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1925DFDB-2DAD-4545-A04C-9E9BCB0E2916}"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T2" i="1" l="1"/>
  <c r="BF3" i="1"/>
  <c r="BT3" i="1"/>
  <c r="BF4" i="1"/>
  <c r="BT4" i="1"/>
  <c r="BF5" i="1"/>
  <c r="BT5" i="1"/>
  <c r="BF6" i="1"/>
  <c r="BT6" i="1"/>
  <c r="BF7" i="1"/>
  <c r="BT7" i="1"/>
  <c r="BF8" i="1"/>
  <c r="BT8" i="1"/>
  <c r="BF9" i="1"/>
  <c r="BT9" i="1"/>
  <c r="BF10" i="1"/>
  <c r="BT10" i="1"/>
  <c r="BF11" i="1"/>
  <c r="BT11" i="1"/>
  <c r="BF12" i="1"/>
  <c r="BT12" i="1"/>
  <c r="BF13" i="1"/>
  <c r="BT13" i="1"/>
  <c r="BF14" i="1"/>
  <c r="BT14" i="1"/>
  <c r="BF15" i="1"/>
  <c r="BT15" i="1"/>
  <c r="BF16" i="1"/>
  <c r="BT16" i="1"/>
  <c r="BF17" i="1"/>
  <c r="BT17" i="1"/>
  <c r="BT18" i="1"/>
  <c r="BT19" i="1"/>
  <c r="BT20" i="1"/>
  <c r="BF21" i="1"/>
  <c r="BT21" i="1"/>
  <c r="BF22" i="1"/>
  <c r="BT22" i="1"/>
  <c r="BF23" i="1"/>
  <c r="BT23" i="1"/>
  <c r="BF24" i="1"/>
  <c r="BT24" i="1"/>
  <c r="BF25" i="1"/>
  <c r="BT25" i="1"/>
  <c r="BF26" i="1"/>
  <c r="BT26" i="1"/>
  <c r="BF27" i="1"/>
  <c r="BT27" i="1"/>
  <c r="BF28" i="1"/>
  <c r="BT28" i="1"/>
  <c r="BT29" i="1"/>
  <c r="BF30" i="1"/>
  <c r="BT30" i="1"/>
  <c r="BF31" i="1"/>
  <c r="BT31" i="1"/>
  <c r="BT32" i="1"/>
  <c r="BF33" i="1"/>
  <c r="BT33" i="1"/>
  <c r="BF34" i="1"/>
  <c r="BT34" i="1"/>
  <c r="BF35" i="1"/>
  <c r="BT35" i="1"/>
  <c r="BF36" i="1"/>
  <c r="BT36" i="1"/>
  <c r="BF37" i="1"/>
  <c r="BT37" i="1"/>
  <c r="BF38" i="1"/>
  <c r="BT38" i="1"/>
  <c r="BF39" i="1"/>
  <c r="BT39" i="1"/>
  <c r="BF40" i="1"/>
  <c r="BT40" i="1"/>
  <c r="BF41" i="1"/>
  <c r="BT41" i="1"/>
  <c r="BF42" i="1"/>
  <c r="BT42" i="1"/>
  <c r="BF43" i="1"/>
  <c r="BT43" i="1"/>
  <c r="BF44" i="1"/>
  <c r="BT44" i="1"/>
  <c r="BF45" i="1"/>
  <c r="BT45" i="1"/>
  <c r="BT46" i="1"/>
  <c r="BT47" i="1"/>
  <c r="BF48" i="1"/>
  <c r="BT48" i="1"/>
  <c r="BF49" i="1"/>
  <c r="BT49" i="1"/>
  <c r="BF50" i="1"/>
  <c r="BT50" i="1"/>
  <c r="BF51" i="1"/>
  <c r="BT51" i="1"/>
  <c r="BF52" i="1"/>
  <c r="BT52" i="1"/>
  <c r="BF53" i="1"/>
  <c r="BT53" i="1"/>
  <c r="BT54" i="1"/>
  <c r="BF55" i="1"/>
  <c r="BT55" i="1"/>
  <c r="BF56" i="1"/>
  <c r="BT56" i="1"/>
  <c r="BF57" i="1"/>
  <c r="BT57" i="1"/>
  <c r="BT58" i="1"/>
  <c r="BF59" i="1"/>
  <c r="BT59" i="1"/>
  <c r="BF60" i="1"/>
  <c r="BT60" i="1"/>
  <c r="BF61" i="1"/>
  <c r="BT61" i="1"/>
  <c r="BF62" i="1"/>
  <c r="BT62" i="1"/>
  <c r="BF63" i="1"/>
  <c r="BT63" i="1"/>
  <c r="BF64" i="1"/>
  <c r="BT64" i="1"/>
  <c r="BF65" i="1"/>
  <c r="BT65" i="1"/>
  <c r="BF66" i="1"/>
  <c r="BT66" i="1"/>
  <c r="BF67" i="1"/>
  <c r="BT67" i="1"/>
  <c r="BF68" i="1"/>
  <c r="BT68" i="1"/>
  <c r="BF69" i="1"/>
  <c r="BT69" i="1"/>
  <c r="BF70" i="1"/>
  <c r="BT70" i="1"/>
  <c r="BF71" i="1"/>
  <c r="BT71" i="1"/>
  <c r="BF72" i="1"/>
  <c r="BT72" i="1"/>
  <c r="BF73" i="1"/>
  <c r="BT73" i="1"/>
  <c r="BF74" i="1"/>
  <c r="BT74" i="1"/>
  <c r="BF75" i="1"/>
  <c r="BT75" i="1"/>
  <c r="BF76" i="1"/>
  <c r="BT76" i="1"/>
  <c r="BF77" i="1"/>
  <c r="BT77" i="1"/>
  <c r="BF78" i="1"/>
  <c r="BT78" i="1"/>
  <c r="BT79" i="1"/>
  <c r="BT80" i="1"/>
  <c r="BT81" i="1"/>
  <c r="BT82" i="1"/>
  <c r="BT83" i="1"/>
  <c r="BF84" i="1"/>
  <c r="BT84" i="1"/>
  <c r="BF85" i="1"/>
  <c r="BT85" i="1"/>
  <c r="BF86" i="1"/>
  <c r="BT86" i="1"/>
  <c r="BT87" i="1"/>
  <c r="BT88" i="1"/>
  <c r="BT89" i="1"/>
  <c r="BT90" i="1"/>
  <c r="BT91" i="1"/>
  <c r="BT92" i="1"/>
  <c r="BT93" i="1"/>
  <c r="BF94" i="1"/>
  <c r="BT94" i="1"/>
  <c r="BT95" i="1"/>
  <c r="BT96" i="1"/>
  <c r="BF97" i="1"/>
  <c r="BT97" i="1"/>
  <c r="BF98" i="1"/>
  <c r="BT98" i="1"/>
  <c r="BF99" i="1"/>
  <c r="BT99" i="1"/>
  <c r="BF100" i="1"/>
  <c r="BT100" i="1"/>
  <c r="BF101" i="1"/>
  <c r="BT101" i="1"/>
  <c r="BF102" i="1"/>
  <c r="BT102" i="1"/>
  <c r="BF103" i="1"/>
  <c r="BT103" i="1"/>
  <c r="BF104" i="1"/>
  <c r="BT104" i="1"/>
  <c r="BF105" i="1"/>
  <c r="BT105" i="1"/>
  <c r="BF106" i="1"/>
  <c r="BT106" i="1"/>
  <c r="BF107" i="1"/>
  <c r="BT107" i="1"/>
  <c r="BF108" i="1"/>
  <c r="BT108" i="1"/>
  <c r="BT109" i="1"/>
  <c r="BF110" i="1"/>
  <c r="BT110" i="1"/>
  <c r="BT111" i="1"/>
  <c r="BF112" i="1"/>
  <c r="BT112" i="1"/>
  <c r="BF113" i="1"/>
  <c r="BT113" i="1"/>
  <c r="BT114" i="1"/>
  <c r="BF115" i="1"/>
  <c r="BT115" i="1"/>
  <c r="BF116" i="1"/>
  <c r="BT116" i="1"/>
  <c r="BF117" i="1"/>
  <c r="BT117" i="1"/>
  <c r="BF118" i="1"/>
  <c r="BT118" i="1"/>
  <c r="BF119" i="1"/>
  <c r="BT119" i="1"/>
  <c r="BF120" i="1"/>
  <c r="BT120" i="1"/>
  <c r="BF121" i="1"/>
  <c r="BT121" i="1"/>
  <c r="BT122" i="1"/>
  <c r="BT123" i="1"/>
  <c r="BF124" i="1"/>
  <c r="BT124" i="1"/>
  <c r="BF125" i="1"/>
  <c r="BT125" i="1"/>
  <c r="BF126" i="1"/>
  <c r="BT126" i="1"/>
  <c r="BF127" i="1"/>
  <c r="BT127" i="1"/>
  <c r="BF128" i="1"/>
  <c r="BT128" i="1"/>
  <c r="BF129" i="1"/>
  <c r="BT129" i="1"/>
  <c r="BF130" i="1"/>
  <c r="BT130" i="1"/>
  <c r="BF131" i="1"/>
  <c r="BT131" i="1"/>
  <c r="BF132" i="1"/>
  <c r="BT132" i="1"/>
  <c r="BF133" i="1"/>
  <c r="BT133" i="1"/>
  <c r="BF134" i="1"/>
  <c r="BT134" i="1"/>
  <c r="BF135" i="1"/>
  <c r="BT135" i="1"/>
  <c r="BF136" i="1"/>
  <c r="BT136" i="1"/>
  <c r="BF137" i="1"/>
  <c r="BT137" i="1"/>
  <c r="BF138" i="1"/>
  <c r="BT138" i="1"/>
  <c r="BF139" i="1"/>
  <c r="BT139" i="1"/>
  <c r="BF140" i="1"/>
  <c r="BT140" i="1"/>
  <c r="BF141" i="1"/>
  <c r="BT141" i="1"/>
  <c r="BF142" i="1"/>
  <c r="BT142" i="1"/>
  <c r="BF143" i="1"/>
  <c r="BT143" i="1"/>
  <c r="BF144" i="1"/>
  <c r="BT144" i="1"/>
  <c r="BF145" i="1"/>
  <c r="BT145" i="1"/>
  <c r="BF146" i="1"/>
  <c r="BT146" i="1"/>
  <c r="BF147" i="1"/>
  <c r="BT147" i="1"/>
  <c r="BF148" i="1"/>
  <c r="BT148" i="1"/>
  <c r="BF149" i="1"/>
  <c r="BT149" i="1"/>
  <c r="BF150" i="1"/>
  <c r="BT150" i="1"/>
  <c r="BF151" i="1"/>
  <c r="BT151" i="1"/>
  <c r="BT152" i="1"/>
  <c r="BF153" i="1"/>
  <c r="BT153" i="1"/>
  <c r="BF154" i="1"/>
  <c r="BT154" i="1"/>
  <c r="BT155" i="1"/>
  <c r="BF156" i="1"/>
  <c r="BT156" i="1"/>
  <c r="BF157" i="1"/>
  <c r="BT157" i="1"/>
  <c r="BF158" i="1"/>
  <c r="BT158" i="1"/>
  <c r="BF159" i="1"/>
  <c r="BT159" i="1"/>
  <c r="BF160" i="1"/>
  <c r="BT160" i="1"/>
  <c r="BF161" i="1"/>
  <c r="BT161" i="1"/>
  <c r="BF162" i="1"/>
  <c r="BT162" i="1"/>
  <c r="BF163" i="1"/>
  <c r="BT163" i="1"/>
  <c r="BF164" i="1"/>
  <c r="BT164" i="1"/>
  <c r="BF165" i="1"/>
  <c r="BT165" i="1"/>
  <c r="BF166" i="1"/>
  <c r="BT166" i="1"/>
  <c r="BF167" i="1"/>
  <c r="BT167" i="1"/>
  <c r="BF168" i="1"/>
  <c r="BT168" i="1"/>
  <c r="BF169" i="1"/>
  <c r="BT169" i="1"/>
  <c r="BF170" i="1"/>
  <c r="BT170" i="1"/>
  <c r="BF171" i="1"/>
  <c r="BT171" i="1"/>
  <c r="BF172" i="1"/>
  <c r="BT172" i="1"/>
  <c r="BF173" i="1"/>
  <c r="BT173" i="1"/>
  <c r="BF174" i="1"/>
  <c r="BT174" i="1"/>
  <c r="BF175" i="1"/>
  <c r="BT175" i="1"/>
  <c r="BF176" i="1"/>
  <c r="BT176" i="1"/>
  <c r="BF177" i="1"/>
  <c r="BT177" i="1"/>
  <c r="BF178" i="1"/>
  <c r="BT178" i="1"/>
  <c r="BF179" i="1"/>
  <c r="BT179" i="1"/>
  <c r="BF180" i="1"/>
  <c r="BT180" i="1"/>
  <c r="BF181" i="1"/>
  <c r="BT181" i="1"/>
  <c r="BF182" i="1"/>
  <c r="BT182" i="1"/>
  <c r="BF183" i="1"/>
  <c r="BT183" i="1"/>
  <c r="BF184" i="1"/>
  <c r="BT184" i="1"/>
  <c r="BT185" i="1"/>
  <c r="BF186" i="1"/>
  <c r="BT186" i="1"/>
  <c r="BF187" i="1"/>
  <c r="BT187" i="1"/>
  <c r="BT188" i="1"/>
  <c r="BF189" i="1"/>
  <c r="BT189" i="1"/>
  <c r="BF190" i="1"/>
  <c r="BT190" i="1"/>
  <c r="BF191" i="1"/>
  <c r="BT191" i="1"/>
  <c r="BF192" i="1"/>
  <c r="BT192" i="1"/>
  <c r="BT193" i="1"/>
  <c r="BF194" i="1"/>
  <c r="BT194" i="1"/>
  <c r="BT195" i="1"/>
  <c r="BF196" i="1"/>
  <c r="BT196" i="1"/>
  <c r="BF197" i="1"/>
  <c r="BT197" i="1"/>
  <c r="BT198" i="1"/>
  <c r="BF199" i="1"/>
  <c r="BT199" i="1"/>
  <c r="BF200" i="1"/>
  <c r="BT200" i="1"/>
  <c r="BF201" i="1"/>
  <c r="BT201" i="1"/>
  <c r="BF202" i="1"/>
  <c r="BT202" i="1"/>
  <c r="BF203" i="1"/>
  <c r="BT203" i="1"/>
  <c r="BT204" i="1"/>
  <c r="BF205" i="1"/>
  <c r="BT205" i="1"/>
  <c r="BF206" i="1"/>
  <c r="BT206" i="1"/>
  <c r="BF207" i="1"/>
  <c r="BT207" i="1"/>
  <c r="BF208" i="1"/>
  <c r="BT208" i="1"/>
  <c r="BF209" i="1"/>
  <c r="BT209" i="1"/>
  <c r="BF210" i="1"/>
  <c r="BT210" i="1"/>
  <c r="BF211" i="1"/>
  <c r="BT211" i="1"/>
  <c r="BF212" i="1"/>
  <c r="BT212" i="1"/>
  <c r="BF213" i="1"/>
  <c r="BT213" i="1"/>
  <c r="BF214" i="1"/>
  <c r="BT214" i="1"/>
  <c r="BF215" i="1"/>
  <c r="BT215" i="1"/>
  <c r="BF216" i="1"/>
  <c r="BT216" i="1"/>
  <c r="BF217" i="1"/>
  <c r="BT217" i="1"/>
  <c r="BF218" i="1"/>
  <c r="BT218" i="1"/>
  <c r="BF219" i="1"/>
  <c r="BT219" i="1"/>
  <c r="BT220" i="1"/>
  <c r="BT221" i="1"/>
  <c r="BT222" i="1"/>
  <c r="BT223" i="1"/>
  <c r="BT224" i="1"/>
  <c r="BF225" i="1"/>
  <c r="BT225" i="1"/>
  <c r="BT226" i="1"/>
  <c r="BT227" i="1"/>
  <c r="BT228" i="1"/>
  <c r="BT229" i="1"/>
  <c r="BT230" i="1"/>
  <c r="BT231" i="1"/>
  <c r="BT232" i="1"/>
  <c r="BT233" i="1"/>
  <c r="BT234" i="1"/>
  <c r="BF235" i="1"/>
  <c r="BT235" i="1"/>
  <c r="BF236" i="1"/>
  <c r="BT236" i="1"/>
  <c r="BT237" i="1"/>
  <c r="BF238" i="1"/>
  <c r="BT238" i="1"/>
  <c r="BF239" i="1"/>
  <c r="BT239" i="1"/>
  <c r="BT240" i="1"/>
  <c r="BF241" i="1"/>
  <c r="BT241" i="1"/>
  <c r="BF242" i="1"/>
  <c r="BT242" i="1"/>
  <c r="BF243" i="1"/>
  <c r="BT243" i="1"/>
  <c r="BF244" i="1"/>
  <c r="BT244" i="1"/>
  <c r="BF245" i="1"/>
  <c r="BT245" i="1"/>
  <c r="BF246" i="1"/>
  <c r="BT246" i="1"/>
  <c r="BF247" i="1"/>
  <c r="BT247" i="1"/>
  <c r="BF248" i="1"/>
  <c r="BT248" i="1"/>
  <c r="BF249" i="1"/>
  <c r="BT249" i="1"/>
  <c r="BF250" i="1"/>
  <c r="BT250" i="1"/>
  <c r="BF251" i="1"/>
  <c r="BT251" i="1"/>
  <c r="BF252" i="1"/>
  <c r="BT252" i="1"/>
  <c r="BF253" i="1"/>
  <c r="BT253" i="1"/>
  <c r="BF254" i="1"/>
  <c r="BT254" i="1"/>
  <c r="BF255" i="1"/>
  <c r="BT255" i="1"/>
  <c r="BF256" i="1"/>
  <c r="BT256" i="1"/>
  <c r="BF257" i="1"/>
  <c r="BT257" i="1"/>
  <c r="BT258" i="1"/>
  <c r="BF259" i="1"/>
  <c r="BT259" i="1"/>
  <c r="BF260" i="1"/>
  <c r="BT260" i="1"/>
  <c r="BF261" i="1"/>
  <c r="BT261" i="1"/>
  <c r="BF262" i="1"/>
  <c r="BT262" i="1"/>
  <c r="BF263" i="1"/>
  <c r="BT263" i="1"/>
  <c r="BF264" i="1"/>
  <c r="BT264" i="1"/>
  <c r="BF265" i="1"/>
  <c r="BT265" i="1"/>
  <c r="BF266" i="1"/>
  <c r="BT266" i="1"/>
  <c r="BF267" i="1"/>
  <c r="BT267" i="1"/>
  <c r="BF268" i="1"/>
  <c r="BT268" i="1"/>
  <c r="BF269" i="1"/>
  <c r="BT269" i="1"/>
  <c r="BF270" i="1"/>
  <c r="BT270" i="1"/>
  <c r="BF271" i="1"/>
  <c r="BT271" i="1"/>
  <c r="BT272" i="1"/>
  <c r="BF273" i="1"/>
  <c r="BT273" i="1"/>
  <c r="BF274" i="1"/>
  <c r="BT274" i="1"/>
  <c r="BF275" i="1"/>
  <c r="BT275" i="1"/>
  <c r="BT276" i="1"/>
  <c r="BT277" i="1"/>
  <c r="BF278" i="1"/>
  <c r="BT278" i="1"/>
  <c r="BF279" i="1"/>
  <c r="BT279" i="1"/>
  <c r="BF280" i="1"/>
  <c r="BT280" i="1"/>
  <c r="BF281" i="1"/>
  <c r="BT281" i="1"/>
  <c r="BF282" i="1"/>
  <c r="BT282" i="1"/>
  <c r="BF283" i="1"/>
  <c r="BT283" i="1"/>
  <c r="BF284" i="1"/>
  <c r="BT284" i="1"/>
  <c r="BF285" i="1"/>
  <c r="BT285" i="1"/>
  <c r="BF286" i="1"/>
  <c r="BT286" i="1"/>
  <c r="BF287" i="1"/>
  <c r="BT287" i="1"/>
  <c r="BF288" i="1"/>
  <c r="BT288" i="1"/>
  <c r="BT289" i="1"/>
  <c r="BF290" i="1"/>
  <c r="BT290" i="1"/>
  <c r="BF291" i="1"/>
  <c r="BT291" i="1"/>
  <c r="BF292" i="1"/>
  <c r="BT292" i="1"/>
  <c r="BF293" i="1"/>
  <c r="BT293" i="1"/>
  <c r="BF294" i="1"/>
  <c r="BT294" i="1"/>
  <c r="BF295" i="1"/>
  <c r="BT295" i="1"/>
  <c r="BF296" i="1"/>
  <c r="BT296" i="1"/>
  <c r="BF297" i="1"/>
  <c r="BT297" i="1"/>
  <c r="BF298" i="1"/>
  <c r="BT298" i="1"/>
  <c r="BF299" i="1"/>
  <c r="BT299" i="1"/>
  <c r="BF300" i="1"/>
  <c r="BT300" i="1"/>
  <c r="BF301" i="1"/>
  <c r="BT301" i="1"/>
  <c r="BF302" i="1"/>
  <c r="BT302" i="1"/>
  <c r="BT303" i="1"/>
  <c r="BT304" i="1"/>
  <c r="BF305" i="1"/>
  <c r="BT305" i="1"/>
  <c r="BF306" i="1"/>
  <c r="BT306" i="1"/>
  <c r="BF307" i="1"/>
  <c r="BT307" i="1"/>
  <c r="BF308" i="1"/>
  <c r="BT308" i="1"/>
  <c r="BF309" i="1"/>
  <c r="BT309" i="1"/>
  <c r="BF310" i="1"/>
  <c r="BT310" i="1"/>
  <c r="BF311" i="1"/>
  <c r="BT311" i="1"/>
  <c r="BF312" i="1"/>
  <c r="BT312" i="1"/>
  <c r="BF313" i="1"/>
  <c r="BT313" i="1"/>
  <c r="BF314" i="1"/>
  <c r="BT314" i="1"/>
  <c r="BF315" i="1"/>
  <c r="BT315" i="1"/>
  <c r="BF316" i="1"/>
  <c r="BT316" i="1"/>
  <c r="BF317" i="1"/>
  <c r="BT317" i="1"/>
  <c r="BF318" i="1"/>
  <c r="BT318" i="1"/>
  <c r="BF319" i="1"/>
  <c r="BT319" i="1"/>
  <c r="BT320" i="1"/>
  <c r="BT321" i="1"/>
  <c r="BF322" i="1"/>
  <c r="BT322" i="1"/>
  <c r="BF323" i="1"/>
  <c r="BT323" i="1"/>
  <c r="BF324" i="1"/>
  <c r="BT324" i="1"/>
  <c r="BF325" i="1"/>
  <c r="BT325" i="1"/>
  <c r="BF326" i="1"/>
  <c r="BT326" i="1"/>
  <c r="BT327" i="1"/>
  <c r="BF328" i="1"/>
  <c r="BT328" i="1"/>
  <c r="BF329" i="1"/>
  <c r="BT329" i="1"/>
  <c r="BT330" i="1"/>
  <c r="BF331" i="1"/>
  <c r="BT331" i="1"/>
  <c r="BF332" i="1"/>
  <c r="BT332" i="1"/>
  <c r="BF333" i="1"/>
  <c r="BT333" i="1"/>
  <c r="BF334" i="1"/>
  <c r="BT334" i="1"/>
  <c r="BF335" i="1"/>
  <c r="BT335" i="1"/>
  <c r="BF336" i="1"/>
  <c r="BT336" i="1"/>
  <c r="BF337" i="1"/>
  <c r="BT337" i="1"/>
  <c r="BF338" i="1"/>
  <c r="BT338" i="1"/>
  <c r="BF339" i="1"/>
  <c r="BT339" i="1"/>
  <c r="BT340" i="1"/>
  <c r="BF341" i="1"/>
  <c r="BT341" i="1"/>
  <c r="BF342" i="1"/>
  <c r="BT342" i="1"/>
  <c r="BF343" i="1"/>
  <c r="BT343" i="1"/>
  <c r="BF344" i="1"/>
  <c r="BT344" i="1"/>
  <c r="BF345" i="1"/>
  <c r="BT345" i="1"/>
  <c r="BF346" i="1"/>
  <c r="BT346" i="1"/>
  <c r="BF347" i="1"/>
  <c r="BT347" i="1"/>
  <c r="BT348" i="1"/>
  <c r="BF349" i="1"/>
  <c r="BT349" i="1"/>
  <c r="BF350" i="1"/>
  <c r="BT350" i="1"/>
  <c r="BT351" i="1"/>
  <c r="BT352" i="1"/>
  <c r="BT353" i="1"/>
  <c r="BT354" i="1"/>
  <c r="BT355" i="1"/>
  <c r="BF356" i="1"/>
  <c r="BT356" i="1"/>
  <c r="BF357" i="1"/>
  <c r="BT357" i="1"/>
  <c r="BF358" i="1"/>
  <c r="BT358" i="1"/>
  <c r="BF359" i="1"/>
  <c r="BT359" i="1"/>
  <c r="BF360" i="1"/>
  <c r="BT360" i="1"/>
  <c r="BF361" i="1"/>
  <c r="BT361" i="1"/>
  <c r="BF362" i="1"/>
  <c r="BT362" i="1"/>
  <c r="BF363" i="1"/>
  <c r="BT363" i="1"/>
  <c r="BT364" i="1"/>
  <c r="BF365" i="1"/>
  <c r="BT365" i="1"/>
  <c r="BF366" i="1"/>
  <c r="BT366" i="1"/>
  <c r="BF367" i="1"/>
  <c r="BT367" i="1"/>
  <c r="BF368" i="1"/>
  <c r="BT368" i="1"/>
  <c r="BF369" i="1"/>
  <c r="BT369" i="1"/>
  <c r="BF370" i="1"/>
  <c r="BT370" i="1"/>
  <c r="BF371" i="1"/>
  <c r="BT371" i="1"/>
  <c r="BF372" i="1"/>
  <c r="BT372" i="1"/>
  <c r="BT373" i="1"/>
  <c r="BF374" i="1"/>
  <c r="BT374" i="1"/>
  <c r="BF375" i="1"/>
  <c r="BT375" i="1"/>
  <c r="BF376" i="1"/>
  <c r="BT376" i="1"/>
  <c r="BT377" i="1"/>
  <c r="BF378" i="1"/>
  <c r="BT378" i="1"/>
  <c r="BF379" i="1"/>
  <c r="BT379" i="1"/>
  <c r="BT380" i="1"/>
  <c r="BF381" i="1"/>
  <c r="BT381" i="1"/>
  <c r="BF382" i="1"/>
  <c r="BT382" i="1"/>
  <c r="BT383" i="1"/>
  <c r="BF384" i="1"/>
  <c r="BT384" i="1"/>
  <c r="BF385" i="1"/>
  <c r="BT385" i="1"/>
  <c r="BF386" i="1"/>
  <c r="BT386" i="1"/>
  <c r="BF387" i="1"/>
  <c r="BT387" i="1"/>
  <c r="BT388" i="1"/>
  <c r="BF389" i="1"/>
  <c r="BT389" i="1"/>
  <c r="BF390" i="1"/>
  <c r="BT390" i="1"/>
  <c r="BF391" i="1"/>
  <c r="BT391" i="1"/>
  <c r="BF392" i="1"/>
  <c r="BT392" i="1"/>
  <c r="BF393" i="1"/>
  <c r="BT393" i="1"/>
  <c r="BF394" i="1"/>
  <c r="BT394" i="1"/>
  <c r="BF395" i="1"/>
  <c r="BT395" i="1"/>
  <c r="BT396" i="1"/>
  <c r="BT397" i="1"/>
  <c r="BF398" i="1"/>
  <c r="BT398" i="1"/>
  <c r="BT399" i="1"/>
  <c r="BT400" i="1"/>
  <c r="BF401" i="1"/>
  <c r="BT401" i="1"/>
  <c r="BF402" i="1"/>
  <c r="BT402" i="1"/>
  <c r="BF403" i="1"/>
  <c r="BT403" i="1"/>
  <c r="BT404" i="1"/>
  <c r="BT405" i="1"/>
  <c r="BT406" i="1"/>
  <c r="BT407" i="1"/>
  <c r="BT408" i="1"/>
  <c r="BT409" i="1"/>
  <c r="BF410" i="1"/>
  <c r="BT410" i="1"/>
  <c r="BF411" i="1"/>
  <c r="BT411" i="1"/>
  <c r="BF412" i="1"/>
  <c r="BT412" i="1"/>
  <c r="BF413" i="1"/>
  <c r="BT413" i="1"/>
  <c r="BF414" i="1"/>
  <c r="BT414" i="1"/>
  <c r="BF415" i="1"/>
  <c r="BT415" i="1"/>
  <c r="BF416" i="1"/>
  <c r="BT416" i="1"/>
  <c r="BF417" i="1"/>
  <c r="BT417" i="1"/>
  <c r="BF418" i="1"/>
  <c r="BT418" i="1"/>
  <c r="BF419" i="1"/>
  <c r="BT419" i="1"/>
  <c r="BF420" i="1"/>
  <c r="BT420" i="1"/>
  <c r="BF421" i="1"/>
  <c r="BT421" i="1"/>
  <c r="BF422" i="1"/>
  <c r="BT422" i="1"/>
  <c r="BT423" i="1"/>
  <c r="BF424" i="1"/>
  <c r="BT424" i="1"/>
  <c r="BT425" i="1"/>
  <c r="BF426" i="1"/>
  <c r="BT426" i="1"/>
  <c r="BF427" i="1"/>
  <c r="BT427" i="1"/>
  <c r="BF428" i="1"/>
  <c r="BT428" i="1"/>
  <c r="BF429" i="1"/>
  <c r="BT429" i="1"/>
  <c r="BF430" i="1"/>
  <c r="BT430" i="1"/>
  <c r="BF431" i="1"/>
  <c r="BT431" i="1"/>
  <c r="BT432" i="1"/>
  <c r="BF433" i="1"/>
  <c r="BT433" i="1"/>
  <c r="BF434" i="1"/>
  <c r="BT434" i="1"/>
  <c r="BF435" i="1"/>
  <c r="BT435" i="1"/>
  <c r="BF436" i="1"/>
  <c r="BT436" i="1"/>
  <c r="BT437" i="1"/>
  <c r="BF438" i="1"/>
  <c r="BT438" i="1"/>
  <c r="BF439" i="1"/>
  <c r="BT439" i="1"/>
  <c r="BF440" i="1"/>
  <c r="BT440" i="1"/>
  <c r="BF441" i="1"/>
  <c r="BT441" i="1"/>
  <c r="BF442" i="1"/>
  <c r="BT442" i="1"/>
  <c r="BF443" i="1"/>
  <c r="BT443" i="1"/>
  <c r="BF444" i="1"/>
  <c r="BT444" i="1"/>
  <c r="BF445" i="1"/>
  <c r="BT445" i="1"/>
  <c r="BF446" i="1"/>
  <c r="BT446" i="1"/>
  <c r="BF447" i="1"/>
  <c r="BT447" i="1"/>
  <c r="BF448" i="1"/>
  <c r="BT448" i="1"/>
  <c r="BF449" i="1"/>
  <c r="BT449" i="1"/>
  <c r="BF450" i="1"/>
  <c r="BT450" i="1"/>
  <c r="BT451" i="1"/>
  <c r="BF452" i="1"/>
  <c r="BT452" i="1"/>
  <c r="BF453" i="1"/>
  <c r="BT453" i="1"/>
  <c r="BT454" i="1"/>
  <c r="BT455" i="1"/>
  <c r="BF456" i="1"/>
  <c r="BT456" i="1"/>
  <c r="BT457" i="1"/>
  <c r="BT458" i="1"/>
  <c r="BF459" i="1"/>
  <c r="BT459" i="1"/>
  <c r="BF460" i="1"/>
  <c r="BT460" i="1"/>
  <c r="BF461" i="1"/>
  <c r="BT461" i="1"/>
  <c r="BF462" i="1"/>
  <c r="BT462" i="1"/>
  <c r="BF463" i="1"/>
  <c r="BT463" i="1"/>
  <c r="BF464" i="1"/>
  <c r="BT464" i="1"/>
  <c r="BF465" i="1"/>
  <c r="BT465" i="1"/>
  <c r="BF466" i="1"/>
  <c r="BT466" i="1"/>
  <c r="BF467" i="1"/>
  <c r="BT467" i="1"/>
  <c r="BF468" i="1"/>
  <c r="BT468" i="1"/>
  <c r="BT469" i="1"/>
  <c r="BF470" i="1"/>
  <c r="BT470" i="1"/>
  <c r="BF471" i="1"/>
  <c r="BT471" i="1"/>
  <c r="BF472" i="1"/>
  <c r="BT472" i="1"/>
  <c r="BF473" i="1"/>
  <c r="BT473" i="1"/>
  <c r="BF474" i="1"/>
  <c r="BT474" i="1"/>
  <c r="BF475" i="1"/>
  <c r="BT475" i="1"/>
  <c r="BT476" i="1"/>
  <c r="BF477" i="1"/>
  <c r="BT477" i="1"/>
  <c r="BF478" i="1"/>
  <c r="BT478" i="1"/>
  <c r="BT479" i="1"/>
  <c r="BT480" i="1"/>
  <c r="BT481" i="1"/>
  <c r="BT482" i="1"/>
  <c r="BT483" i="1"/>
  <c r="BT484" i="1"/>
  <c r="BT485" i="1"/>
  <c r="BF486" i="1"/>
  <c r="BT486" i="1"/>
  <c r="BF487" i="1"/>
  <c r="BT487" i="1"/>
  <c r="BF488" i="1"/>
  <c r="BT488" i="1"/>
  <c r="BF489" i="1"/>
  <c r="BT489" i="1"/>
  <c r="BF490" i="1"/>
  <c r="BT490" i="1"/>
  <c r="BF491" i="1"/>
  <c r="BT491" i="1"/>
  <c r="BF492" i="1"/>
  <c r="BT492" i="1"/>
  <c r="BF493" i="1"/>
  <c r="BT493" i="1"/>
  <c r="BF494" i="1"/>
  <c r="BT494" i="1"/>
  <c r="BT495" i="1"/>
  <c r="BF496" i="1"/>
  <c r="BT496" i="1"/>
  <c r="BF497" i="1"/>
  <c r="BT497" i="1"/>
  <c r="BF498" i="1"/>
  <c r="BT498" i="1"/>
  <c r="BT499" i="1"/>
  <c r="BF500" i="1"/>
  <c r="BT500" i="1"/>
  <c r="BF501" i="1"/>
  <c r="BT501" i="1"/>
  <c r="BF502" i="1"/>
  <c r="BT502" i="1"/>
  <c r="BF503" i="1"/>
  <c r="BT503" i="1"/>
  <c r="BF504" i="1"/>
  <c r="BT504" i="1"/>
  <c r="BT505" i="1"/>
  <c r="BF506" i="1"/>
  <c r="BT506" i="1"/>
  <c r="BF507" i="1"/>
  <c r="BT507" i="1"/>
  <c r="BT508" i="1"/>
  <c r="BT509" i="1"/>
  <c r="BF510" i="1"/>
  <c r="BT510" i="1"/>
  <c r="BT511" i="1"/>
  <c r="BF512" i="1"/>
  <c r="BT512" i="1"/>
  <c r="BF513" i="1"/>
  <c r="BT513" i="1"/>
  <c r="BF514" i="1"/>
  <c r="BT514" i="1"/>
  <c r="BF515" i="1"/>
  <c r="BT515" i="1"/>
  <c r="BF516" i="1"/>
  <c r="BT516" i="1"/>
  <c r="BF517" i="1"/>
  <c r="BT517" i="1"/>
  <c r="BF518" i="1"/>
  <c r="BT518" i="1"/>
  <c r="BF519" i="1"/>
  <c r="BT519" i="1"/>
  <c r="BT520" i="1"/>
  <c r="BF521" i="1"/>
  <c r="BT521" i="1"/>
  <c r="BF522" i="1"/>
  <c r="BT522" i="1"/>
  <c r="BF523" i="1"/>
  <c r="BT523" i="1"/>
  <c r="BT524" i="1"/>
  <c r="BF525" i="1"/>
  <c r="BT525" i="1"/>
  <c r="BF526" i="1"/>
  <c r="BT526" i="1"/>
  <c r="BF527" i="1"/>
  <c r="BT527" i="1"/>
  <c r="BF528" i="1"/>
  <c r="BT528" i="1"/>
  <c r="BF529" i="1"/>
  <c r="BT529" i="1"/>
  <c r="BF530" i="1"/>
  <c r="BT530" i="1"/>
  <c r="BF531" i="1"/>
  <c r="BT531" i="1"/>
  <c r="BF532" i="1"/>
  <c r="BT532" i="1"/>
  <c r="BF533" i="1"/>
  <c r="BT533" i="1"/>
  <c r="BF534" i="1"/>
  <c r="BT534" i="1"/>
  <c r="BF535" i="1"/>
  <c r="BT535" i="1"/>
  <c r="BT536" i="1"/>
  <c r="BF537" i="1"/>
  <c r="BT537" i="1"/>
  <c r="BT538" i="1"/>
  <c r="BF539" i="1"/>
  <c r="BT539" i="1"/>
  <c r="BT540" i="1"/>
  <c r="BT541" i="1"/>
  <c r="BT542" i="1"/>
  <c r="BT543" i="1"/>
  <c r="BT544" i="1"/>
  <c r="BT545" i="1"/>
  <c r="BT546" i="1"/>
  <c r="BF547" i="1"/>
  <c r="BT547" i="1"/>
  <c r="BF548" i="1"/>
  <c r="BT548" i="1"/>
  <c r="BF549" i="1"/>
  <c r="BT549" i="1"/>
  <c r="BT550" i="1"/>
  <c r="BT551" i="1"/>
  <c r="BF552" i="1"/>
  <c r="BT552" i="1"/>
  <c r="BF553" i="1"/>
  <c r="BT553" i="1"/>
  <c r="BF554" i="1"/>
  <c r="BT554" i="1"/>
  <c r="BF555" i="1"/>
  <c r="BT555" i="1"/>
  <c r="BF556" i="1"/>
  <c r="BT556" i="1"/>
  <c r="BF557" i="1"/>
  <c r="BT557" i="1"/>
  <c r="BT558" i="1"/>
  <c r="BF559" i="1"/>
  <c r="BT559" i="1"/>
  <c r="BF560" i="1"/>
  <c r="BT560" i="1"/>
  <c r="BT561" i="1"/>
  <c r="BT562" i="1"/>
  <c r="BT563" i="1"/>
  <c r="BT564" i="1"/>
  <c r="BF565" i="1"/>
  <c r="BT565" i="1"/>
  <c r="BF566" i="1"/>
  <c r="BT566" i="1"/>
  <c r="BF567" i="1"/>
  <c r="BT567" i="1"/>
  <c r="BF568" i="1"/>
  <c r="BT568" i="1"/>
  <c r="BT569" i="1"/>
  <c r="BT570" i="1"/>
  <c r="BT571" i="1"/>
  <c r="BF572" i="1"/>
  <c r="BT572" i="1"/>
  <c r="BT573" i="1"/>
  <c r="BT574" i="1"/>
  <c r="BF575" i="1"/>
  <c r="BT575" i="1"/>
  <c r="BT576" i="1"/>
  <c r="BF577" i="1"/>
  <c r="BT577" i="1"/>
  <c r="BF578" i="1"/>
  <c r="BT578" i="1"/>
  <c r="BT579" i="1"/>
  <c r="BF580" i="1"/>
  <c r="BT580" i="1"/>
  <c r="BT581" i="1"/>
  <c r="BT582" i="1"/>
  <c r="BT583" i="1"/>
  <c r="BT584" i="1"/>
  <c r="BT585" i="1"/>
  <c r="BT586" i="1"/>
  <c r="BT587" i="1"/>
  <c r="BT588" i="1"/>
  <c r="BT589" i="1"/>
  <c r="BT590" i="1"/>
  <c r="BT591" i="1"/>
  <c r="BT592" i="1"/>
  <c r="BT593" i="1"/>
  <c r="BF594" i="1"/>
  <c r="BT594" i="1"/>
  <c r="BF595" i="1"/>
  <c r="BT595" i="1"/>
  <c r="BF596" i="1"/>
  <c r="BT596" i="1"/>
  <c r="BF597" i="1"/>
  <c r="BT597" i="1"/>
  <c r="BF598" i="1"/>
  <c r="BT598" i="1"/>
  <c r="BF599" i="1"/>
  <c r="BT599" i="1"/>
  <c r="BF600" i="1"/>
  <c r="BT600" i="1"/>
  <c r="BF601" i="1"/>
  <c r="BT601" i="1"/>
  <c r="BT602" i="1"/>
  <c r="BF603" i="1"/>
  <c r="BT603" i="1"/>
  <c r="BF604" i="1"/>
  <c r="BT604" i="1"/>
  <c r="BT605" i="1"/>
  <c r="BT606" i="1"/>
  <c r="BT607" i="1"/>
  <c r="BT608" i="1"/>
  <c r="BT609" i="1"/>
  <c r="BT610" i="1"/>
  <c r="BT611" i="1"/>
  <c r="BT612" i="1"/>
  <c r="BT613" i="1"/>
  <c r="BT614" i="1"/>
  <c r="BT615" i="1"/>
  <c r="BT616" i="1"/>
  <c r="BT617" i="1"/>
  <c r="BT618" i="1"/>
  <c r="BT619" i="1"/>
  <c r="BT620" i="1"/>
  <c r="BF621" i="1"/>
  <c r="BT621" i="1"/>
  <c r="BF622" i="1"/>
  <c r="BT622" i="1"/>
  <c r="BF623" i="1"/>
  <c r="BT623" i="1"/>
  <c r="BF624" i="1"/>
  <c r="BT624" i="1"/>
  <c r="BF625" i="1"/>
  <c r="BT625" i="1"/>
  <c r="BF626" i="1"/>
  <c r="BT626" i="1"/>
  <c r="BF627" i="1"/>
  <c r="BT627" i="1"/>
  <c r="BT628" i="1"/>
  <c r="BT629" i="1"/>
  <c r="BT630" i="1"/>
  <c r="BF631" i="1"/>
  <c r="BT631" i="1"/>
  <c r="BF632" i="1"/>
  <c r="BT632" i="1"/>
  <c r="BT633" i="1"/>
  <c r="BT634" i="1"/>
  <c r="BT635" i="1"/>
  <c r="BF636" i="1"/>
  <c r="BT636" i="1"/>
  <c r="BF637" i="1"/>
  <c r="BT637" i="1"/>
  <c r="BT638" i="1"/>
  <c r="BF639" i="1"/>
  <c r="BT639" i="1"/>
  <c r="BF640" i="1"/>
  <c r="BT640" i="1"/>
  <c r="BT641" i="1"/>
  <c r="BT642" i="1"/>
  <c r="BT643" i="1"/>
  <c r="BF644" i="1"/>
  <c r="BT644" i="1"/>
  <c r="BT645" i="1"/>
  <c r="BT646" i="1"/>
  <c r="BT647" i="1"/>
  <c r="BT648" i="1"/>
  <c r="BT649" i="1"/>
  <c r="BT650" i="1"/>
  <c r="BT651" i="1"/>
  <c r="BT652" i="1"/>
  <c r="BT653" i="1"/>
  <c r="BT654" i="1"/>
  <c r="BT655" i="1"/>
  <c r="BT656" i="1"/>
  <c r="BT657" i="1"/>
  <c r="BT658" i="1"/>
  <c r="BT659" i="1"/>
  <c r="BT660" i="1"/>
  <c r="BT661" i="1"/>
  <c r="BT662" i="1"/>
  <c r="BT663" i="1"/>
  <c r="BT664" i="1"/>
  <c r="BT665" i="1"/>
  <c r="BT666" i="1"/>
  <c r="BT667" i="1"/>
  <c r="BT668" i="1"/>
  <c r="BT669" i="1"/>
  <c r="BT670" i="1"/>
  <c r="BT671" i="1"/>
  <c r="BT672" i="1"/>
  <c r="BT673" i="1"/>
  <c r="BT674" i="1"/>
  <c r="BT675" i="1"/>
  <c r="BT676" i="1"/>
  <c r="BT677" i="1"/>
  <c r="BT678" i="1"/>
  <c r="BT679" i="1"/>
  <c r="BT680" i="1"/>
  <c r="BT681" i="1"/>
  <c r="BT682" i="1"/>
  <c r="BT683" i="1"/>
  <c r="BT684" i="1"/>
  <c r="BT685" i="1"/>
  <c r="BT686" i="1"/>
  <c r="BT687" i="1"/>
  <c r="BT688" i="1"/>
  <c r="BT689" i="1"/>
  <c r="BT690" i="1"/>
  <c r="BT691" i="1"/>
  <c r="BT692" i="1"/>
  <c r="BT693" i="1"/>
  <c r="BT694" i="1"/>
  <c r="BT695" i="1"/>
  <c r="BT696" i="1"/>
  <c r="BT697" i="1"/>
  <c r="BT698" i="1"/>
  <c r="BT699" i="1"/>
  <c r="BT700" i="1"/>
  <c r="BT701" i="1"/>
  <c r="BF702" i="1"/>
  <c r="BT702" i="1"/>
  <c r="BF703" i="1"/>
  <c r="BT703" i="1"/>
  <c r="BT704" i="1"/>
  <c r="BT705" i="1"/>
  <c r="BT706" i="1"/>
  <c r="BT707" i="1"/>
  <c r="BF708" i="1"/>
  <c r="BT708" i="1"/>
  <c r="BF709" i="1"/>
  <c r="BT709" i="1"/>
  <c r="BT710" i="1"/>
  <c r="BF711" i="1"/>
  <c r="BT711" i="1"/>
  <c r="BT712" i="1"/>
  <c r="BF713" i="1"/>
  <c r="BT713" i="1"/>
  <c r="BF714" i="1"/>
  <c r="BT714" i="1"/>
  <c r="BF715" i="1"/>
  <c r="BT715" i="1"/>
  <c r="BF716" i="1"/>
  <c r="BT716" i="1"/>
  <c r="BT717" i="1"/>
  <c r="BF718" i="1"/>
  <c r="BT718" i="1"/>
  <c r="BF719" i="1"/>
  <c r="BT719" i="1"/>
  <c r="BF720" i="1"/>
  <c r="BT720" i="1"/>
  <c r="BF721" i="1"/>
  <c r="BT721" i="1"/>
  <c r="BF722" i="1"/>
  <c r="BT722" i="1"/>
  <c r="BF723" i="1"/>
  <c r="BT723" i="1"/>
  <c r="BF724" i="1"/>
  <c r="BT724" i="1"/>
  <c r="BF725" i="1"/>
  <c r="BT725" i="1"/>
  <c r="BF726" i="1"/>
  <c r="BT726" i="1"/>
  <c r="BF727" i="1"/>
  <c r="BT727" i="1"/>
  <c r="BF728" i="1"/>
  <c r="BT728" i="1"/>
  <c r="BF729" i="1"/>
  <c r="BT729" i="1"/>
  <c r="BF730" i="1"/>
  <c r="BT730" i="1"/>
  <c r="BF731" i="1"/>
  <c r="BT731" i="1"/>
  <c r="BF732" i="1"/>
  <c r="BT732" i="1"/>
  <c r="BF733" i="1"/>
  <c r="BT733" i="1"/>
  <c r="BF734" i="1"/>
  <c r="BT734" i="1"/>
  <c r="BT735" i="1"/>
  <c r="BF736" i="1"/>
  <c r="BT736" i="1"/>
  <c r="BF737" i="1"/>
  <c r="BT737" i="1"/>
  <c r="BF738" i="1"/>
  <c r="BT738" i="1"/>
  <c r="BF739" i="1"/>
  <c r="BT739" i="1"/>
  <c r="BF740" i="1"/>
  <c r="BT740" i="1"/>
  <c r="BT741" i="1"/>
  <c r="BF742" i="1"/>
  <c r="BT742" i="1"/>
  <c r="BF743" i="1"/>
  <c r="BT743" i="1"/>
  <c r="BF744" i="1"/>
  <c r="BT744" i="1"/>
  <c r="BF745" i="1"/>
  <c r="BT745" i="1"/>
  <c r="BF746" i="1"/>
  <c r="BT746" i="1"/>
  <c r="BF747" i="1"/>
  <c r="BT747" i="1"/>
  <c r="BT748" i="1"/>
  <c r="BF749" i="1"/>
  <c r="BT749" i="1"/>
  <c r="BF750" i="1"/>
  <c r="BT750" i="1"/>
  <c r="BT751" i="1"/>
  <c r="BT752" i="1"/>
  <c r="BF753" i="1"/>
  <c r="BT753" i="1"/>
  <c r="BF754" i="1"/>
  <c r="BT754" i="1"/>
  <c r="BT755" i="1"/>
  <c r="BT756" i="1"/>
  <c r="BF757" i="1"/>
  <c r="BT757" i="1"/>
  <c r="BF758" i="1"/>
  <c r="BT758" i="1"/>
  <c r="BF759" i="1"/>
  <c r="BT759" i="1"/>
  <c r="BF760" i="1"/>
  <c r="BT760" i="1"/>
  <c r="BF761" i="1"/>
  <c r="BT761" i="1"/>
  <c r="BF762" i="1"/>
  <c r="BT762" i="1"/>
  <c r="BT763" i="1"/>
  <c r="BF764" i="1"/>
  <c r="BT764" i="1"/>
  <c r="BT765" i="1"/>
  <c r="BF766" i="1"/>
  <c r="BT766" i="1"/>
  <c r="BF767" i="1"/>
  <c r="BT767" i="1"/>
  <c r="BT768" i="1"/>
  <c r="BT769" i="1"/>
  <c r="BF770" i="1"/>
  <c r="BT770" i="1"/>
  <c r="BF771" i="1"/>
  <c r="BT771" i="1"/>
  <c r="BF772" i="1"/>
  <c r="BT772" i="1"/>
  <c r="BT773" i="1"/>
  <c r="BF774" i="1"/>
  <c r="BT774" i="1"/>
  <c r="BF775" i="1"/>
  <c r="BT775" i="1"/>
  <c r="BF776" i="1"/>
  <c r="BT776" i="1"/>
  <c r="BT777" i="1"/>
  <c r="BT778" i="1"/>
  <c r="BT779" i="1"/>
  <c r="BT780" i="1"/>
  <c r="BT781" i="1"/>
  <c r="BT782" i="1"/>
  <c r="BT783" i="1"/>
  <c r="BT784" i="1"/>
  <c r="BT785" i="1"/>
  <c r="BT786" i="1"/>
  <c r="BT787" i="1"/>
  <c r="BT788" i="1"/>
  <c r="BT789" i="1"/>
  <c r="BF790" i="1"/>
  <c r="BT790" i="1"/>
  <c r="BF791" i="1"/>
  <c r="BT791" i="1"/>
  <c r="BF792" i="1"/>
  <c r="BT792" i="1"/>
  <c r="BF793" i="1"/>
  <c r="BT793" i="1"/>
  <c r="BT794" i="1"/>
  <c r="BF795" i="1"/>
  <c r="BT795" i="1"/>
  <c r="BF796" i="1"/>
  <c r="BT796" i="1"/>
  <c r="BF797" i="1"/>
  <c r="BT797" i="1"/>
  <c r="BF798" i="1"/>
  <c r="BT798" i="1"/>
  <c r="BT799" i="1"/>
  <c r="BF800" i="1"/>
  <c r="BT800" i="1"/>
  <c r="BF801" i="1"/>
  <c r="BT801" i="1"/>
  <c r="BF802" i="1"/>
  <c r="BT802" i="1"/>
  <c r="BT803" i="1"/>
  <c r="BT804" i="1"/>
  <c r="BT805" i="1"/>
  <c r="BT806" i="1"/>
  <c r="BT807" i="1"/>
  <c r="BT808" i="1"/>
  <c r="BF809" i="1"/>
  <c r="BT809" i="1"/>
  <c r="BF810" i="1"/>
  <c r="BT810" i="1"/>
  <c r="BT811" i="1"/>
  <c r="BT812" i="1"/>
  <c r="BF813" i="1"/>
  <c r="BT813" i="1"/>
  <c r="BF814" i="1"/>
  <c r="BT814" i="1"/>
  <c r="BT815" i="1"/>
  <c r="BF816" i="1"/>
  <c r="BT816" i="1"/>
  <c r="BF817" i="1"/>
  <c r="BT817" i="1"/>
  <c r="BF818" i="1"/>
  <c r="BT818" i="1"/>
  <c r="BF819" i="1"/>
  <c r="BT819" i="1"/>
  <c r="BF820" i="1"/>
  <c r="BT820" i="1"/>
  <c r="BF821" i="1"/>
  <c r="BT821" i="1"/>
  <c r="BF822" i="1"/>
  <c r="BT822" i="1"/>
  <c r="BF823" i="1"/>
  <c r="BT823" i="1"/>
  <c r="BF824" i="1"/>
  <c r="BT824" i="1"/>
  <c r="BT825" i="1"/>
  <c r="BF826" i="1"/>
  <c r="BT826" i="1"/>
  <c r="BF827" i="1"/>
  <c r="BT827" i="1"/>
  <c r="BF828" i="1"/>
  <c r="BT828" i="1"/>
  <c r="BF829" i="1"/>
  <c r="BT829" i="1"/>
  <c r="BF830" i="1"/>
  <c r="BT830" i="1"/>
  <c r="BF831" i="1"/>
  <c r="BT831" i="1"/>
  <c r="BF832" i="1"/>
  <c r="BT832" i="1"/>
  <c r="BF833" i="1"/>
  <c r="BT833" i="1"/>
  <c r="BF834" i="1"/>
  <c r="BT834" i="1"/>
  <c r="BF835" i="1"/>
  <c r="BT835" i="1"/>
  <c r="BF836" i="1"/>
  <c r="BT836" i="1"/>
  <c r="BF837" i="1"/>
  <c r="BT837" i="1"/>
  <c r="BF838" i="1"/>
  <c r="BT838" i="1"/>
  <c r="BF839" i="1"/>
  <c r="BT839" i="1"/>
  <c r="BF840" i="1"/>
  <c r="BT840" i="1"/>
  <c r="BF841" i="1"/>
  <c r="BT841" i="1"/>
  <c r="BT842" i="1"/>
  <c r="BF843" i="1"/>
  <c r="BT843" i="1"/>
  <c r="BF844" i="1"/>
  <c r="BT844" i="1"/>
  <c r="BF845" i="1"/>
  <c r="BT845" i="1"/>
  <c r="BF846" i="1"/>
  <c r="BT846" i="1"/>
  <c r="BF847" i="1"/>
  <c r="BT847" i="1"/>
  <c r="BT848" i="1"/>
  <c r="BF849" i="1"/>
  <c r="BT849" i="1"/>
  <c r="BF850" i="1"/>
  <c r="BT850" i="1"/>
  <c r="BF851" i="1"/>
  <c r="BT851" i="1"/>
  <c r="BF852" i="1"/>
  <c r="BT852" i="1"/>
  <c r="BT853" i="1"/>
  <c r="BF854" i="1"/>
  <c r="BT854" i="1"/>
  <c r="BF855" i="1"/>
  <c r="BT855" i="1"/>
  <c r="BF856" i="1"/>
  <c r="BT856" i="1"/>
  <c r="BF857" i="1"/>
  <c r="BT857" i="1"/>
  <c r="BT858" i="1"/>
  <c r="BF859" i="1"/>
  <c r="BT859" i="1"/>
  <c r="BF860" i="1"/>
  <c r="BT860" i="1"/>
  <c r="BF861" i="1"/>
  <c r="BT861" i="1"/>
  <c r="BT862" i="1"/>
  <c r="BT863" i="1"/>
  <c r="BF864" i="1"/>
  <c r="BT864" i="1"/>
  <c r="BF865" i="1"/>
  <c r="BT865" i="1"/>
  <c r="BF866" i="1"/>
  <c r="BT866" i="1"/>
  <c r="BF867" i="1"/>
  <c r="BT867" i="1"/>
  <c r="BF868" i="1"/>
  <c r="BT868" i="1"/>
  <c r="BF869" i="1"/>
  <c r="BT869" i="1"/>
  <c r="BF870" i="1"/>
  <c r="BT870" i="1"/>
  <c r="BF871" i="1"/>
  <c r="BT871" i="1"/>
  <c r="BF872" i="1"/>
  <c r="BT872" i="1"/>
  <c r="BF873" i="1"/>
  <c r="BT873" i="1"/>
  <c r="BF874" i="1"/>
  <c r="BT874" i="1"/>
  <c r="BF875" i="1"/>
  <c r="BT875" i="1"/>
  <c r="BF876" i="1"/>
  <c r="BT876" i="1"/>
  <c r="BF877" i="1"/>
  <c r="BT877" i="1"/>
  <c r="BF878" i="1"/>
  <c r="BT878" i="1"/>
  <c r="BF879" i="1"/>
  <c r="BT879" i="1"/>
  <c r="BF880" i="1"/>
  <c r="BT880" i="1"/>
  <c r="BF881" i="1"/>
  <c r="BT881" i="1"/>
  <c r="BF882" i="1"/>
  <c r="BT882" i="1"/>
  <c r="BF883" i="1"/>
  <c r="BT883" i="1"/>
  <c r="BF884" i="1"/>
  <c r="BT884" i="1"/>
  <c r="BF885" i="1"/>
  <c r="BT885" i="1"/>
  <c r="BF886" i="1"/>
  <c r="BT886" i="1"/>
  <c r="BF887" i="1"/>
  <c r="BT887" i="1"/>
  <c r="BF888" i="1"/>
  <c r="BT888" i="1"/>
  <c r="BF889" i="1"/>
  <c r="BT889" i="1"/>
  <c r="BF890" i="1"/>
  <c r="BT890" i="1"/>
  <c r="BF891" i="1"/>
  <c r="BT891" i="1"/>
  <c r="BF892" i="1"/>
  <c r="BT892" i="1"/>
  <c r="BF893" i="1"/>
  <c r="BT893" i="1"/>
  <c r="BF894" i="1"/>
  <c r="BT894" i="1"/>
  <c r="BF895" i="1"/>
  <c r="BT895" i="1"/>
  <c r="BF896" i="1"/>
  <c r="BT896" i="1"/>
  <c r="BF897" i="1"/>
  <c r="BT897" i="1"/>
  <c r="BT898" i="1"/>
  <c r="BT899" i="1"/>
  <c r="BF900" i="1"/>
  <c r="BT900" i="1"/>
  <c r="BF901" i="1"/>
  <c r="BT901" i="1"/>
  <c r="BT902" i="1"/>
  <c r="BT903" i="1"/>
  <c r="BF904" i="1"/>
  <c r="BT904" i="1"/>
  <c r="BF905" i="1"/>
  <c r="BT905" i="1"/>
  <c r="BF906" i="1"/>
  <c r="BT906" i="1"/>
  <c r="BF907" i="1"/>
  <c r="BT907" i="1"/>
  <c r="BF908" i="1"/>
  <c r="BT908" i="1"/>
  <c r="BF909" i="1"/>
  <c r="BT909" i="1"/>
  <c r="BF910" i="1"/>
  <c r="BT910" i="1"/>
  <c r="BF911" i="1"/>
  <c r="BT911" i="1"/>
  <c r="BT912" i="1"/>
  <c r="BF913" i="1"/>
  <c r="BT913" i="1"/>
  <c r="BF914" i="1"/>
  <c r="BT914" i="1"/>
  <c r="BF915" i="1"/>
  <c r="BT915" i="1"/>
  <c r="BF916" i="1"/>
  <c r="BT916" i="1"/>
  <c r="BF917" i="1"/>
  <c r="BT917" i="1"/>
  <c r="BF918" i="1"/>
  <c r="BT918" i="1"/>
  <c r="BF919" i="1"/>
  <c r="BT919" i="1"/>
  <c r="BF920" i="1"/>
  <c r="BT920" i="1"/>
  <c r="BT921" i="1"/>
  <c r="BF922" i="1"/>
  <c r="BT922" i="1"/>
  <c r="BF923" i="1"/>
  <c r="BT923" i="1"/>
  <c r="BF924" i="1"/>
  <c r="BT924" i="1"/>
  <c r="BT925" i="1"/>
  <c r="BT926" i="1"/>
  <c r="BT927" i="1"/>
  <c r="BT928" i="1"/>
  <c r="BT929" i="1"/>
  <c r="BT930" i="1"/>
  <c r="BT931" i="1"/>
  <c r="BT932" i="1"/>
  <c r="BT933" i="1"/>
  <c r="BT934" i="1"/>
  <c r="BT935" i="1"/>
  <c r="BF936" i="1"/>
  <c r="BT936" i="1"/>
  <c r="BT937" i="1"/>
  <c r="BF938" i="1"/>
  <c r="BT938" i="1"/>
  <c r="BF939" i="1"/>
  <c r="BT939" i="1"/>
  <c r="BF940" i="1"/>
  <c r="BT940" i="1"/>
  <c r="BF941" i="1"/>
  <c r="BT941" i="1"/>
  <c r="BF942" i="1"/>
  <c r="BT942" i="1"/>
  <c r="BF943" i="1"/>
  <c r="BT943" i="1"/>
  <c r="BF944" i="1"/>
  <c r="BT944" i="1"/>
  <c r="BF945" i="1"/>
  <c r="BT945" i="1"/>
  <c r="BT946" i="1"/>
  <c r="BF947" i="1"/>
  <c r="BT947" i="1"/>
  <c r="BF948" i="1"/>
  <c r="BT948" i="1"/>
  <c r="BT949" i="1"/>
  <c r="BF950" i="1"/>
  <c r="BT950" i="1"/>
  <c r="BF951" i="1"/>
  <c r="BT951" i="1"/>
  <c r="BF952" i="1"/>
  <c r="BT952" i="1"/>
  <c r="BF953" i="1"/>
  <c r="BT953" i="1"/>
  <c r="BT954" i="1"/>
  <c r="BF955" i="1"/>
  <c r="BT955" i="1"/>
  <c r="BF956" i="1"/>
  <c r="BT956" i="1"/>
  <c r="BF957" i="1"/>
  <c r="BT957" i="1"/>
  <c r="BF958" i="1"/>
  <c r="BT958" i="1"/>
  <c r="BF959" i="1"/>
  <c r="BT959" i="1"/>
  <c r="BF960" i="1"/>
  <c r="BT960" i="1"/>
  <c r="BF961" i="1"/>
  <c r="BT961" i="1"/>
  <c r="BF962" i="1"/>
  <c r="BT962" i="1"/>
  <c r="BF963" i="1"/>
  <c r="BT963" i="1"/>
  <c r="BF964" i="1"/>
  <c r="BT964" i="1"/>
  <c r="BF965" i="1"/>
  <c r="BT965" i="1"/>
  <c r="BF966" i="1"/>
  <c r="BT966" i="1"/>
  <c r="BF967" i="1"/>
  <c r="BT967" i="1"/>
  <c r="BF968" i="1"/>
  <c r="BT968" i="1"/>
  <c r="BF969" i="1"/>
  <c r="BT969" i="1"/>
  <c r="BF970" i="1"/>
  <c r="BT970" i="1"/>
  <c r="BF971" i="1"/>
  <c r="BT971" i="1"/>
  <c r="BF972" i="1"/>
  <c r="BT972" i="1"/>
  <c r="BF973" i="1"/>
  <c r="BT973" i="1"/>
  <c r="BT974" i="1"/>
  <c r="BF975" i="1"/>
  <c r="BT975" i="1"/>
  <c r="BF976" i="1"/>
  <c r="BT976" i="1"/>
  <c r="BT977" i="1"/>
  <c r="BT978" i="1"/>
  <c r="BT979" i="1"/>
  <c r="BT980" i="1"/>
  <c r="BT981" i="1"/>
  <c r="BF982" i="1"/>
  <c r="BT982" i="1"/>
  <c r="BT983" i="1"/>
  <c r="BF984" i="1"/>
  <c r="BT984" i="1"/>
  <c r="BF985" i="1"/>
  <c r="BT985" i="1"/>
  <c r="BF986" i="1"/>
  <c r="BT986" i="1"/>
  <c r="BF987" i="1"/>
  <c r="BT987" i="1"/>
  <c r="BF988" i="1"/>
  <c r="BT988" i="1"/>
  <c r="BF989" i="1"/>
  <c r="BT989" i="1"/>
  <c r="BT990" i="1"/>
  <c r="BF991" i="1"/>
  <c r="BT991" i="1"/>
  <c r="BF992" i="1"/>
  <c r="BT992" i="1"/>
  <c r="BF993" i="1"/>
  <c r="BT993" i="1"/>
  <c r="BF994" i="1"/>
  <c r="BT994" i="1"/>
  <c r="BF995" i="1"/>
  <c r="BT995" i="1"/>
  <c r="BF996" i="1"/>
  <c r="BT996" i="1"/>
  <c r="BF997" i="1"/>
  <c r="BT997" i="1"/>
  <c r="BF998" i="1"/>
  <c r="BT998" i="1"/>
  <c r="BT999" i="1"/>
  <c r="BF1000" i="1"/>
  <c r="BT1000" i="1"/>
  <c r="BF1001" i="1"/>
  <c r="BT1001" i="1"/>
</calcChain>
</file>

<file path=xl/sharedStrings.xml><?xml version="1.0" encoding="utf-8"?>
<sst xmlns="http://schemas.openxmlformats.org/spreadsheetml/2006/main" count="59717" uniqueCount="10290">
  <si>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</si>
  <si>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</si>
  <si>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</si>
  <si>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</si>
  <si>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</si>
  <si>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</si>
  <si>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</si>
  <si>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</si>
  <si>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</si>
  <si>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</si>
  <si>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</si>
  <si>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</si>
  <si>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</si>
  <si>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</si>
  <si>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</si>
  <si>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</si>
  <si>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</si>
  <si>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</si>
  <si>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</si>
  <si>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</si>
  <si>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</si>
  <si>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</si>
  <si>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</si>
  <si>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</si>
  <si>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</si>
  <si>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</si>
  <si>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</si>
  <si>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</si>
  <si>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</si>
  <si>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</si>
  <si>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</si>
  <si>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</si>
  <si>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</si>
  <si>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</si>
  <si>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</si>
  <si>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</si>
  <si>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</si>
  <si>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</si>
  <si>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</si>
  <si>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</si>
  <si>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</si>
  <si>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</si>
  <si>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</si>
  <si>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</si>
  <si>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</si>
  <si>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</si>
  <si>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</si>
  <si>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</si>
  <si>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</si>
  <si>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</si>
  <si>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</si>
  <si>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</si>
  <si>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</si>
  <si>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</si>
  <si>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</si>
  <si>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</si>
  <si>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</si>
  <si>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</si>
  <si>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</si>
  <si>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</si>
  <si>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</si>
  <si>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</si>
  <si>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</si>
  <si>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</si>
  <si>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</si>
  <si>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</si>
  <si>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</si>
  <si>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</si>
  <si>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</si>
  <si>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</si>
  <si>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</si>
  <si>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</si>
  <si>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</si>
  <si>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RUST, DM; HAYES, JR; LOHR, DA; MURPHY, GA; STROHBEHN, K</t>
  </si>
  <si>
    <t/>
  </si>
  <si>
    <t>THE FLARE GENESIS EXPERIMENT - STUDYING THE SUN FROM THE STRATOSPHERE</t>
  </si>
  <si>
    <t>JOHNS HOPKINS APL TECHNICAL DIGEST</t>
  </si>
  <si>
    <t>English</t>
  </si>
  <si>
    <t>Article</t>
  </si>
  <si>
    <t>The APL Space Physics Group is preparing to fly one of the largest solar telescopes in the world. For two weeks in 1994, the balloon-borne Flare Genesis Experiment will float in sunlight well above the turbulent, image-blurring layers of the Earth's atmosphere, supplying images to a vector magnetograph that will map solar magnetic fields. The images will capture magnetic features 10 times smaller (100 miles vs 1000 miles across) than any detectable from the ground. In subsequent annual Antarctic balloon flights, the Flare Genesis Experiment will provide additional unprecedented details about sunspots, flares, and the solar atmosphere. The program will advance basic scientific understanding of the mechanisms of solar variability and provide practical engineering experience for the design and operation of a Sun-monitoring observatory in space. Forecasts from such an observatory will make space missions safer and more dependable.</t>
  </si>
  <si>
    <t>JOHNS HOPKINS UNIV</t>
  </si>
  <si>
    <t>LAUREL</t>
  </si>
  <si>
    <t>APPLIED PHYSICS LABORATORY ATTN: MANAGING EDITOR JOHN HOPKINS RD, BLDG 1-E254, LAUREL, MD 20723-6099</t>
  </si>
  <si>
    <t>0270-5214</t>
  </si>
  <si>
    <t>J HOPKINS APL TECH D</t>
  </si>
  <si>
    <t>Johns Hopkins APL Tech. Dig.</t>
  </si>
  <si>
    <t>OCT-DEC</t>
  </si>
  <si>
    <t>Engineering, Multidisciplinary</t>
  </si>
  <si>
    <t>Science Citation Index Expanded (SCI-EXPANDED)</t>
  </si>
  <si>
    <t>Engineering</t>
  </si>
  <si>
    <t>MW704</t>
  </si>
  <si>
    <t>2024-04-21</t>
  </si>
  <si>
    <t>WOS:A1993MW70400009</t>
  </si>
  <si>
    <t>SCHMIEDL, G; MACKENSEN, A</t>
  </si>
  <si>
    <t>CORNUSPIROIDES-STRIOLATUS (BRADY) AND C-ROTUNDUS NOV SPEC - LARGE MILIOLID FORAMINIFERA FROM ARCTIC AND ANTARCTIC OCEANS</t>
  </si>
  <si>
    <t>JOURNAL OF FORAMINIFERAL RESEARCH</t>
  </si>
  <si>
    <t>BENTHIC FORAMINIFERA; WEDDELL SEA; CONTINENTAL-SHELF; BOTTOM WATER; QUATERNARY; NORWAY</t>
  </si>
  <si>
    <t>Large miliolid benthic foraminifera of the family Cornuspiridae were investigated from 15 Arctic and Antarctic localities. The genus Cornuspiroides Cushman is discussed in detail and a new species C. rotundus, comprising an Antarctic evolutionary line, is differentiated by morphometric analysis from the Arctic C. striolatus (Brady). The potential evolutionary lines and the ecology of the two closely related species are discussed in relation to substrate and water mass characteristics as well as standing stocks and diversities of associated life and dead benthic foraminiferal faunas.</t>
  </si>
  <si>
    <t>SCHMIEDL, G (corresponding author), ALFRED WEGENER INST POLAR &amp; MARINE RES,COLUMBUSSTR,D-27515 BREMERHAVEN,GERMANY.</t>
  </si>
  <si>
    <t>Mackensen, Andreas/J-8600-2013; Schmiedl, Gerhard/E-6644-2017</t>
  </si>
  <si>
    <t>Mackensen, Andreas/0000-0002-5024-4455; Schmiedl, Gerhard/0000-0002-2177-6858</t>
  </si>
  <si>
    <t>CUSHMAN FOUNDATION FORAMINIFERAL RES</t>
  </si>
  <si>
    <t>CAMBRIDGE</t>
  </si>
  <si>
    <t>MUSEUM COMPARATIVE ZOOLOGY, DEPT INVERTEBRATE PALEONTOLOGY 26 OXFORD ST, HARVARD UNIV, CAMBRIDGE, MA 02138</t>
  </si>
  <si>
    <t>0096-1191</t>
  </si>
  <si>
    <t>J FORAMIN RES</t>
  </si>
  <si>
    <t>J. Foraminifer. Res.</t>
  </si>
  <si>
    <t>OCT</t>
  </si>
  <si>
    <t>10.2113/gsjfr.23.4.221</t>
  </si>
  <si>
    <t>Paleontology</t>
  </si>
  <si>
    <t>MK008</t>
  </si>
  <si>
    <t>WOS:A1993MK00800002</t>
  </si>
  <si>
    <t>KLOSER, H; FERREYRA, G; SCHLOSS, I; MERCURI, G; LATURNUS, F; CURTOSI, A</t>
  </si>
  <si>
    <t>SEASONAL-VARIATION OF ALGAL GROWTH-CONDITIONS IN SHELTERED ANTARCTIC BAYS - THE EXAMPLE OF POTTER COVE (KING-GEORGE-ISLAND, SOUTH-SHETLAND)</t>
  </si>
  <si>
    <t>JOURNAL OF MARINE SYSTEMS</t>
  </si>
  <si>
    <t>Wind, air temperature, surface irradiance, light penetration into the water, salinity and water temperature have been recorded from mid November to mid February in Potter Cove, King George Island. Results are compared with published data on requirements for growth of Antarctic macroalgae. The investigated season showed two distinct periods: Early summer lasted until end of December with comparatively cold temperatures, unstable water column and deep penetration of light; late summer started in early January and was characterized by reduced salinity due to meltwater discharge and high turbidity due to suspended sediments. Meltwater influence did not sufficiently change salinity to be responsible for the frequently noted paucity of macroalgal communities in sheltered bays. Shading by suspended sediments was equally considered to be of minor importance, as macroalgae have their optimal growth phase from September to December. During this period, light penetration and depth distribution of macroalgae coincide perfectly. From these results, a general review on depth limitation of macroalgae by light conditions is derived.</t>
  </si>
  <si>
    <t>KLOSER, H (corresponding author), NETHERLANDS INST ECOL,CTR ESTUARINE &amp; COASTAL ECOL,VIERST 28,4401 EA YERSEKE,NETHERLANDS.</t>
  </si>
  <si>
    <t>Schloss, Irene R./U-5411-2018</t>
  </si>
  <si>
    <t>Schloss, Irene R./0000-0002-5917-8925; Ferreyra, Gustavo Adolfo/0000-0003-1953-5067</t>
  </si>
  <si>
    <t>ELSEVIER SCIENCE BV</t>
  </si>
  <si>
    <t>AMSTERDAM</t>
  </si>
  <si>
    <t>PO BOX 211, 1000 AE AMSTERDAM, NETHERLANDS</t>
  </si>
  <si>
    <t>0924-7963</t>
  </si>
  <si>
    <t>J MARINE SYST</t>
  </si>
  <si>
    <t>J. Mar. Syst.</t>
  </si>
  <si>
    <t>10.1016/0924-7963(93)90025-H</t>
  </si>
  <si>
    <t>Geosciences, Multidisciplinary; Marine &amp; Freshwater Biology; Oceanography</t>
  </si>
  <si>
    <t>Geology; Marine &amp; Freshwater Biology; Oceanography</t>
  </si>
  <si>
    <t>MF975</t>
  </si>
  <si>
    <t>Green Published</t>
  </si>
  <si>
    <t>WOS:A1993MF97500001</t>
  </si>
  <si>
    <t>YOUNG, RJ; DINGLE, T; ROBINSON, K; PUGH, PJA</t>
  </si>
  <si>
    <t>AN APPLICATION OF SCANNED FOCUSED ION-BEAM MILLING TO STUDIES ON THE INTERNAL MORPHOLOGY OF SMALL ARTHROPODS</t>
  </si>
  <si>
    <t>JOURNAL OF MICROSCOPY-OXFORD</t>
  </si>
  <si>
    <t>ARTHROPODS; MORPHOLOGY; ION BEAM MILLING; FOCUSED ION BEAM MILLING; SCANNING ELECTRON MICROSCOPY</t>
  </si>
  <si>
    <t>BIOLOGICAL SPECIMENS; ELECTRON-MICROSCOPY; SPOT SIZE; SYSTEM; ACARINA; PROBE</t>
  </si>
  <si>
    <t>For the first time a scanned focused ion beam of approximately 50 nm diameter has been used to prepare biological material. Small defined areas of the surface were removed by ion etching to allow examination of the underlying structures with a scanning electron microscope. Different milling procedures were carried out on two anatomical features in mites of the genus Halarachne (Halarachnidae: Mesostigmata). In the first, square holes were milled into the surface of the peritrematal plate to reveal the structure of the underlying respiratory peritrematal groove. In the second, transverse cuts were made: across the shafts of the sensory sensilli which make up the.; sensory Haller's organ on tarsus I. This latter procedure revealed detail both within the core and walls of sensilli. Details of specimen preparation and milling procedures, as well as suitability and interpretation of results, are presented.</t>
  </si>
  <si>
    <t>BRITISH ANTARCTIC SURVEY,NATL ENVIRONM RES COUNCIL,CAMBRIDGE CB3 0ET,CAMBS,ENGLAND; FEI EUROPE LTD,BROOKFIELD BUSINESS CTR,CAMBRIDGE CB4 4PS,CAMBS,ENGLAND</t>
  </si>
  <si>
    <t>UK Research &amp; Innovation (UKRI); Natural Environment Research Council (NERC); NERC British Antarctic Survey</t>
  </si>
  <si>
    <t>BLACKWELL SCIENCE LTD</t>
  </si>
  <si>
    <t>OXFORD</t>
  </si>
  <si>
    <t>OSNEY MEAD, OXFORD, OXON, ENGLAND OX2 0EL</t>
  </si>
  <si>
    <t>0022-2720</t>
  </si>
  <si>
    <t>J MICROSC-OXFORD</t>
  </si>
  <si>
    <t>J. Microsc.-Oxf.</t>
  </si>
  <si>
    <t>10.1111/j.1365-2818.1993.tb03396.x</t>
  </si>
  <si>
    <t>Microscopy</t>
  </si>
  <si>
    <t>ME196</t>
  </si>
  <si>
    <t>WOS:A1993ME19600010</t>
  </si>
  <si>
    <t>AUSTIN, FJ; WEBSTER, RG</t>
  </si>
  <si>
    <t>EVIDENCE OF ORTHOMYXOVIRUSES AND PARAMYXOVIRUSES IN FAUNA FROM ANTARCTICA</t>
  </si>
  <si>
    <t>JOURNAL OF WILDLIFE DISEASES</t>
  </si>
  <si>
    <t>ANTARCTIC; ADELIE PENGUIN; ANTARCTIC SKUA; WEDDELL SEAL; INFLUENZA VIRUS; PARAMYXOVIRUS; SEROLOGICAL SURVEY; INDIRECT ENZYME IMMUNOASSAY</t>
  </si>
  <si>
    <t>INFLUENZA-A VIRUSES; ANTIBODIES; PENGUINS; DUCKS</t>
  </si>
  <si>
    <t>Serum antibodies to influenza A viruses and paramyxoviruses were detected in Adelie penguin (Pysoscelis adeliae) and Antarctic skua (Stercorarius skua maccormicki) sera in the Ross Sea Dependency. An avian paramyxovirus was isolated from a penguin cloacal swab.</t>
  </si>
  <si>
    <t>ST JUDE CHILDRENS RES HOSP, DEPT VIROL &amp; MOLEC BIOL, MEMPHIS, TN 38101 USA</t>
  </si>
  <si>
    <t>St Jude Children's Research Hospital</t>
  </si>
  <si>
    <t>AUSTIN, FJ (corresponding author), UNIV OTAGO, HLTH RES COUNCIL NEW ZEALAND, VIRUS RES UNIT, DUNEDIN, NEW ZEALAND.</t>
  </si>
  <si>
    <t>NCI NIH HHS [CA 21765] Funding Source: Medline; NIAID NIH HHS [AI 29680] Funding Source: Medline</t>
  </si>
  <si>
    <t>NCI NIH HHS(United States Department of Health &amp; Human ServicesNational Institutes of Health (NIH) - USANIH National Cancer Institute (NCI)); NIAID NIH HHS(United States Department of Health &amp; Human ServicesNational Institutes of Health (NIH) - USANIH National Institute of Allergy &amp; Infectious Diseases (NIAID))</t>
  </si>
  <si>
    <t>WILDLIFE DISEASE ASSOC, INC</t>
  </si>
  <si>
    <t>LAWRENCE</t>
  </si>
  <si>
    <t>810 EAST 10TH ST, LAWRENCE, KS 66044-8897 USA</t>
  </si>
  <si>
    <t>0090-3558</t>
  </si>
  <si>
    <t>J WILDLIFE DIS</t>
  </si>
  <si>
    <t>J. Wildl. Dis.</t>
  </si>
  <si>
    <t>10.7589/0090-3558-29.4.568</t>
  </si>
  <si>
    <t>Veterinary Sciences</t>
  </si>
  <si>
    <t>MF941</t>
  </si>
  <si>
    <t>Bronze</t>
  </si>
  <si>
    <t>WOS:A1993MF94100008</t>
  </si>
  <si>
    <t>PECK, LS; BULLOUGH, LW</t>
  </si>
  <si>
    <t>GROWTH AND POPULATION-STRUCTURE IN THE INFAUNAL BIVALVE YOLDIA-EIGHTSI IN RELATION TO ICEBERG ACTIVITY AT SIGNY ISLAND, ANTARCTICA</t>
  </si>
  <si>
    <t>MARINE BIOLOGY</t>
  </si>
  <si>
    <t>ICE MICROBIAL COMMUNITIES; MCMURDO SOUND; PATTERNS; RECRUITMENT; SEDIMENTS; DENSITY</t>
  </si>
  <si>
    <t>Growth rates in the infaunal nuculanid bivalve mollusc Yoldia eightsi (Couthouy) were assessed for field populations in Factory Cove, Signy Island, Antarctica, between February and April 1992. Daily increments in length (maximum shell dimension) ranged from 2.3 mum d-1 for a 30 mm individual to 5.1 mum d-1 for a 10 mm specimen. These growth rates were converted to annual increments, based on a growing season for the Signy population of around 5 mo, and ages for the largest individuals in the population (35 mm in length), were calculated to be congruent-to 65 yr. Specimens of 43 mm in length have been found near this site and, if their growth rates are similar to this population, their ages would be in the order of 120 yr. Size distributions from two sites in the same Y. eightsi bed 300 m apart showed significant differences. At the more exposed site the distribution was dominated by small juveniles, with 86% of the population &lt; 10 mm in length, while 13% were &gt; 20 mm in length. At the less exposed site the values were 27% &lt; 10 mm and 56% &gt; 20 mm. Icebergs have often been seen grounded on the Y. eightsi bed in this study, especially on the exposed outer portion. This factor, in association with inhibition of larval settlement by high densities of large individuals, is proposed as an explanation of the observed population distributions and the absence of very large specimens in the Factory Cove population.</t>
  </si>
  <si>
    <t>PECK, LS (corresponding author), BRITISH ANTARCTIC SURVEY,NAT ENVIRONM RES COUNCIL,HIGH CROSS,MADINGLEY RD,CAMBRIDGE CB3 0ET,ENGLAND.</t>
  </si>
  <si>
    <t>SPRINGER VERLAG</t>
  </si>
  <si>
    <t>NEW YORK</t>
  </si>
  <si>
    <t>175 FIFTH AVE, NEW YORK, NY 10010</t>
  </si>
  <si>
    <t>0025-3162</t>
  </si>
  <si>
    <t>MAR BIOL</t>
  </si>
  <si>
    <t>Mar. Biol.</t>
  </si>
  <si>
    <t>10.1007/BF00345668</t>
  </si>
  <si>
    <t>Marine &amp; Freshwater Biology</t>
  </si>
  <si>
    <t>MD450</t>
  </si>
  <si>
    <t>WOS:A1993MD45000007</t>
  </si>
  <si>
    <t>NOLAN, CP; CLARKE, A</t>
  </si>
  <si>
    <t>GROWTH IN THE BIVALVE YOLDIA-EIGHTSI AT SIGNY ISLAND, ANTARCTICA, DETERMINED FROM INTERNAL SHELL INCREMENTS AND CA-45 INCORPORATION</t>
  </si>
  <si>
    <t>CERASTODERMA-EDULE; AGE-DETERMINATION; LINES; PATTERNS; SEASONALITY; ECOLOGY; COCKLE</t>
  </si>
  <si>
    <t>The growth rate of the infaunal nuculanid bivalve Yoldia eightsi at Factory Cove, Signy Island, South Orkney Islands (maritime Antarctica), was estimated from internal shell increments and Ca-45 incorporation of individuals collected monthly from December 1987 to April 1989. Acetate peels of etched shells revealed clear first-order increments, with less well defined, narrower, second- and third-order increments. The first-order increments were assumed to be annual, although there is no independent confirmation of this assumption. Unfortunately abrasion of the umbo region and the small thin shells of Y. eightsi meant that in no case could a complete sequence of increments be measured realiably on any individual shell. Measurements of 1043 first-order increments from 130 shells where a minimum of two consecutive increments could be detected were therefore pooled, and a population growth curve constructed from a Ford-Walford plot. This indicated a slow growth rate, with a maximum shell height of 22.3 mm (equivalent to a shell length of 35.6 mm) being reached at an age &gt; 60 yr. The size-frequency distribution of 1521 individuals pooled from winter (July to October) samples revealed a distinct lack of smaller (younger) individuals, possibly reflecting poor recruitment in areas of dense adult populations. The largest shell recovered in the samples was 33.5 mm in length, with an estimated age of 52 yr. Short-term Ca-45-incorporation experiments indicated a mean daily rate of growth increment of 3.8 mum for individuals of 12 mm shell height, which matches the proposed annual growth rate if growth is assumed to occur for about 150 d each year and the first-order increments are assumed to be annual.</t>
  </si>
  <si>
    <t>BRITISH ANTARCTIC SURVEY, HIGH CROSS, MADINGLEY RD, CAMBRIDGE CB3 0ET, ENGLAND</t>
  </si>
  <si>
    <t>SPRINGER HEIDELBERG</t>
  </si>
  <si>
    <t>HEIDELBERG</t>
  </si>
  <si>
    <t>TIERGARTENSTRASSE 17, D-69121 HEIDELBERG, GERMANY</t>
  </si>
  <si>
    <t>1432-1793</t>
  </si>
  <si>
    <t>10.1007/BF00345669</t>
  </si>
  <si>
    <t>WOS:A1993MD45000008</t>
  </si>
  <si>
    <t>DIESTERHAASS, L; ROBERT, C; CHAMLEY, H</t>
  </si>
  <si>
    <t>PALEOCEANOGRAPHIC AND PALEOCLIMATIC EVOLUTION IN THE WEDDELL SEA (ANTARCTICA) DURING THE MIDDLE EOCENE-LATE OLIGOCENE, FROM A COARSE SEDIMENT FRACTION AND CLAY MINERAL DATA (ODP SITE 689)</t>
  </si>
  <si>
    <t>MARINE GEOLOGY</t>
  </si>
  <si>
    <t>SOUTHERN-OCEAN; MAUD RISE; ATLANTIC; PLEISTOCENE; HISTORY; SILICA; FLUX</t>
  </si>
  <si>
    <t>Paleoceanographic and paleoclimatic variations from the middle Eocene to the late Oligocene in the Antarctic area, Atlantic sector, have been deduced from a coarse fraction and clay mineral analysis of ODP Site 689 (Leg 113) sediments. In the middle Eocene, smectite-rich sediments were a consequence of warm climate with alternating wet and dry seasons on the Antarctic margins. Productivity in the Maud Rise area of the Southern Ocean was low: no opal was deposited, preservation of carbonate is very good. Carbonate preservation shows cyclic changes. Clinoptilolite is a common mineral. At the middle/late Eocene boundary (40.8 Ma), productivity suddenly increased enough to allow preservation of opal skeletons. Clinoptilolite disappeared where opal appeared. Illite appearance points to cooling of Antarctic climates. The presence of detrital kaolinite indicates a change in oceanic circulation. In the late Eocene, cyclic changes in productivity (cycle length 0.42 Ma) were associated with clay mineral compositional variations: sediments from colder, highly productive periods generally contain more illite and less smectite than warmer ones. The early Oligocene was a period of very high productivity. Highest opal accumulation rates correspond to strongest carbonate dissolution. Cyclic changes in productivity-with a mean cycle duration of 0.4-0.5 Myr-were associated with cyclic changes in clay mineral composition. Highest productivity intervals are generally those with highest smectite content, because of strong erosion of sediments of the Antarctic margins. Sediments from less productive warmer periods most of the time contain more illite. In the late Oligocene, the intensity of physical weathering on Antarctica was stronger, as documented by increasing fluxes of illite, muscovite, amphiboles and talc. Ice expanded on the East-Antarctic continent. Lower productivity than in the early Oligocene is indicated by lower accumulation rates of opal and weaker carbonate dissolution. Cyclic variations in productivity correlate to cyclic variations in illite and smectite contents as in the early Oligocene.</t>
  </si>
  <si>
    <t>CNRS MARSEILLE LUMINY,CNRS,UPR 1201,F-13288 MARSEILLE 9,FRANCE; UNIV LILLE 1,CNRS,URA 7194,F-59655 VILLENEUVE DASCQ,FRANCE</t>
  </si>
  <si>
    <t>Aix-Marseille Universite; Centre National de la Recherche Scientifique (CNRS); Universite de Lille; Centre National de la Recherche Scientifique (CNRS)</t>
  </si>
  <si>
    <t>DIESTERHAASS, L (corresponding author), ALFRED WEGENER INST,COLUMBUSSTR,W-2850 BREMERHAVEN,GERMANY.</t>
  </si>
  <si>
    <t>ROBERT, Christian/0000-0003-1324-1295</t>
  </si>
  <si>
    <t>0025-3227</t>
  </si>
  <si>
    <t>MAR GEOL</t>
  </si>
  <si>
    <t>Mar. Geol.</t>
  </si>
  <si>
    <t>3-4</t>
  </si>
  <si>
    <t>10.1016/0025-3227(93)90030-Y</t>
  </si>
  <si>
    <t>Geosciences, Multidisciplinary; Oceanography</t>
  </si>
  <si>
    <t>Geology; Oceanography</t>
  </si>
  <si>
    <t>MC682</t>
  </si>
  <si>
    <t>WOS:A1993MC68200002</t>
  </si>
  <si>
    <t>GASPERI, JT; KENNETT, JP</t>
  </si>
  <si>
    <t>VERTICAL THERMAL STRUCTURE EVOLUTION OF MIOCENE SURFACE WATERS - WESTERN EQUATORIAL PACIFIC DSDP SITE-289</t>
  </si>
  <si>
    <t>MARINE MICROPALEONTOLOGY</t>
  </si>
  <si>
    <t>PLANKTONIC-FORAMINIFERA; OCEAN; NEOGENE; PALEOCEANOGRAPHY; OLIGOCENE; OXYGEN; DEPTH; BIOSTRATIGRAPHY; ATLANTIC; EVENTS</t>
  </si>
  <si>
    <t>Time series analyses (from approximately 18.7 to 5.8 Ma) of the oxygen isotopic composition of four shallow-dwelling planktic foraminifera (Globorotalia mayeri, Dentoglobigerina altispira, Globoquadrina baroemoenensis and Globigerinoides immaturus), one deep-dwelling planktic foraminifer (Globoquadrina venezuelana) and a benthic foraminifer (Cibicidoides spp.) from Deep Sea Drilling Project Site 289 (2206 m present day depth) are used to determine the evolution of vertical thermal structure in the western equatorial Pacific. Comparisons of composite oxygen isotopic curves, representing the surface mixed-layer, the thermocline, and deep waters reveal three distinct intervals of stability in the position and strength of the thermocline during the Miocene (approximately 18.7 to 16.1 Ma; approximately 11.1 to 9.9 Ma; and approximately 7.5 to 5.8 Ma) separated by two intervals of instability of the thermocline (approximately 16.1 to 11.1 Ma; and approximately 9.9 to 7.5 Ma). From approximately 18.7 to 16.1 Ma, vertical thermal gradients were the weakest of the Miocene interval studied and the water column was highly stable. Vertical thermal gradients strengthened between approximately 16.1 and 11.1 Ma as equatorial surface waters warmed and deep waters cooled during an inferred major growth phase of the East Antarctic ice sheet. As a consequence, the strength and position of the thermocline became highly variable. This was followed, from approximately 11.1 to 9.9 Ma, by relative climatic stability, well-defined vertical thermal gradients and a slight warming of the water column. By approximately 9.9 Ma, increasing restriction of surface water flow through the Indonesian Seaway led to the piling-up of warm surface water in the western equatorial Pacific and a deepening of the thermocline. Deep waters continued to cool and vertical thermal gradients reached a Miocene maximum by approximately 7.5 Ma. From approximately 7.5 to 5.8 Ma, vertical thermal gradients were stable and the water column became highly stratified and marked by a thick, warm surface layer and a deep, well-defined thermocline. Based upon a previous assumption that ice volume growth during the middle Miocene (approximately 16.1 to 11.1 Ma) contributed to an increase in deltaO-18 values of 0.5 to 0.7 parts-per-thousand we have estimated water column temperature changes at Site 289 between approximately 18.7 and 5.8 Ma. Surface waters are inferred to have warmed 2-degrees to 4-degrees-C between approximately 18.7 and 5.8 Ma, with about half of the warming occurring from approximately 16.1 to 11.1 Ma. Between approximately 11.1 and 9.9 Ma the entire water column warmed and from approximately 9.9 to 7.5 Ma the mixed-layer expanded and the thermocline deepened as warm waters piled-up in the western equatorial Pacific in response to the Indonesian Seaway. The net decrease of thermoclinal deltaO-18 values between approximately 11.1 and 7.5 Ma reflects an upward change in position of the deep-dwelling planktic foraminifera, Globoquadrina venezuelana, relative to the position of the thermocline as the thermocline deepened. After 7.5 Ma, relative deltaO-18 go values indicate that Globoquadrina venezuelana was a deep-dwelling, mixed-layer species. Deep waters (approximately 2400 to 2200 m) at Site 289 cooled 2-degrees to 4-degrees-C between approximately 18.7 and 5.8 Ma, with about half of the cooling occurring from approximately 16.1 to 11.1 Ma and the other half from approximately 9.9 to 7.5 Ma.</t>
  </si>
  <si>
    <t>UNIV CALIF SANTA BARBARA,INST MARINE SCI,SANTA BARBARA,CA 93106</t>
  </si>
  <si>
    <t>University of California System; University of California Santa Barbara</t>
  </si>
  <si>
    <t>GASPERI, JT (corresponding author), UNIV CALIF SANTA BARBARA,DEPT GEOL SCI,SANTA BARBARA,CA 93106, USA.</t>
  </si>
  <si>
    <t>0377-8398</t>
  </si>
  <si>
    <t>MAR MICROPALEONTOL</t>
  </si>
  <si>
    <t>Mar. Micropaleontol.</t>
  </si>
  <si>
    <t>10.1016/0377-8398(93)90046-Z</t>
  </si>
  <si>
    <t>ME151</t>
  </si>
  <si>
    <t>WOS:A1993ME15100004</t>
  </si>
  <si>
    <t>MONTANARI, A; ASARO, F; MICHEL, HV; KENNETT, JP</t>
  </si>
  <si>
    <t>IRIDIUM ANOMALIES OF LATE EOCENE AGE AT MASSIGNANO (ITALY), AND ODP SITE-689B (MAUD-RISE, ANTARCTIC)</t>
  </si>
  <si>
    <t>PALAIOS</t>
  </si>
  <si>
    <t>NORTH-AMERICAN MICROTEKTITES; OLIGOCENE BOUNDARY; NEW-JERSEY; TEKTITE FRAGMENTS; CONTINENTAL-SLOPE; STRATIGRAPHY; BARBADOS; GUBBIO; GEOCHEMISTRY; EXTINCTIONS</t>
  </si>
  <si>
    <t>Iridium anomalies of Late Eocene age are here reported in sequences from northern Italy and Weddell Sea, Antarctic. We have analyzed 270 samples of marly limestones from the Eocene/Oligocene boundary stratotype section at Massignano, Italy, ranging from 35.6 to 34.5 Ma (NP 18 Zone to NP19/20 Zone). We discovered a distinct Ir peak of 156 +/- 19 parts per trillion (ppt) in the lower calcareous nannofossil NP19/20 Zone, corresponding to the mid-lower part of foraminiferal P16 Zone, and the top of magnetic Chron 16n2. The age of this Ir anomaly derived from several dated volcanic ashes found in the same section is 35.7 +/- 0.4 Ma. A minor Ir anomaly also occurs within Chron 16r1 (approximately 35.55 Ma). Two small Ir anomalies were previously found in the lower part of Chron 13r (approximately 34.8 and 34.6 Ma) in the Contessa section near Gubbio (about 80 km west of Massignano), but were not found in equivalent stratigraphic intervals in this section. A total of 410 samples of Late Eocene age analyzed in ODP 689B (Maud Rise, Weddell Sea, Antarctic), also reveal a distinct Ir peak (156 +/- 10 ppt). This occurs in sediments of normal remanent magnetization that can be interpreted either as Chron 16n1 (approximately 35.5 Ma), or as Chron 15n (approximately 35.0 Ma). This stratigraphic ambiguity results from scarcity of useful microfossil datums in this interval. Moreover, the last occurrence of Isthmolithus recurvus and the first occurrence of Globigerinatheka index, which are the only two datums defining a biostratigraphic zonation for the Late Eocene in ODP 689B, are apparently diachronous with the Massignano stratotype section. The principal Ir anomaly in ODP 689B seems 0.2 Ma, or 0.5 Ma younger than that of the Massignano section, depending on which alternative magnetostratigraphic interpretation is employed. The apparent diachroneity of microfossil datums and a lack of magnetostratigraphic data do not provide adequate stratigraphic resolution for correlation of Ir anomalies in Massignano or ODP 689B sections with those found in several Late Eocene sequences in the equatorial Indian and Pacific, and the Caribbean-Gulf of Mexico region. Nevertheless, multiple Ir anomalies as documented in this work, and differences in chemical composition among Late Eocene north American tektites, microtektites, and crystal-bearing spherules, the latter often associated with an iridium anomaly, suggest a sequence of closely spaced extraterrestrial impacts occurred during a million year period between 35.7 and 34.7 Ma.</t>
  </si>
  <si>
    <t>UNIV CALIF BERKELEY,DEPT GEOL &amp; GEOPHYS,BERKELEY,CA 94720; LAWRENCE BERKELEY LAB,BERKELEY,CA 94720; UNIV CALIF SANTA BARBARA,INST MARINE SCI,SANTA BARBARA,CA 93106; UNIV CALIF SANTA BARBARA,DEPT GEOL SCI,SANTA BARBARA,CA 93106</t>
  </si>
  <si>
    <t>University of California System; University of California Berkeley; United States Department of Energy (DOE); Lawrence Berkeley National Laboratory; University of California System; University of California Santa Barbara; University of California System; University of California Santa Barbara</t>
  </si>
  <si>
    <t>SEPM-SOC SEDIMENTARY GEOLOGY</t>
  </si>
  <si>
    <t>TULSA</t>
  </si>
  <si>
    <t>1731 E 71ST STREET, TULSA, OK 74136-5108</t>
  </si>
  <si>
    <t>0883-1351</t>
  </si>
  <si>
    <t>Palaios</t>
  </si>
  <si>
    <t>10.2307/3515017</t>
  </si>
  <si>
    <t>Geology; Paleontology</t>
  </si>
  <si>
    <t>ME770</t>
  </si>
  <si>
    <t>WOS:A1993ME77000003</t>
  </si>
  <si>
    <t>MACKENSEN, A; HUBBERTEN, HW; BICKERT, T; FISCHER, G; FUTTERER, DK</t>
  </si>
  <si>
    <t>THE DELTA-C-13 IN BENTHIC FORAMINIFERAL TESTS OF FONTBOTIA-WUELLERSTORFI (SCHWAGER) RELATIVE TO THE DELTA-C-13 OF DISSOLVED INORGANIC CARBON IN SOUTHERN-OCEAN DEEP-WATER - IMPLICATIONS FOR GLACIAL OCEAN CIRCULATION MODELS</t>
  </si>
  <si>
    <t>PALEOCEANOGRAPHY</t>
  </si>
  <si>
    <t>NORTH-ATLANTIC; WEDDELL SEA; ISOTOPIC FRACTIONATION; ABYSSAL CIRCULATION; CADMIUM; PACIFIC; PATTERNS; PLANKTON; OXYGEN; C-13</t>
  </si>
  <si>
    <t>On a transect between 20-degrees and 70-degrees-S in the eastern Atlantic Ocean and Weddell Sea, water samples from 19 hydrographic stations and bottom water from 55 surface sediment samples taken with a multiple corer were investigated for the stable carbon isotopic composition of the total dissolved inorganic carbon (deltaC-13SIGMACO2). These measurements were compared to deltaC-13 values determined on live specimens of the benthic foraminifer Fontbotia wuellerstorfi and closely related genera from the same stations. In addition, at 16 stations the stable carbon isotope composition of sedimentary organic carbon was measured. General deepwater and bottom-water mass circulation patterns as inferred from the deltaC-13SIGMACO2 are in close agreement with those known from other nonconservative tracers. Very low deltaC-13 values of upper Circumpolar Deep Water (&lt;0.3 parts per thousand Pee Dee belemnite (PDB)) in the Polar Front region and the eastern limb of the Weddell gyre coincide with nutrient maxima. However, a significant decoupling of the dissolved phosphate signal from the deltaC-13SIGMACO2 Signal is indicated in the abyssal Weddell Sea. We attribute this to temperature-dependent fractionation processes during gas exchange of surface waters with the atmosphere at sites of bottom-water formation. Multiple corer water from the sediment/water interface is slightly delta-C-13 depleted relative to deepwater and bottom-water deltaC-13SIGMACO2. The surface sediment organic carbon deltaC-13 is 3 to 4 parts per thousand lower south of the Polar Front than north of it, and the deltaC-13org in freshly accumulated phytodetritus is 3 to 4 parts per thousand lower than surface sediment organic carbon deltaC-13. Comparison of live F. wuellerstorfi deltaC-13 and related genera with bottom-water deltaC-13SIGMACO2 exhibits at most stations between the Subtropical Front (almost-equal-to 41-degrees-S) and the southern boundary of the Antarctic Circumpolar Current (almost-equal-to 55-degrees-S) a significant lowering of foraminiferal deltaC-13 values. Compilation of a mean last glacial/interglacial deltaC-13 amplitude (DELTAdeltaC-13) from six published southern ocean cores results in a shift of -0.99+/-0.13 parts per thousand PDB; this shift is greater than that in all other regions. However, all of these cores are from positions close to Recent oceanic fronts. Thus, for these peripheral areas of the southern ocean, we suggest about half of the glacial/interglacial shift can be explained by varying frontal zone positions and widths accompanied by a change in mode and height of export production.</t>
  </si>
  <si>
    <t>ALFRED WEGENER INST POLAR &amp; MARINE RES,POTSDAM,GERMANY; UNIV BREMEN,FACHBEREICH GEOWISSENSCH,W-2800 BREMEN 33,GERMANY</t>
  </si>
  <si>
    <t>Helmholtz Association; Alfred Wegener Institute, Helmholtz Centre for Polar &amp; Marine Research; University of Bremen</t>
  </si>
  <si>
    <t>MACKENSEN, A (corresponding author), ALFRED WEGENER INST POLAR &amp; MARINE RES,BREMERHAVEN,GERMANY.</t>
  </si>
  <si>
    <t>Mackensen, Andreas/J-8600-2013</t>
  </si>
  <si>
    <t>Mackensen, Andreas/0000-0002-5024-4455</t>
  </si>
  <si>
    <t>AMER GEOPHYSICAL UNION</t>
  </si>
  <si>
    <t>WASHINGTON</t>
  </si>
  <si>
    <t>2000 FLORIDA AVE NW, WASHINGTON, DC 20009</t>
  </si>
  <si>
    <t>0883-8305</t>
  </si>
  <si>
    <t>Paleoceanography</t>
  </si>
  <si>
    <t>10.1029/93PA01291</t>
  </si>
  <si>
    <t>Geosciences, Multidisciplinary; Oceanography; Paleontology</t>
  </si>
  <si>
    <t>Geology; Oceanography; Paleontology</t>
  </si>
  <si>
    <t>MF744</t>
  </si>
  <si>
    <t>WOS:A1993MF74400003</t>
  </si>
  <si>
    <t>FRANCOIS, R; BACON, MP; ALTABET, MA; LABEYRIE, LD</t>
  </si>
  <si>
    <t>GLACIAL INTERGLACIAL CHANGES IN SEDIMENT RAIN RATE IN THE SW INDIAN SECTOR OF SUB-ANTARCTIC WATERS AS RECORDED BY TH-230, PA-231, U, AND DELTA-N-15</t>
  </si>
  <si>
    <t>ANTARCTIC OCEAN; ATMOSPHERIC CO2; SOUTHERN-OCEAN; PACIFIC-OCEAN; SEA SEDIMENTS; URANIUM; ATLANTIC; PRODUCTIVITY; CIRCULATION; CARBONATE</t>
  </si>
  <si>
    <t>High-resolution records of opal, carbonate, and terrigenous fluxes have been obtained from a high-sedimentation rate core (MD84-527: 43-degrees 50'S; 51-degrees 19'E; 3269 m) by normalization to Th-230. This method estimates paleofluxes to the seafloor on a point-by-point basis and distinguishes changes in sediment accumulation due to variations in vertical rain rates from those due to changes in syndepositional sediment redistribution by bottom currents. We also measured sediment deltaN-15 to evaluate the changes in nitrate utilization in the overlying surface waters associated with paleoflux variations. Our results show that opal accumulation rates on the seafloor during the Holocene and stage 3, based on C-14 dating, were respectively tenfold and fivefold higher than the vertical rain rates, At this particular location, changes in opal accumulation on the seafloor appear to be mainly controlled by sediment redistribution by bottom currents rather than variations in opal fluxes from the overlying water column. Correction for syndepositional sediment redistribution and the improved time resolution that can be achieved by normalization to Th-230 disclose important variations in opal rain rates. We found relatively high but variable opal paleoflux during stage 3, with two maxima centered at 36 and 30 kyr B.P., low opal paleoflux during stage 2 and deglaciation and a pronounced maximum during the early Holocene, We interpret this record as reflecting variations in opal production rates associated with climate-induced latitudinal migration of the southern ocean frontal system. Sediments deposited during periods of high opal paleoflux also have high authigenic U concentrations, suggesting more reducing conditions in the sediment, and high Pa-231/Th-230 ratios, suggesting increased scavenging from the water column. Sediment deltaN-15 is circa 1.5 per mil higher during isotopic stage 2 and deglaciation. The low opal rain rates recorded during that period appear to have been associated with increased nitrate depletion. This suggests that opal paleofluxes do not simply reflect latitudinal migration of the frontal system but also changes in the structure of the upper water column. Increased stratification during isotopic stage 2 and deglaciation could have been produced by a meltwater lid, leading to lower nitrate supply rates to surface waters.</t>
  </si>
  <si>
    <t>CNRS,CTR FAIBLES RADIOACT,LAB MIXTE,F-91190 GIF SUR YVETTE,FRANCE; CEA,F-91190 GIF SUR YVETTE,FRANCE</t>
  </si>
  <si>
    <t>Universite Paris Saclay; Centre National de la Recherche Scientifique (CNRS); Universite Paris Saclay; CEA</t>
  </si>
  <si>
    <t>FRANCOIS, R (corresponding author), WOODS HOLE OCEANOG INST,DEPT MARINE CHEM &amp; GEOCHEM,WOODS HOLE,MA 02543, USA.</t>
  </si>
  <si>
    <t>Labeyrie, Laurent Denis/AAV-8405-2021</t>
  </si>
  <si>
    <t>Labeyrie, Laurent Denis/0000-0002-1554-2449</t>
  </si>
  <si>
    <t>10.1029/93PA00784</t>
  </si>
  <si>
    <t>WOS:A1993MF74400004</t>
  </si>
  <si>
    <t>HOLMHANSEN, O; HELBLING, EW; LUBIN, D</t>
  </si>
  <si>
    <t>ULTRAVIOLET-RADIATION IN ANTARCTICA - INHIBITION OF PRIMARY PRODUCTION</t>
  </si>
  <si>
    <t>PHOTOCHEMISTRY AND PHOTOBIOLOGY</t>
  </si>
  <si>
    <t>PHYTOPLANKTON; OZONE; PHOTOSYNTHESIS; ENVIRONMENT</t>
  </si>
  <si>
    <t>With the seasonal formation of the ozone hole over Antarctica, there is much concern regarding the effects of increased solar UV-B radiation (280-320 nm) on the marine ecosystem in the Southern Ocean. In situ incubations of natural phytoplankton assemblages in antarctic waters indicate that under normal ozone conditions UV-B radiation is responsible for a loss of approximately 4.9% of primary production in the euphotic zone, whereas UV radiation with wavelengths between 320 and 360 nm causes a loss of approximately 6.2%. When combined with data on the action spectrum for photoinhibition by UV radiation, our data suggest that the enhanced fluence of UV-B radiation under a well-developed ozone hole (1 50 Dobson units) would decrease daily primary productivity by an additional amount of less-than-or-equal-to 53.8%. Calculations that take into consideration the extent and duration of low stratospheric ozone concentrations during September to November indicate that the decrease in total annual primary production in antarctic waters due to enhanced UV-B radiation would be less-than-or-equal-to 0.20%.</t>
  </si>
  <si>
    <t>UNIV CALIF SAN DIEGO,SCRIPPS INST OCEANOG,CALIF SPACE INST,LA JOLLA,CA 92093</t>
  </si>
  <si>
    <t>University of California System; University of California San Diego; Scripps Institution of Oceanography</t>
  </si>
  <si>
    <t>HOLMHANSEN, O (corresponding author), UNIV CALIF SAN DIEGO,SCRIPPS INST OCEANOG,POLAR RES PROGRAM,LA JOLLA,CA 92093, USA.</t>
  </si>
  <si>
    <t>AMER SOC PHOTOBIOLOGY</t>
  </si>
  <si>
    <t>AUGUSTA</t>
  </si>
  <si>
    <t>BIOTECH PARK, 1021 15TH ST, SUITE 9, AUGUSTA, GA 30901-3158</t>
  </si>
  <si>
    <t>0031-8655</t>
  </si>
  <si>
    <t>PHOTOCHEM PHOTOBIOL</t>
  </si>
  <si>
    <t>Photochem. Photobiol.</t>
  </si>
  <si>
    <t>10.1111/j.1751-1097.1993.tb04933.x</t>
  </si>
  <si>
    <t>Biochemistry &amp; Molecular Biology; Biophysics</t>
  </si>
  <si>
    <t>MC107</t>
  </si>
  <si>
    <t>WOS:A1993MC10700017</t>
  </si>
  <si>
    <t>CAZENEUVE, H</t>
  </si>
  <si>
    <t>GEOMAGNETIC AND ABSORPTION EVENTS IN THE POLAR IONOSPHERE</t>
  </si>
  <si>
    <t>PHYSICA SCRIPTA</t>
  </si>
  <si>
    <t>SUBSTORM</t>
  </si>
  <si>
    <t>We report results from simultaneous observations of geomagnetic activity and ionospheric absorption of cosmic noise performed at the antarctic stations Belgrano and San Martin. Common and deviant features in the two types of events are revealed by cross-correlation analysis and spectral analysis. Dynamical spectra, computed by sliding the analysis interval every 15 min, provide a good spectral characterization of geomagnetic and absorption events. Three distinct spectral bands have been found in most of the computed spectra, which reveal a different level of absorbed or released power over definite intervals of frequency. Cross-correlation analysis shows also regular variations of the best correlation, which drifts in the course of the events. Persistence of these features over prolonged periods suggest that they may be a manifestation of some permanent characteristic of the medium, which is not well understood.</t>
  </si>
  <si>
    <t>CAZENEUVE, H (corresponding author), INST ANTARTICO ARGENTINO,CERRITO 1248,RA-1010 BUENOS AIRES,ARGENTINA.</t>
  </si>
  <si>
    <t>ROYAL SWEDISH ACAD SCIENCES</t>
  </si>
  <si>
    <t>STOCKHOLM</t>
  </si>
  <si>
    <t>PUBL DEPT BOX 50005, S-104 05 STOCKHOLM, SWEDEN</t>
  </si>
  <si>
    <t>0281-1847</t>
  </si>
  <si>
    <t>PHYS SCRIPTA</t>
  </si>
  <si>
    <t>Phys. Scr.</t>
  </si>
  <si>
    <t>10.1088/0031-8949/48/4/024</t>
  </si>
  <si>
    <t>Physics, Multidisciplinary</t>
  </si>
  <si>
    <t>Physics</t>
  </si>
  <si>
    <t>ME455</t>
  </si>
  <si>
    <t>WOS:A1993ME45500024</t>
  </si>
  <si>
    <t>LONG, DJ; WAGGONER, BM</t>
  </si>
  <si>
    <t>THE ECTOPARASITIC BARNACLE ANELASMA (CIRRIPEDIA, THORACICA, LEPADOMORPHA) ON THE SHARK CENTROSCYLLIUM-NIGRUM (CHONDRICHTHYES, SQUALIDAE) FROM THE PACIFIC SUB-ANTARCTIC</t>
  </si>
  <si>
    <t>SYSTEMATIC PARASITOLOGY</t>
  </si>
  <si>
    <t>We report the occurrence of the ectoparasitic lepadomorph barnacle Anelasma sp. on the deep-sea squaloid shark Centroscyllium nigrum from the Pacific sub-Antarctic off southern Chile. Anelasma has previously been documented only from the northeast Atlantic on the squaloid shark Etmopterus spinax; this new record extends the known range of Anelasma into the Pacific Ocean and into the Southern Hemisphere, and documents a new host for this parasitic barnacle.</t>
  </si>
  <si>
    <t>UNIV CALIF BERKELEY, PALEONTOL MUSEUM, BERKELEY, CA 94720 USA</t>
  </si>
  <si>
    <t>University of California System; University of California Berkeley</t>
  </si>
  <si>
    <t>LONG, DJ (corresponding author), UNIV CALIF BERKELEY, DEPT INTEGRAT BIOL, BERKELEY, CA 94720 USA.</t>
  </si>
  <si>
    <t>SPRINGER</t>
  </si>
  <si>
    <t>DORDRECHT</t>
  </si>
  <si>
    <t>VAN GODEWIJCKSTRAAT 30, 3311 GZ DORDRECHT, NETHERLANDS</t>
  </si>
  <si>
    <t>0165-5752</t>
  </si>
  <si>
    <t>1573-5192</t>
  </si>
  <si>
    <t>SYST PARASITOL</t>
  </si>
  <si>
    <t>Syst. Parasitol.</t>
  </si>
  <si>
    <t>10.1007/BF00009220</t>
  </si>
  <si>
    <t>Parasitology</t>
  </si>
  <si>
    <t>MG460</t>
  </si>
  <si>
    <t>WOS:A1993MG46000006</t>
  </si>
  <si>
    <t>SZEFER, P; PEMPKOWIAK, J; SKWARZEC, B; BOJANOWSKI, R; HOLM, E</t>
  </si>
  <si>
    <t>CONCENTRATION OF SELECTED METALS IN PENGUINS AND OTHER REPRESENTATIVE FAUNA OF THE ANTARCTICA</t>
  </si>
  <si>
    <t>SCIENCE OF THE TOTAL ENVIRONMENT</t>
  </si>
  <si>
    <t>ANTARCTICA; HEAVY METALS; REPRESENTATIVE FAUNA</t>
  </si>
  <si>
    <t>HEAVY-METALS; TISSUE DISTRIBUTION; TRACE-METALS; BALTIC SEA; SEABIRDS; CADMIUM; BAY; ELEMENTS; OCEAN; FISH</t>
  </si>
  <si>
    <t>Concentration of Zn, Cu, Cd, Pb, Ag, Co, Ni, Cr, Mn and Fe were determined in muscle and liver of three species of penguins and other animals of the antarctic region. Liver was characterized by maximum concentrations of all the metals analyzed. The element levels in the samples assayed are in keeping with those reported previously by other authors. It is assumed that specific food habits of penguins are mainly responsible for elevated Cd levels in livers of these birds.</t>
  </si>
  <si>
    <t>POLISH ACAD SCI,INST OCEANOL,PL81967 SOPOT,POLAND; LUND UNIV,DEPT RADIAT PHYS,S-22185 LUND,SWEDEN</t>
  </si>
  <si>
    <t>Polish Academy of Sciences; Institute of Oceanology of the Polish Academy of Sciences; Lund University</t>
  </si>
  <si>
    <t>SZEFER, P (corresponding author), MED ACAD GDANSK,DEPT ANALYT CHEM,GEN J HALLERA 107,PL-80416 GDANSK,POLAND.</t>
  </si>
  <si>
    <t>Pempkowiak, Janusz/0000-0002-7835-3792; Skwarzec, Bogdan/0000-0003-2020-9824</t>
  </si>
  <si>
    <t>0048-9697</t>
  </si>
  <si>
    <t>SCI TOTAL ENVIRON</t>
  </si>
  <si>
    <t>Sci. Total Environ.</t>
  </si>
  <si>
    <t>SEP 30</t>
  </si>
  <si>
    <t>1-3</t>
  </si>
  <si>
    <t>10.1016/0048-9697(93)90421-2</t>
  </si>
  <si>
    <t>Environmental Sciences</t>
  </si>
  <si>
    <t>Environmental Sciences &amp; Ecology</t>
  </si>
  <si>
    <t>ME168</t>
  </si>
  <si>
    <t>WOS:A1993ME16800022</t>
  </si>
  <si>
    <t>ATKINSON, J</t>
  </si>
  <si>
    <t>ANTARCTIC BEARS</t>
  </si>
  <si>
    <t>NEW SCIENTIST</t>
  </si>
  <si>
    <t>Letter</t>
  </si>
  <si>
    <t>NEW SCIENTIST PUBL EXPEDITING INC</t>
  </si>
  <si>
    <t>ELMONT</t>
  </si>
  <si>
    <t>200 MEACHAM AVE, ELMONT, NY 11003</t>
  </si>
  <si>
    <t>0262-4079</t>
  </si>
  <si>
    <t>NEW SCI</t>
  </si>
  <si>
    <t>New Sci.</t>
  </si>
  <si>
    <t>SEP 25</t>
  </si>
  <si>
    <t>Multidisciplinary Sciences</t>
  </si>
  <si>
    <t>Science &amp; Technology - Other Topics</t>
  </si>
  <si>
    <t>LZ383</t>
  </si>
  <si>
    <t>WOS:A1993LZ38300047</t>
  </si>
  <si>
    <t>BIRD, C</t>
  </si>
  <si>
    <t>WOS:A1993LZ38300046</t>
  </si>
  <si>
    <t>LOSH, J</t>
  </si>
  <si>
    <t>WOS:A1993LZ38300048</t>
  </si>
  <si>
    <t>PODOLSKE, J; LOEWENSTEIN, M</t>
  </si>
  <si>
    <t>AIRBORNE TUNABLE DIODE-LASER SPECTROMETER FOR TRACE-GAS MEASUREMENT IN THE LOWER STRATOSPHERE</t>
  </si>
  <si>
    <t>APPLIED OPTICS</t>
  </si>
  <si>
    <t>TUNABLE DIODE LASER; ATMOSPHERIC SPECTROSCOPY; NITROUS OXIDE</t>
  </si>
  <si>
    <t>ANTARCTIC OZONE EXPERIMENT; NITROUS-OXIDE; ABSORPTION SPECTROMETER; AIRCRAFT MEASUREMENTS; CARBON-MONOXIDE; SEPTEMBER 1987; POLAR VORTEX; WINTER; NO2; HCL</t>
  </si>
  <si>
    <t>This paper describes the airborne tunable laser absorption spectrometer, a tunable diode laser instrument designed for in situ trace-gas measurement in the lower stratosphere from an ER-2 high-altitude research aircraft. Laser-wavelength modulation and second-harmonic detection are employed to achieve the required constituent detection sensitivity. The airborne tunable laser absorption spectrometer was used in two polar ozone campaigns, the Airborne Antarctic Ozone Experiment and the Airborne Arctic Stratospheric Expedition, and measured nitrous oxide with a response time of ls and an accuracy less-than-or-equal-to 10%.</t>
  </si>
  <si>
    <t>PODOLSKE, J (corresponding author), NASA, AMES RES CTR, DIV EARTH SYST SCI, MOFFETT FIELD, CA 94035 USA.</t>
  </si>
  <si>
    <t>OPTICAL SOC AMER</t>
  </si>
  <si>
    <t>2010 MASSACHUSETTS AVE NW, WASHINGTON, DC 20036 USA</t>
  </si>
  <si>
    <t>0003-6935</t>
  </si>
  <si>
    <t>APPL OPTICS</t>
  </si>
  <si>
    <t>Appl. Optics</t>
  </si>
  <si>
    <t>SEP 20</t>
  </si>
  <si>
    <t>10.1364/AO.32.005324</t>
  </si>
  <si>
    <t>Optics</t>
  </si>
  <si>
    <t>LX590</t>
  </si>
  <si>
    <t>WOS:A1993LX59000017</t>
  </si>
  <si>
    <t>ATLAS, E; POLLOCK, W; GREENBERG, J; HEIDT, L; THOMPSON, AM</t>
  </si>
  <si>
    <t>ALKYL NITRATES, NONMETHANE HYDROCARBONS, AND HALOCARBON GASES OVER THE EQUATORIAL PACIFIC-OCEAN DURING SAGA-3</t>
  </si>
  <si>
    <t>JOURNAL OF GEOPHYSICAL RESEARCH-ATMOSPHERES</t>
  </si>
  <si>
    <t>ORGANIC NITRATES; ANTARCTIC TROPOSPHERE; MAUNA-LOA; ATMOSPHERE; CHEMISTRY; AIR; PHOTOOXIDATIONS; BROMOFORM; ALKANES; OZONE</t>
  </si>
  <si>
    <t>The third joint Soviet-American Gases and Aerosols (SAGA 3) experiment was a research cruise conducted aboard the Akademik Korolev in February and March 1990. The cruise covered a region of the equatorial Pacific Ocean from 15-degrees-N to 10-degrees-S latitude and 144-degrees to 165-degrees W longitude. On this cruise we collected samples for the measurement of alkyl nitrates (RONO2), nonmethane hydrocarbons (NMHC) and several halocarbon gases. Though there are few data available for comparison in this region of the marine boundary layer, the mixing ratios of the trace gases we measured are within the range of prior measurements in the remote atmosphere. Latitudinal gradients were found for trace gases with predominantly anthropogenic sources, e.g., methylene chloride, tetrachloroethylene, and acetylene; higher concentrations in the North Pacific atmosphere decreased slowly across the Equator to the South Pacific. More stable gases, e.g. methyl chloride and methyl bromide, had no pronounced variation across the equator. A biogenic source of two organobromine compounds, bromoform and dibromochloromethane, was indicated by maximum mixing ratios of these species over the equator where indicators of biological productivity (e.g., chlorophyll) in the surface ocean water also maximized. Alkyl nitrates were found at levels higher than predicted from steady state calculations based on measured mixing ratios of hydrocarbons and NO. The measured levels of RONO2 suggest long-range transport as one mechanism contributing to elevated concentrations of alkyl nitrates in the remote troposphere. However, the distributions of C2 and C3 alkyl nitrates over the equator were similar to the organobromine gases. This distribution suggests a possible oceanic source for alkyl nitrates to the atmosphere.</t>
  </si>
  <si>
    <t>NASA, GODDARD SPACE FLIGHT CTR, GREENBELT, MD 20771 USA</t>
  </si>
  <si>
    <t>National Aeronautics &amp; Space Administration (NASA); NASA Goddard Space Flight Center</t>
  </si>
  <si>
    <t>NATL CTR ATMOSPHER RES, DIV ATMOSPHER CHEM, POB 3000, BOULDER, CO 80307 USA.</t>
  </si>
  <si>
    <t>Thompson, Anne Mee/V-5862-2019; Atlas, Elliot/AAE-4605-2021; Atlas, Elliot/J-8171-2015</t>
  </si>
  <si>
    <t>Thompson, Anne Mee/0000-0002-7829-0920; Atlas, Elliot/0000-0003-3847-5346</t>
  </si>
  <si>
    <t>2000 FLORIDA AVE NW, WASHINGTON, DC 20009 USA</t>
  </si>
  <si>
    <t>2169-897X</t>
  </si>
  <si>
    <t>2169-8996</t>
  </si>
  <si>
    <t>J GEOPHYS RES-ATMOS</t>
  </si>
  <si>
    <t>J. Geophys. Res.-Atmos.</t>
  </si>
  <si>
    <t>D9</t>
  </si>
  <si>
    <t>10.1029/93JD01005</t>
  </si>
  <si>
    <t>Meteorology &amp; Atmospheric Sciences</t>
  </si>
  <si>
    <t>LY330</t>
  </si>
  <si>
    <t>WOS:A1993LY33000032</t>
  </si>
  <si>
    <t>BEHANMARTIN, MK; JONES, GR; BOWLER, K; COSSINS, AR</t>
  </si>
  <si>
    <t>A NEAR PERFECT TEMPERATURE ADAPTATION OF BILAYER ORDER IN VERTEBRATE BRAIN MEMBRANES</t>
  </si>
  <si>
    <t>BIOCHIMICA ET BIOPHYSICA ACTA</t>
  </si>
  <si>
    <t>TEMPERATURE ADAPTATION; BILAYER ORDER; FLUORESCENCE ANISOTROPY; DPH; TRANS-PARINARIC ACID; TIME-RESOLVED FLUORESCENCE; (VERTEBRATE BRAIN MEMBRANE)</t>
  </si>
  <si>
    <t>FATTY-ACID COMPOSITION; DEEP-SEA FISH; HOMEOVISCOUS ADAPTATION; BIOLOGICAL-MEMBRANES; FLUORESCENCE ANISOTROPY; ORIENTATIONAL ORDER; EXCITABLE-MEMBRANES; STEADY-STATE; GOLDFISH; PRESSURE</t>
  </si>
  <si>
    <t>The bilayer order of a brain synaptic membrane fraction from a number of fish, mammalian and avian species have been compared in relation to their respective body temperatures using steady-state and time-resolved fluorescence anisotropy techniques. Fluorescence anisotropy for both 1,6-diphenyl-1,3,5-hexatriene and trans-parinaric acid increased in the order: antarctic Notothenia, trout, perch, cichlid, rat and starling, this also being the order of increasing body temperature. This suggests that cold-adapted fish species possess more disordered brain membranes than warm-adapted fish species, and mammals and birds membranes were more ordered than fish membranes. Comparison of temperature profiles for both fluorescence probes showed that fish species display similar anisotropies, and by inference bilayer order, to mammals and birds when measured at their respective body temperatures. Time-resolved analysis showed that the interspecific differences in [P2] order parameter was consistently related to body temperature whilst the rotational diffusion coefficient was not. These results suggest that brain membrane order is highly conserved within the vertebrates despite large differences in thermal habits and phylogenetic position. Polar fish species have by far the lowest bilayer order indicating that invasion of extreme cold habitats involved an adaptive decrease in bilayer order and conversely adoption of a high body temperature by mammals involved an adaptive increase in bilayer order. The conservation of membrane static order for these species at their respective body temperatures indicates a regulatory control of this aspect of membrane hydrocarbon structure and the functional importance of this structure.</t>
  </si>
  <si>
    <t>UNIV LIVERPOOL,DEPT ENVIRONM &amp; EVOLUTIONARY BIOL,ENVIRONM PHYSIOL RES GRP,POB 147,LIVERPOOL L69 3BX,ENGLAND; SERC,DARESBURY LAB,BIOL SUPPORT LAB,WARRINGTON WA4 4AD,CHESHIRE,ENGLAND; UNIV DURHAM,DEPT BIOL SCI,DURHAM DH1 3HP,ENGLAND</t>
  </si>
  <si>
    <t>University of Liverpool; STFC Daresbury Laboratory; Durham University</t>
  </si>
  <si>
    <t>Cossins, Andrew/0000-0002-0813-5212</t>
  </si>
  <si>
    <t>0006-3002</t>
  </si>
  <si>
    <t>BIOCHIM BIOPHYS ACTA</t>
  </si>
  <si>
    <t>SEP 19</t>
  </si>
  <si>
    <t>10.1016/0005-2736(93)90106-A</t>
  </si>
  <si>
    <t>LZ185</t>
  </si>
  <si>
    <t>WOS:A1993LZ18500014</t>
  </si>
  <si>
    <t>FLEGAL, AR; MARING, H; NIEMEYER, S</t>
  </si>
  <si>
    <t>ANTHROPOGENIC LEAD IN ANTARCTIC SEA-WATER</t>
  </si>
  <si>
    <t>NATURE</t>
  </si>
  <si>
    <t>WEDDELL SEA; CONTAMINATION; POLLUTION; CADMIUM; COPPER; COLUMN; FLUXES; METALS; SOILS; SNOW</t>
  </si>
  <si>
    <t>ANTARCTICA is believed to be a relatively pristine continent, mainly because of its remote location and the atmospheric circulation patterns that limit the transport of industrial aerosols into the Antarctic polar cell1-4. This perception is apparently supported by the extremely low concentrations of lead in Antarctic surface waters-an observation that has been interpreted as showing insignificant contamination by anthropogenic lead5. The isotopic composition of lead in other natural waters has been used as a tracer of the sources of lead, and in particular to identify anthropogenic inputs6,7. Here we apply this approach to Antarctic surface waters, and show that despite the low concentrations of lead in these waters (which are confirmed by our measurements), their isotopic composition reveals a significant contribution of lead from industrial sources. The extremely low concentrations of lead in these waters appear to be due to biological scavenging of the lead during periods of intense primary production.</t>
  </si>
  <si>
    <t>UNIV MIAMI,ROSENSTIEL SCH MARINE &amp; ATMOSPHER SCI,DIV MARINE &amp; ATMOSPHER CHEM,MIAMI,FL 33149; LAWRENCE LIVERMORE NATL LAB,DIV NUCL CHEM,LIVERMORE,CA 94550</t>
  </si>
  <si>
    <t>University of Miami; United States Department of Energy (DOE); Lawrence Livermore National Laboratory</t>
  </si>
  <si>
    <t>FLEGAL, AR (corresponding author), UNIV CALIF SANTA CRUZ,EARTH SCI BOARD,SANTA CRUZ,CA 95064, USA.</t>
  </si>
  <si>
    <t>MACMILLAN MAGAZINES LTD</t>
  </si>
  <si>
    <t>LONDON</t>
  </si>
  <si>
    <t>PORTERS SOUTH, 4 CRINAN ST, LONDON, ENGLAND N1 9XW</t>
  </si>
  <si>
    <t>0028-0836</t>
  </si>
  <si>
    <t>Nature</t>
  </si>
  <si>
    <t>SEP 16</t>
  </si>
  <si>
    <t>10.1038/365242a0</t>
  </si>
  <si>
    <t>LX471</t>
  </si>
  <si>
    <t>WOS:A1993LX47100050</t>
  </si>
  <si>
    <t>CALCAGNO, P; CAZENAVE, A</t>
  </si>
  <si>
    <t>PRESENT AND PAST REGIONAL RIDGE SEGMENTATION - EVIDENCE IN GEOID DATA</t>
  </si>
  <si>
    <t>GEOPHYSICAL RESEARCH LETTERS</t>
  </si>
  <si>
    <t>MID-ATLANTIC RIDGE; SOUTH-ATLANTIC; OCEAN RIDGE; AXIAL DEPTH; MANTLE; WAVELENGTH; ANOMALIES; CRUSTAL</t>
  </si>
  <si>
    <t>Global geoid data from the Geosat altimeter satellite and topography data have been analysed in the Pacific and Atlantic oceans to study present (along-axis) and past (off-axis) regional mid-ocean ridge segmentation. Along the Mid-Atlantic Ridge, East Pacific Rise and Pacific-Antarctic Ridge, axial geoid and depth variations are positively correlated at length scale 800-1000 km. Respective peak to peak amplitudes are in the range of 0.4-0.8 m and 200-400 m. Axial variations are correlated with the position of large offset transform faults which coincide with geoid and topography lows. Triple junctions are also located in geoid and topography lows. The observed admittance between geoid and depth is estimated to 2 +/- 0.5 m/km, a value indicative of a dynamic (convective) origin for the along-axis regional variability Off-axis analysis shows a regional pattern of geoid (topography) anomalies elongated in 'the direction of spreading. This pattern has also a length scale of 800-1000 km and possibly represents past regional segmentation. Large offset fracture zones coincide with off-axis geoid (topography) lows.</t>
  </si>
  <si>
    <t>CALCAGNO, P (corresponding author), CNES,GRGS,18 AVE E BELIN,F-31055 TOULOUSE,FRANCE.</t>
  </si>
  <si>
    <t>Calcagno, Philippe/AAO-2683-2020</t>
  </si>
  <si>
    <t>Calcagno, Philippe/0000-0003-1908-3822</t>
  </si>
  <si>
    <t>0094-8276</t>
  </si>
  <si>
    <t>GEOPHYS RES LETT</t>
  </si>
  <si>
    <t>Geophys. Res. Lett.</t>
  </si>
  <si>
    <t>SEP 15</t>
  </si>
  <si>
    <t>10.1029/93GL00988</t>
  </si>
  <si>
    <t>Geosciences, Multidisciplinary</t>
  </si>
  <si>
    <t>Geology</t>
  </si>
  <si>
    <t>LX651</t>
  </si>
  <si>
    <t>WOS:A1993LX65100002</t>
  </si>
  <si>
    <t>ZREDAGOSTYNSKA, G; KYLE, PR; FINNEGAN, DL</t>
  </si>
  <si>
    <t>CHLORINE, FLUORINE, AND SULFUR EMISSIONS FROM MOUNT EREBUS, ANTARCTICA AND ESTIMATED CONTRIBUTIONS TO THE ANTARCTIC ATMOSPHERE</t>
  </si>
  <si>
    <t>SOUTH-POLE; GASES; PARTICLES; COLLECTION; VOLCANOS; DIOXIDE; METALS</t>
  </si>
  <si>
    <t>The discharge rates of halogens in aerosols and gases emitted from Mount Erebus between December 1986 and January 1991 were estimated by combining element-to-sulfur ratios on filter samples with SO2 output measured by COSPEC. The halogen and sulfur content of the gas vary in a quasi-cyclical pattern possibly because of a heterogeneous distribution of volatiles in the Erebus magmatic system. The emission rates of HF and HCl have increased twofold since 1986 reaching 6 and 13.3 Gg yr-1, respectively, in 1991, making Erebus an important contributor of halogens to the Antarctic atmosphere.</t>
  </si>
  <si>
    <t>LOS ALAMOS NATL LAB,LOS ALAMOS,NM 87545</t>
  </si>
  <si>
    <t>United States Department of Energy (DOE); Los Alamos National Laboratory</t>
  </si>
  <si>
    <t>ZREDAGOSTYNSKA, G (corresponding author), NEW MEXICO INST MIN &amp; TECHNOL,DEPT GEOSCI,SOCORRO,NM 87801, USA.</t>
  </si>
  <si>
    <t>10.1029/93GL01879</t>
  </si>
  <si>
    <t>WOS:A1993LX65100018</t>
  </si>
  <si>
    <t>MOLINA, MJ; ZHANG, R; WOOLDRIDGE, PJ; MCMAHON, JR; KIM, JE; CHANG, HY; BEYER, KD</t>
  </si>
  <si>
    <t>PHYSICAL-CHEMISTRY OF THE H2SO4/HNO3/H2O SYSTEM - IMPLICATIONS FOR POLAR STRATOSPHERIC CLOUDS</t>
  </si>
  <si>
    <t>SCIENCE</t>
  </si>
  <si>
    <t>NITRIC-ACID TRIHYDRATE; ANTARCTIC OZONE; HETEROGENEOUS CHEMISTRY; HYDROGEN-CHLORIDE; HYDROCHLORIC-ACID; INFRARED-SPECTRA; ICE; DEPLETION; PARTICLES; DROPLETS</t>
  </si>
  <si>
    <t>Polar stratospheric clouds (PSCs) play a key role in stratospheric ozone depletion. Surface-catalyzed reactions on PSC particles generate chlorine compounds that photolyze readily to yield chlorine radicals, which in turn destroy ozone very efficiently. The most prevalent PSCs form at temperatures several degrees above the ice frost point and are believed to consist of HNO3 hydrates; however, their formation mechanism is unclear. Results of laboratory experiments are presented which indicate that the background stratospheric H2SO4/H2O aerosols provide an essential link in this mechanism: These liquid aerosols absorb significant amounts of HNO3 vapor, leading most likely to the crystallization of nitric acid trihydrate (NAT). The frozen particles then grow to form PSCs by condensation of additional amounts of HNO3 and H2O vapor. Furthermore, reaction probability measurements reveal that the chlorine radical precursors are formed readily at polar stratospheric temperatures not just on NAT and ice crystals, but also on liquid H2SO4 solutions and on solid H2SO4 hydrates. These results imply that the chlorine activation efficiency of the aerosol particles increases rapidly as the temperature approaches the ice frost point regardless of the phase or composition of the particles.</t>
  </si>
  <si>
    <t>MIT,DEPT CHEM,CAMBRIDGE,MA 02139</t>
  </si>
  <si>
    <t>Massachusetts Institute of Technology (MIT)</t>
  </si>
  <si>
    <t>MOLINA, MJ (corresponding author), MIT,DEPT EARTH ATMOSPHER &amp; PLANETARY SCI,CAMBRIDGE,MA 02139, USA.</t>
  </si>
  <si>
    <t>; Zhang, Renyi/A-2942-2011</t>
  </si>
  <si>
    <t>Beyer, Keith/0000-0003-0630-7575; Zhang, Renyi/0000-0001-8708-3862</t>
  </si>
  <si>
    <t>AMER ASSOC ADVANCEMENT SCIENCE</t>
  </si>
  <si>
    <t>1200 NEW YORK AVE, NW, WASHINGTON, DC 20005</t>
  </si>
  <si>
    <t>0036-8075</t>
  </si>
  <si>
    <t>Science</t>
  </si>
  <si>
    <t>SEP 10</t>
  </si>
  <si>
    <t>10.1126/science.261.5127.1418</t>
  </si>
  <si>
    <t>LW549</t>
  </si>
  <si>
    <t>WOS:A1993LW54900024</t>
  </si>
  <si>
    <t>SIEGENTHALER, U; SARMIENTO, JL</t>
  </si>
  <si>
    <t>ATMOSPHERIC CARBON-DIOXIDE AND THE OCEAN</t>
  </si>
  <si>
    <t>Review</t>
  </si>
  <si>
    <t>PAST 2 CENTURIES; IRON FERTILIZATION; DIFFUSION-MODEL; CO2 VARIATIONS; ANTARCTIC ICE; GAS-EXCHANGE; WIND-SPEED; CYCLE; DISTRIBUTIONS; CIRCULATION</t>
  </si>
  <si>
    <t>The ocean is a significant sink for anthropogenic carbon dioxide, taking up about a third of the emissions arising from fossil-fuel use and tropical deforestation. Increases in the atmospheric carbon dioxide concentration account for most of the remaining emissions, but there still appears to be a 'missing sink' which may be located in the terrestrial biosphere.</t>
  </si>
  <si>
    <t>PRINCETON UNIV, ATMOSPHER &amp; OCEAN SCI PROGRAM, PRINCETON, NJ 08544 USA</t>
  </si>
  <si>
    <t>National Oceanic Atmospheric Admin (NOAA) - USA; Princeton University</t>
  </si>
  <si>
    <t>SIEGENTHALER, U (corresponding author), UNIV BERN, INST PHYS, CH-3012 BERN, SWITZERLAND.</t>
  </si>
  <si>
    <t>NATURE PUBLISHING GROUP</t>
  </si>
  <si>
    <t>MACMILLAN BUILDING, 4 CRINAN ST, LONDON N1 9XW, ENGLAND</t>
  </si>
  <si>
    <t>1476-4687</t>
  </si>
  <si>
    <t>SEP 9</t>
  </si>
  <si>
    <t>10.1038/365119a0</t>
  </si>
  <si>
    <t>LW442</t>
  </si>
  <si>
    <t>WOS:A1993LW44200037</t>
  </si>
  <si>
    <t>SHREWSBURY, D</t>
  </si>
  <si>
    <t>ANTARCTIC TRIP</t>
  </si>
  <si>
    <t>SEP 4</t>
  </si>
  <si>
    <t>LW593</t>
  </si>
  <si>
    <t>WOS:A1993LW59300047</t>
  </si>
  <si>
    <t>TOUMI, R; JONES, RL; PYLE, JA</t>
  </si>
  <si>
    <t>STRATOSPHERIC OZONE DEPLETION BY CIONO2 PHOTOLYSIS</t>
  </si>
  <si>
    <t>ANTARCTIC OZONE; CHLORINE</t>
  </si>
  <si>
    <t>SPRINGTIME ozone depletion over Antarctica is thought1,2 to be due to catalytic cycles involving chlorine monoxide, which is formed as a result of reactions on the surface of polar stratospheric clouds (PSCs). When the PSCs evaporate, ClO in the polar air can react with NO2 to form the reservoir species ClONO2. High concentrations of ClONO2 can also be found at lower latitudes because of direct transport of polar air or mixing of ClO and NO2 at the edges of the polar vortex. ClONO2 can take part in an ozone-depleting catalytic cycle18, but the significance of this cycle has not been clear. Here we present model simulations of ozone concentrations from March to May both within the Arctic vortex and at a mid-latitude Northern Hemisphere site. We find increasing ozone loss from March to May. The ClONO2 cycle seems to be responsible for a significant proportion of the simulated ozone loss. An important aspect of this cycle is that it is not as limited as the other chlorine cycles to the timing and location of PSCs; it may therefore play an important role in ozone depletion at warm middle latitudes.</t>
  </si>
  <si>
    <t>TOUMI, R (corresponding author), UNIV CAMBRIDGE,CTR ATMOSPHER SCI,DEPT CHEM,LENSFIELD RD,CAMBRIDGE CB2 1EW,ENGLAND.</t>
  </si>
  <si>
    <t>Jones, Roderic/0000-0002-6761-3966</t>
  </si>
  <si>
    <t>SEP 2</t>
  </si>
  <si>
    <t>10.1038/365037a0</t>
  </si>
  <si>
    <t>LV646</t>
  </si>
  <si>
    <t>WOS:A1993LV64600046</t>
  </si>
  <si>
    <t>DRESCHHOFF, GAM; ZELLER, EJ; QIN, D; PARKER, BC</t>
  </si>
  <si>
    <t>MAJOR SOLAR-FLARES AND LONG-TERM VARIABILITY IN ANTARCTIC ICE CORES</t>
  </si>
  <si>
    <t>ADVANCES IN SPACE RESEARCH-SERIES</t>
  </si>
  <si>
    <t>PROTON EVENTS; DENITRIFICATION</t>
  </si>
  <si>
    <t>In-Situ data acquisition of high-resolution nitrate concentration in Antarctic snow resulting from ionization in the polar atmosphere reveals (a) very large solar proton events can be resolved, (b) a signal from thermospheric and mesospheric sources is found across Antarctica within the average boundaries of the auroral oval, (c) long-term periods of high or low solar activity, such as the Maunder Minimum are present in the nitrate record.</t>
  </si>
  <si>
    <t>CHINESE ACAD SCI, LANZHOU INST GLACIOL &amp; GEOCRYOL, LANZHOU, PEOPLES R CHINA; VIRGINIA POLYTECH INST &amp; STATE UNIV, DEPT BIOL, BLACKSBURG, VA 24061 USA</t>
  </si>
  <si>
    <t>Chinese Academy of Sciences; Virginia Polytechnic Institute &amp; State University</t>
  </si>
  <si>
    <t>UNIV KANSAS, CTR SPACE TECHNOL, LAWRENCE, KS 66045 USA.</t>
  </si>
  <si>
    <t>ELSEVIER SCI LTD</t>
  </si>
  <si>
    <t>THE BOULEVARD, LANGFORD LANE, KIDLINGTON, OXFORD OX5 1GB, OXON, ENGLAND</t>
  </si>
  <si>
    <t>0273-1177</t>
  </si>
  <si>
    <t>ADV SPACE RES-SERIES</t>
  </si>
  <si>
    <t>Adv. Space Res.</t>
  </si>
  <si>
    <t>SEP</t>
  </si>
  <si>
    <t>10.1016/0273-1177(93)90517-F</t>
  </si>
  <si>
    <t>Engineering, Aerospace; Astronomy &amp; Astrophysics; Geosciences, Multidisciplinary; Meteorology &amp; Atmospheric Sciences</t>
  </si>
  <si>
    <t>Engineering; Astronomy &amp; Astrophysics; Geology; Meteorology &amp; Atmospheric Sciences</t>
  </si>
  <si>
    <t>LX184</t>
  </si>
  <si>
    <t>WOS:A1993LX18400068</t>
  </si>
  <si>
    <t>STANN, EJ</t>
  </si>
  <si>
    <t>THE QUIET LAND - THE DIARIES OF DEBENHAM,FRANK, MEMBER OF THE BRITISH ANTARCTIC EXPEDITION 1910-1913 - DEBENHAM,F, BACK,JD</t>
  </si>
  <si>
    <t>AMERICAN NEPTUNE</t>
  </si>
  <si>
    <t>Book Review</t>
  </si>
  <si>
    <t>PEABODY MUSEUM</t>
  </si>
  <si>
    <t>SALEM</t>
  </si>
  <si>
    <t>E INDIA MARINE HALL, SALEM, MA 01970</t>
  </si>
  <si>
    <t>0003-0155</t>
  </si>
  <si>
    <t>AM NEPTUNE</t>
  </si>
  <si>
    <t>Am. Neptune</t>
  </si>
  <si>
    <t>FAL</t>
  </si>
  <si>
    <t>History</t>
  </si>
  <si>
    <t>Arts &amp; Humanities Citation Index (A&amp;HCI)</t>
  </si>
  <si>
    <t>MN392</t>
  </si>
  <si>
    <t>WOS:A1993MN39200015</t>
  </si>
  <si>
    <t>CLARKE, D</t>
  </si>
  <si>
    <t>ANTARCTIC DATA MANAGEMENT - GUEST EDITORIAL</t>
  </si>
  <si>
    <t>ANTARCTIC SCIENCE</t>
  </si>
  <si>
    <t>Editorial Material</t>
  </si>
  <si>
    <t>0954-1020</t>
  </si>
  <si>
    <t>ANTARCT SCI</t>
  </si>
  <si>
    <t>Antarct. Sci.</t>
  </si>
  <si>
    <t>10.1017/S0954102093000318</t>
  </si>
  <si>
    <t>Environmental Sciences; Geography, Physical; Geosciences, Multidisciplinary</t>
  </si>
  <si>
    <t>Environmental Sciences &amp; Ecology; Physical Geography; Geology</t>
  </si>
  <si>
    <t>LV750</t>
  </si>
  <si>
    <t>WOS:A1993LV75000001</t>
  </si>
  <si>
    <t>THOMSON, JW; COOPER, APR</t>
  </si>
  <si>
    <t>THE SCAR ANTARCTIC DIGITAL TOPOGRAPHIC DATABASE - REVIEW</t>
  </si>
  <si>
    <t>DIGITAL ELEVATION MODEL (DEM); GIS; INTERNATIONAL COLLABORATION; TOPOGRAPHIC DATABASE</t>
  </si>
  <si>
    <t>The Antarctic digital topographic database is the outcome of a truly international collaborative project between 11 nations. Data capture was co-ordinated in the UK, under the auspices of the Scientific Committee on Antarctic Research (SCAR), during a two-year period. Over 200 maps, at scales ranging from 1:200 000 to 1:5 000 000, were digitized for the project and reference was made to a similar number of satellite images (mostly Landsat photographic products). Editing and harmonization of the data derived from the different sources has produced a seamless map of Antarctica which has the most up-to-date coastline now available. The topographic database created, to be published on one CD-ROM, will form the foundation for future GIS needs in Antarctic research, Products already derived from the database include digital elevation models and customized maps; the latter can be reproduced by research groups to meet their own mapping needs.</t>
  </si>
  <si>
    <t>THOMSON, JW (corresponding author), NERC,BRITISH ANTARCTIC SURVEY,HIGH CROSS,MADINGLEY RD,CAMBRIDGE CB3 0ET,ENGLAND.</t>
  </si>
  <si>
    <t>10.1017/S095410209300032X</t>
  </si>
  <si>
    <t>WOS:A1993LV75000002</t>
  </si>
  <si>
    <t>ADAMS, NJ; MOLONEY, C; NAVARRO, R</t>
  </si>
  <si>
    <t>ESTIMATED FOOD-CONSUMPTION BY PENGUINS AT THE PRINCE-EDWARD-ISLANDS</t>
  </si>
  <si>
    <t>PENGUINS; PRINCE-EDWARD-ISLANDS; SEABIRD PREY CONSUMPTION; SUB-ANTARCTIC</t>
  </si>
  <si>
    <t>The consumption of food by the four species of breeding penguins at the Prince Edward Islands is assessed on an annual and seasonal basis. Total annual food consumption was estimated at 880 000 t, of which king penguins accounted for 74%, macaroni penguins 21%, rockhopper penguins 5% and gentoo penguins &lt;1%. Pelagic fish, almost entirely myctophids, were the most important prey (70% of total prey biomass), followed by pelagic crustaceans (18%) and cephalopods (11%). Demersal fish and benthic crustaceans accounted for &lt;1% of total consumption, being consumed only by gentoo penguins. Peak demands of between 2 and 3.3 x 10(6) kg d-1 occurred from October-December when three of the four species were breeding, including the two demi-populations of king penguins. Food demand decreased to 1.2 x 10(6) kg d-1 during winter when only king and gentoo penguins were present. Much of the prey are presumably captured within 300 km of the islands. Assuming an even distribution of foraging effort within their respective foraging ranges, rates of food transferred to penguins in November ranged from 4.1 x 10(-3) g m-2 d-1 for macaroni penguins to 1.24 x 10(-2) g m-2 d-1 for king penguins. In mid-July, transfer rates to king and gentoo penguins were 3.9 x 10(-3) g m-2 d-1 and 6.7 x 10(-3) g m-2 d-1, respectively. The importance of pelagic myctophid fish to penguin populations at the Prince Edward Islands is clear.</t>
  </si>
  <si>
    <t>ADAMS, NJ (corresponding author), UNIV CAPE TOWN,PERCY FITZPATRICK INST AFRICAN ORNITHOL,CAPE TOWN,SOUTH AFRICA.</t>
  </si>
  <si>
    <t>Moloney, Coleen/B-4363-2009</t>
  </si>
  <si>
    <t>Moloney, Coleen/0000-0001-6663-8814</t>
  </si>
  <si>
    <t>10.1017/S0954102093000331</t>
  </si>
  <si>
    <t>WOS:A1993LV75000003</t>
  </si>
  <si>
    <t>BREY, T; CLARKE, A</t>
  </si>
  <si>
    <t>POPULATION-DYNAMICS OF MARINE BENTHIC INVERTEBRATES IN ANTARCTIC AND SUB-ANTARCTIC ENVIRONMENTS - ARE THERE UNIQUE ADAPTATIONS</t>
  </si>
  <si>
    <t>BENTHIC INVERTEBRATES; POPULATION DYNAMICS; P/B-RATIO; ANTARCTICA</t>
  </si>
  <si>
    <t>Data on the growth (20 species) and productivity (19 species) of Antarctic and subantarctic macrobenthos were compiled from published and unpublished sources. Differences in the production/ biomass (P/B) ratio between Antarctic, Arctic and non-polar populations were examined using a set of 363 data arrays (327 non-polar, 26 Antarctic, 10 Arctic). Each array contained annual P/B ratio, mean individual body mass, geographical latitude, water depth, bottom water temperature and the nominal variables TAXON (Mollusca, Crustacea, Polychaeta, Echinodermata) and REGION (Antarctic, Arctic, non-polar). The P/B ratio was found to vary with body mass, taxon, temperature and water depth. P/B ratios of Antarctic and Arctic populations were significantly lower than those of non-polar populations. For Antarctic populations this difference could be explained completely by the effects of temperature and water depth. The strikingly high biomass of many Antarctic benthic communities is probably related to adaptations to low and oscillating food levels, and particularly to the low maintenance energy requirement associated with the low ambient temperature.</t>
  </si>
  <si>
    <t>BREY, T (corresponding author), ALFRED WEGENER INST POLAR &amp; MARINE RES,W-2850 BREMERHAVEN 1,GERMANY.</t>
  </si>
  <si>
    <t>Brey, Thomas/0000-0002-6345-2851</t>
  </si>
  <si>
    <t>10.1017/S0954102093000343</t>
  </si>
  <si>
    <t>WOS:A1993LV75000004</t>
  </si>
  <si>
    <t>FRANZMANN, PD; DOBSON, SJ</t>
  </si>
  <si>
    <t>THE PHYLOGENY OF BACTERIA FROM A MODERN ANTARCTIC REFUGE</t>
  </si>
  <si>
    <t>ANTARCTIC PROKARYOTES; 16S RIBOSOMAL-RNA; PHYLOGENY; BIODIVERSITY; PSYCHOTROPHS</t>
  </si>
  <si>
    <t>The 16S rRNAs of nine new species of prokaryotes, that had been isolated from four lakes of the Vestfold Hills, have been sequenced. These sequences were compared with those of their closest taxonomic relatives available from publicly available databases. The Antarctic species were of wide diversity with representatives from the domains Archaea and Bacteria (sensu Woese). Generally, they were most closely related to organisms from marine environments. The sequence dissimilarity between the rRNA sequences of the Antarctic strains and their nearest known relatives suggest they diverged from each other much earlier than the establishment of their modern Antarctic habitat. The conserved nature of the 16S rRNA molecule suggests it may not be as useful for detecting evolutionary change in Antarctic prokaryotes as distinct from non-Antarctic prokaryotes. Although the optimal temperature for growth of each species is well above the temperature of its environment, each has a reduced optimal temperature for growth when compared with its taxonomic counterpart from non-Antarctic environments. The vast majority of Antarctic prokaryotes remains to be described.</t>
  </si>
  <si>
    <t>FRANZMANN, PD (corresponding author), UNIV TASMANIA,DEPT AGR SCI,COOPERAT RES CTR ANTARCTIC &amp; SO OCEAN ENVIRONM,BOX 252C,HOBART,TAS 7001,AUSTRALIA.</t>
  </si>
  <si>
    <t>10.1017/S0954102093000355</t>
  </si>
  <si>
    <t>WOS:A1993LV75000005</t>
  </si>
  <si>
    <t>NICHOLS, DS; NICHOLS, PD; SULLIVAN, CW</t>
  </si>
  <si>
    <t>FATTY-ACID, STEROL AND HYDROCARBON COMPOSITION OF ANTARCTIC SEA-ICE DIATOM COMMUNITIES DURING THE SPRING BLOOM IN MCMURDO SOUND</t>
  </si>
  <si>
    <t>SEA ICE; DIATOMS; FATTY ACIDS; STEROLS; HYDROCARBONS</t>
  </si>
  <si>
    <t>The lipid composition of microalgal communities dominated by diatoms collected from the sea ice at three locations within McMurdo Sound during the austral spring bloom of 1989/90, was determined using gas chromatography (GC) and GC mass spectrometry. A range of C27-C29 sterols were detected. The major sterols found at the three sites were 24-methylcholesta-5,22E-diene-3beta-ol (Cape Armitage); trans-22-dehydrocholesterol, 24-ethylcholesterol and 24-methylenecholesterol (Erebus Ice Tongue); and 24-methylenecholesterol (Cape Royds). The difference in sterol profiles is believed to reflect the differing species composition at each site. The high relative levels (as % of total) of 24-ethylcholesterol at the Erebus Ice Tongue site (possibly related to Amphiprora kufferathii) supports the proposal that diatoms are a more probable source of C29 sterols in Antarctic lakes than are other algal groups or cyanobacteria. Changes in sterol composition over the course of the bloom were evident at the Cape Armitage site, particularly within the cellular free-lipid fraction. The major fatty acids identified were 14:0,16:0,16:1omega7c, 16:4omega1 and 20:5omega3 (Cape Armitage and Erebus Ice tongue sites); 16:0,16:1omega7c and 20:5omega3 (Cape Royds site). All sites demonstrated high levels of PUFA (40-50% of total fatty acids), with an average 20:5omega3 level of 21% Erebus Ice Tongue, 20% Cape Royds, and 17% Cape Armitage. Variation was also observed in the percentage of 20:5omega3 for the Cape Armitage community over the sampling period. Levels of 22:6omega3 were between 0.4 and 1% of total fatty acids for the three sites. A C25:2 isoprenoid hydrocarbon was present in samples from all sites, adding further evidence to the proposal that diatoms are probably a source of this and related isoprenoid alkenes in marine and coastal sediments.</t>
  </si>
  <si>
    <t>NICHOLS, DS (corresponding author), CSIRO,DIV OCEANOG,GPO BOX 1583,HOBART,TAS 7001,AUSTRALIA.</t>
  </si>
  <si>
    <t>Nichols, Peter D/C-5128-2011</t>
  </si>
  <si>
    <t>10.1017/S0954102093000367</t>
  </si>
  <si>
    <t>WOS:A1993LV75000006</t>
  </si>
  <si>
    <t>RIEMANN, F; SCHAUMANN, K</t>
  </si>
  <si>
    <t>THRAUSTOCHYTRID PROTISTS IN ANTARCTIC FAST ICE</t>
  </si>
  <si>
    <t>Note</t>
  </si>
  <si>
    <t>RIEMANN, F (corresponding author), ALFRED WEGENER INST POLAR &amp; MARINE RES,D-27515 BREMERHAVEN 1,GERMANY.</t>
  </si>
  <si>
    <t>10.1017/S0954102093000379</t>
  </si>
  <si>
    <t>WOS:A1993LV75000007</t>
  </si>
  <si>
    <t>LEAT, PT; STOREY, BC; PANKHURST, RJ</t>
  </si>
  <si>
    <t>GEOCHEMISTRY OF PALEOZOIC-MESOZOIC PACIFIC RIM OROGENIC MAGMATISM, THURSTON ISLAND AREA, WEST ANTARCTICA</t>
  </si>
  <si>
    <t>ANTARCTICA; PETROGENESIS; MAGMATIC ARC; PLUTON; DYKE; VOLCANIC ROCK</t>
  </si>
  <si>
    <t>Thurston Island, and the adjacent Eights Coast and Jones Mountains, record Pacific margin magmatism from Carboniferous to Late Cretaceous times, The igneous rocks form a uniformly calc-alkaline, high-alumina, dominantly metaluminous suite; some relatively fractionated granitoids are mildly peraluminous. The magmas were hydrous, a result of subduction. Gabbros have compositions outside the range of mafic volcanic and hypabyssal rocks, as a result of cumulate processes. Trace element compositions of the mafic magmas range from a low La/Yb, Th/Ta end-member close to E-MORB in composition, perhaps contaminated by crust, to a high La/Yb, Th/Ta end-member, close to shoshonite, with strong magmatic arc trace element character. This variation may be a result of mixing of tholeiitic and shoshonitic end-members. Most silicic rocks could have been generated batch-wise from mafic magmas by fractional crystallization of a phenocryst assemblage dominated by plagioclase, pyroxene+/-amphibole, as seen in the cumulates. Cessation of magmatism at about 90 Ma approximately coincided with collison of a spreading centre between the Phoenix and Pacific oceanic plates with the continent margin subduction zone. The rifting of New Zealand from West Antarctica and associated extension probably was responsible for emplacement of a coast-parallel Cretaceous dyke swarm.</t>
  </si>
  <si>
    <t>LEAT, PT (corresponding author), NERC,BRITISH ANTARCTIC SURVEY,CAMBRIDGE CB3 0ET,ENGLAND.</t>
  </si>
  <si>
    <t>10.1017/S0954102093000380</t>
  </si>
  <si>
    <t>WOS:A1993LV75000008</t>
  </si>
  <si>
    <t>MIKHALSKY, EV; SHERATON, JW</t>
  </si>
  <si>
    <t>ASSOCIATION OF DOLERITE AND LAMPROPHYRE DYKES, JETTY PENINSULA (PRINCE-CHARLES MOUNTAINS, EAST ANTARCTICA)</t>
  </si>
  <si>
    <t>MAFIC DYKES; GEOCHEMISTRY; MANTLE ENRICHMENT; PRINCE-CHARLES MOUNTAINS</t>
  </si>
  <si>
    <t>A compositionally varied swarm of mafic dykes in the Jetty Peninsula area was emplaced about 320 Ma ago (K-Ar age). There are three major groups: Group 1 dykes range from transitional-alkaline dolerites to camptonites, Group 2 are trachydolerites, and Group 3 are diorite to quartz diorite porphyries. Group 1 dykes have very similar ratios of most incompatible elements and were derived from the same (or a very similar) enriched lithospheric mantle source region (is-an-element-of(Nd)-0.18 to -3.05) with high Nb and Ta (i.e., OIB, ocean island basalt, characteristics). However, the presence of several distinct subgroups with different incompatible element abundances implies significantly different degrees of melting. Group 2 trachydolerites are much more fractionated (mg 22-36), but were apparently derived from a similar, although somewhat more enriched (is-an-element-of Nd-2.26 to -4.63) source. Group 3 diorites are compositionally quite distinct and may have been derived by intracrustal melting. Enrichment of the mantle source(s) of Groups 1 and 2 dykes apparently occurred about the same time as high-grade metamorphism in the area, and may have been coeval with crust formation in nearby parts of Gondwana.</t>
  </si>
  <si>
    <t>MIKHALSKY, EV (corresponding author), VNIIOKEANGEOL,MAKLINA 1,ST PETERSBURG 190121,RUSSIA.</t>
  </si>
  <si>
    <t>Mikhalsky, E./I-7556-2013</t>
  </si>
  <si>
    <t>10.1017/S0954102093000392</t>
  </si>
  <si>
    <t>WOS:A1993LV75000009</t>
  </si>
  <si>
    <t>TISON, JL; RONVEAUX, D; LORRAIN, RD</t>
  </si>
  <si>
    <t>LOW-SALINITY FRAZIL ICE GENERATION AT THE BASE OF A SMALL ANTARCTIC ICE SHELF</t>
  </si>
  <si>
    <t>HELLS GATE ICE SHELF; ICE-OCEAN INTERFACE; FRAZIL ICE; CATIONIC CONTENT; ISOTOPIC CHARACTERISTICS; ICE CRYSTALLOGRAPHY</t>
  </si>
  <si>
    <t>Chemical, isotopic and crystallographic characteristics of marine ice formed at the base of the Hells Gate Ice Shelf, Terra Nova Bay, allow a better understanding of the dynamics of marine ice accretion under small ice shelves. The observed properties of the different types of frazil ice found in the area immediately behind the ice shelf front, result from a progressive evolution of the individual frazil ice crystals initially accreted at the base of the ice-shelf. Basal melting caused by the descending plumes of water masses at a temperature above their local freezing point, initiates partial melting of the frazil ice crystals. This dilutes the interstitial water and initiates chemical sorting effects as diffusion proceeds from the normal sea water in the free water column to the diluted interstitial water in the loose frazil layer. Different environmental conditions will result in contrasting properties. Where the subglacial interface is sculptured with domes or inverted channels, it will favour the accumulation of thick units of frazil ice, in a calm environment, that will be further protected from convection mixing over long time periods. This will result in the formation of orbicular frazil showing c-axes at random, strong dilution and important sorting effects. On the contrary, where no channel or dome exist, or where those are already filled with frazil, rectangular or wave-like banded frazil will form with properties showing interfacial streaming effects induced by water currents. Strong c-axes concentration at a single maximum, less dilution and weaker chemical sorting effects are then observed. These findings provide a tentative explanation for the apparent contradiction between the very low salinity levels detected in marine ice at the base of ice shelves and the comparatively minor salinity fluctuations in sea water profiles near ice shelves.</t>
  </si>
  <si>
    <t>TISON, JL (corresponding author), UNIV LIBRE BRUXELLES,DEPT SCI TERRE &amp; ENVIRONNEMENT,CP 160-03,50 AVE FRANKLIN ROOSEVELT,B-1050 BRUSSELS,BELGIUM.</t>
  </si>
  <si>
    <t>Tison, Jean-Louis/F-4065-2015</t>
  </si>
  <si>
    <t>Tison, Jean-Louis/0000-0002-9758-3454</t>
  </si>
  <si>
    <t>10.1017/S0954102093000409</t>
  </si>
  <si>
    <t>WOS:A1993LV75000010</t>
  </si>
  <si>
    <t>DEMORA, SJ; PATTERSON, JE; BIBBY, DM</t>
  </si>
  <si>
    <t>BASE-LINE ATMOSPHERIC MERCURY STUDIES AT ROSS ISLAND, ANTARCTICA</t>
  </si>
  <si>
    <t>ANTARCTICA; ATMOSPHERE; MERCURY; BASE-LINE; SPECIATION</t>
  </si>
  <si>
    <t>The first extended baseline studies of total gaseous mercury (TGM) and dimethylmercury (DMM) in Antarctica are reported. Mean TGM concentrations of 0.52, 0.60 and 0.52 ng m-3 were obtained for three consecutive years at the southern tip of Ross Island (77-degrees-S). The levels of DMM in Antarctica are less than 10% of the TGM, and frequently fall below the limit of detection. These results represent the lowest TGM concentrations recorded globally and extend into polar regions the observation of a decrease in atmospheric mercury concentration with increasing latitude.</t>
  </si>
  <si>
    <t>DEMORA, SJ (corresponding author), UNIV AUCKLAND,DEPT CHEM,PRIVATE BAG 92019,AUCKLAND,NEW ZEALAND.</t>
  </si>
  <si>
    <t>10.1017/S0954102093000410</t>
  </si>
  <si>
    <t>WOS:A1993LV75000011</t>
  </si>
  <si>
    <t>SAETHER, BE; ANDERSEN, R; PEDERSEN, HC</t>
  </si>
  <si>
    <t>REGULATION OF PARENTAL EFFORT IN A LONG-LIVED SEABIRD - AN EXPERIMENTAL MANIPULATION OF THE COST OF REPRODUCTION IN THE ANTARCTIC PETREL, THALASSOICA-ANTARCTICA</t>
  </si>
  <si>
    <t>BEHAVIORAL ECOLOGY AND SOCIOBIOLOGY</t>
  </si>
  <si>
    <t>ANTARCTIC PETREL; COST OF REPRODUCTION; PARENTAL CARE; ANTARCTICA</t>
  </si>
  <si>
    <t>OFFSPRING CONFLICT; CARE; ALLOCATION; CHICKS</t>
  </si>
  <si>
    <t>The fitness of a parent in an altricial bird species is likely to be a function of the proportion of resources allocated to offspring production in relation to the amount spent on its own survival. Here we report an experiment on the Antarctic petrel in which we manipulated the costs of rearing an offspring by placing small lead loads on the legs of one parent. The bird could then either decrease its own body reserves or reduce the food load to the chick. The manipulated birds decreased their food load and increased the feeding interval, compared with unmanipulated birds. Consequently, the rate of chick loss increased. No significant difference was found between the body weights of experimental and control birds during the experiment.</t>
  </si>
  <si>
    <t>SAETHER, BE (corresponding author), NORWEGIAN INST NAT RES,TUNGASLETTA 2,N-7005 TRONDHEIM,NORWAY.</t>
  </si>
  <si>
    <t>0340-5443</t>
  </si>
  <si>
    <t>BEHAV ECOL SOCIOBIOL</t>
  </si>
  <si>
    <t>Behav. Ecol. Sociobiol.</t>
  </si>
  <si>
    <t>10.1007/BF00216594</t>
  </si>
  <si>
    <t>Behavioral Sciences; Ecology; Zoology</t>
  </si>
  <si>
    <t>Behavioral Sciences; Environmental Sciences &amp; Ecology; Zoology</t>
  </si>
  <si>
    <t>LY458</t>
  </si>
  <si>
    <t>WOS:A1993LY45800002</t>
  </si>
  <si>
    <t>YOSHIMURA, I; KUROKAWA, T; YAMAMOTO, Y; KINOSHITA, Y</t>
  </si>
  <si>
    <t>DEVELOPMENT OF LICHEN-THALLI IN-VITRO</t>
  </si>
  <si>
    <t>BRYOLOGIST</t>
  </si>
  <si>
    <t>PELTIGERA-PRAETEXTATA; IDENTIFICATION; RESYNTHESIS; MYCOBIONTS; CULTURES</t>
  </si>
  <si>
    <t>A method was developed for culturing lichens in vitro both in undifferentiated cell aggregate stages and in thallus-forming stages. Cultures of both bionts were made from small thallus segments planted onto agar media in slant cultures. Contamination by foreign fungi or yeasts often occurred after about two weeks. Cultured lichen tissues composed of fresh hyphae and algae appeared after about four weeks. Undifferentiated cell aggregates were obtained after the initial growth of the planted thallus segments. Growth of these aggregates was strongly affected by different culture conditions. By using cell aggregates of cultured lichens, many physiological and biological experiments can be carried out. The effects of environmental conditions varied for different species of lichens. Undifferentiated cell aggregates, as well as the mycobionts of Cladonia vulcani cultured separately, were strongly adapted to acidic conditions. The mycobiont of C. vulcani grew at pH 2, while that of C. cristatella did not. Undifferentiated cell aggregates as well as mycobionts of Umbilicaria aprina from the Antarctic were strongly adapted to cold temperatures, all grew faster at low temperature (5-degrees-C) than at moderate temperature (15-degrees-C). Under conditions of very poor nutrition, undifferentiated cell aggregates formed new thalli. Thalli of Cladonia humilis, Peltigera pruinosa, and P. aphthosa formed after one year of culture on 2% water-agar. Primary thalli reformed in C. humilis were similar to the natural ones. The reforming thallus of P. pruinosa was nearly the same as that of the natural one; it was composed of upper cortex, cyanobacterial layer, and medulla. The lower cortex was absent, as in the natural thallus. In P. aphthosa, the thallus formed with the cyanobacteria, but the green algal photobiont (Coccomyxa sp.) remained free-living, separate from the undifferentiated cell colonies and the thallus containing the cyanobacterium. The anatomical structure of the thallus was very similar to that of other species with cyanobacteria, but rather different from the natural thallus with green algae. The reason why only a cyanobacterial thallus formed on 2% water-agar media may be related to the continuously wet condition of the substrate, which was quite different from the natural habitat.</t>
  </si>
  <si>
    <t>NIPPON PAINT CO LTD, RES CTR, NEYAGAWA, OSAKA 572, JAPAN</t>
  </si>
  <si>
    <t>KOCHI GAKUEN COLL, 292 ASAHITENJINCHO, KOCHI 780, JAPAN.</t>
  </si>
  <si>
    <t>AMER BRYOLOGICAL LICHENOLOGICAL SOC INC</t>
  </si>
  <si>
    <t>OMAHA</t>
  </si>
  <si>
    <t>C/O DR ROBERT S EGAN, SEC-TRES, ABLS, UNIV NEBRASKA OMAHA, DEPT BIOLOGY, OMAHA, NE 68182-0040 USA</t>
  </si>
  <si>
    <t>0007-2745</t>
  </si>
  <si>
    <t>1938-4378</t>
  </si>
  <si>
    <t>Bryologist</t>
  </si>
  <si>
    <t>10.2307/3243871</t>
  </si>
  <si>
    <t>Plant Sciences</t>
  </si>
  <si>
    <t>LX185</t>
  </si>
  <si>
    <t>WOS:A1993LX18500018</t>
  </si>
  <si>
    <t>LOEB, VJ; KELLERMANN, AK; KOUBBI, P; NORTH, AW; WHITE, MG</t>
  </si>
  <si>
    <t>ANTARCTIC LARVAL FISH ASSEMBLAGES - A REVIEW</t>
  </si>
  <si>
    <t>BULLETIN OF MARINE SCIENCE</t>
  </si>
  <si>
    <t>WEDDELL SEA ANTARCTICA; SOUTHERN-OCEAN; JUVENILE NOTOTHENIOIDS; PENINSULA; POSTLARVAL; KERGUELEN; ABUNDANCE; PISCES; ICHTHYOPLANKTON; REPRODUCTION</t>
  </si>
  <si>
    <t>Larval fish assemblages are considered within the context of the unique ichthyofauna which evolved in Antarctic waters as a result of environmental cooling, glaciation, and isolation by the Antarctic polar front. Existing information on the larval fish assemblages is summarized. Distribution patterns of known assemblages in continental and island shelf areas are related to those of the adult stocks and to hydrographic features affecting dispersal of the component species. Finer scale distribution patterns of larval fish assemblages in relation to hydrographic conditions within areas of the Antarctic Peninsula, the Weddell Sea, and South Georgia are described.</t>
  </si>
  <si>
    <t>NATL PK AMT,W-2253 TONNING,GERMANY; NERC,BRITISH ANTARCTIC SURVEY,CAMBRIDGE CB3 0ET,ENGLAND; UNIV SCI &amp; TECH LILLE,MARINE STN,F-62930 WIMEREAUX,FRANCE</t>
  </si>
  <si>
    <t>UK Research &amp; Innovation (UKRI); Natural Environment Research Council (NERC); NERC British Antarctic Survey; Universite de Lille</t>
  </si>
  <si>
    <t>LOEB, VJ (corresponding author), MOSS LANDING MARINE LABS,POB 450,MOSS LANDING,CA 95039, USA.</t>
  </si>
  <si>
    <t>Koubbi, Philippe/D-5873-2015</t>
  </si>
  <si>
    <t>ROSENSTIEL SCH MAR ATMOS SCI</t>
  </si>
  <si>
    <t>MIAMI</t>
  </si>
  <si>
    <t>4600 RICKENBACKER CAUSEWAY, MIAMI, FL 33149</t>
  </si>
  <si>
    <t>0007-4977</t>
  </si>
  <si>
    <t>B MAR SCI</t>
  </si>
  <si>
    <t>Bull. Mar. Sci.</t>
  </si>
  <si>
    <t>Marine &amp; Freshwater Biology; Oceanography</t>
  </si>
  <si>
    <t>MN606</t>
  </si>
  <si>
    <t>WOS:A1993MN60600006</t>
  </si>
  <si>
    <t>OLIVAR, MP; SHELTON, PA</t>
  </si>
  <si>
    <t>LARVAL FISH ASSEMBLAGES OF THE BENGUELA CURRENT</t>
  </si>
  <si>
    <t>ENGRAULIS-CAPENSIS GILCHRIST; SPATIAL-DISTRIBUTION; MAUROLICUS-MUELLERI; ECOSYSTEM; NORTHERN; NAMIBIA; ANCHOVY; POPULATIONS; PATTERNS; FEATURES</t>
  </si>
  <si>
    <t>The southwestern coast of Africa, under the influence of the Benguela current, is one of the most productive areas of the world and is very rich in fish resources. The region is influenced by upwelling and water masses of tropical, subtropical, south Atlantic, and Antarctic origins, making it one of the most hydrologically complex regions in the world. Over large portions of the Benguela region the ichthyoplankton is dominated by larvae of small pelagic-spawning fishes including the semi-pelagic goby Sufflogobius bibarbatus, the lantern-fish Lampanyctodes hectoris, and the anchovy Engraulis capensis. Hake, Merluccius spp., and horse-mackerel, Trachurus trachurus capensis, are also relatively abundant components. The spatio-temporal distribution pattern of larvae of these and other fish species is strongly influenced by hydrographic conditions. The composition of samples collected within the region shows the influence of warm Angolan waters in the north and of Algulhas waters in the south. The central Benguela system, an area of perennial upwelling, has the lowest diversities of larvae in the system. Several species spawn to the north and south of this area, but not within it. Analysis of species assemblages in the northern and southern Benguela region during different periods shows some persistence of species groups, but in general, species associations change over periods of months.</t>
  </si>
  <si>
    <t>FISHERIES &amp; OCEANS CANADA, SCI BRANCH, St John A1C 5X1, NF, CANADA</t>
  </si>
  <si>
    <t>Fisheries &amp; Oceans Canada</t>
  </si>
  <si>
    <t>INST CIENCIAS MAR, PASEO NACL S-N, E-08039 BARCELONA, SPAIN.</t>
  </si>
  <si>
    <t>Olivar, M. Pilar/Z-4710-2019</t>
  </si>
  <si>
    <t>Olivar, M. Pilar/0000-0002-8887-9181</t>
  </si>
  <si>
    <t>4600 RICKENBACKER CAUSEWAY, MIAMI, FL 33149 USA</t>
  </si>
  <si>
    <t>1553-6955</t>
  </si>
  <si>
    <t>WOS:A1993MN60600007</t>
  </si>
  <si>
    <t>ARNBOM, T; FEDAK, MA; BOYD, IL; MCCONNELL, BJ</t>
  </si>
  <si>
    <t>VARIATION IN WEANING MASS OF PUPS IN RELATION TO MATERNAL MASS, POSTWEANING FAST DURATION, AND WEANED PUP BEHAVIOR IN SOUTHERN ELEPHANT SEALS (MIROUNGA-LEONINA) AT SOUTH-GEORGIA</t>
  </si>
  <si>
    <t>CANADIAN JOURNAL OF ZOOLOGY-REVUE CANADIENNE DE ZOOLOGIE</t>
  </si>
  <si>
    <t>WHALES ORCINUS-ORCA; KILLER WHALES; MARION ISLAND; METABOLISM; INVESTMENT; TRANSITION; GROWTH</t>
  </si>
  <si>
    <t>Female southern elephant seals, Mirounga leonina, assemble in large groups and each gives birth to a single pup which is nursed for some 3 weeks. Weaning mass is highly variable; some pups are three times as heavy as others at weaning. After weaning, the pup fasts for several weeks before departing to sea. The function of this fast is unknown. We examined the relationships between maternal mass, pup weaning mass, and pup behaviour during the postweaning fast in 377 pups and 128 adult females over four breeding seasons at South Georgia. Pup weaning mass was positively related to maternal post-partum mass, which accounted for 55% of the variation in weaning mass. Over all 4 years male pups were significantly heavier at weaning than female pups (130 vs. 123 kg) but this difference disappeared after maternal mass was controlled for. After fasting for 21 - 66 days, weaned pups went to sea at an average of 68% of weaning mass. Heavier pups remained on the beach longer after weaning than lighter pups. There was no evidence that pups synchronized their departure to sea. Only male pups were observed to take part in mock fights. With increasing age, weaned pups spent more time in the water. Mortality during the postweaning fast was negligible (0.1%). The timing of departure of weaned pups may involve a trade-off between an early departure with greater fat (energy) stores but poorer foraging ability and a late departure with increased swimming, diving, and social skills but reduced fat stores.</t>
  </si>
  <si>
    <t>NERC,SEA MAMMAL RES UNIT,CAMBRIDGE CB3 0ET,ENGLAND; NERC,BRITISH ANTARCTIC SURVEY,CAMBRIDGE CB3 0ET,ENGLAND</t>
  </si>
  <si>
    <t>UK Research &amp; Innovation (UKRI); Natural Environment Research Council (NERC); NERC British Antarctic Survey; UK Research &amp; Innovation (UKRI); Natural Environment Research Council (NERC); NERC British Antarctic Survey</t>
  </si>
  <si>
    <t>ARNBOM, T (corresponding author), UNIV STOCKHOLM,DEPT ZOOL,S-10691 STOCKHOLM,SWEDEN.</t>
  </si>
  <si>
    <t>Fedak, Michael/B-3987-2009</t>
  </si>
  <si>
    <t>Fedak, Michael/0000-0002-9569-1128</t>
  </si>
  <si>
    <t>NATL RESEARCH COUNCIL CANADA</t>
  </si>
  <si>
    <t>OTTAWA</t>
  </si>
  <si>
    <t>RESEARCH JOURNALS, MONTREAL RD, OTTAWA ON K1A 0R6, CANADA</t>
  </si>
  <si>
    <t>0008-4301</t>
  </si>
  <si>
    <t>CAN J ZOOL</t>
  </si>
  <si>
    <t>Can. J. Zool.-Rev. Can. Zool.</t>
  </si>
  <si>
    <t>10.1139/z93-252</t>
  </si>
  <si>
    <t>Zoology</t>
  </si>
  <si>
    <t>MC699</t>
  </si>
  <si>
    <t>WOS:A1993MC69900012</t>
  </si>
  <si>
    <t>KUO, BY</t>
  </si>
  <si>
    <t>THERMAL ANOMALIES BENEATH THE AUSTRALIAN ANTARCTIC DISCORDANCE</t>
  </si>
  <si>
    <t>EARTH AND PLANETARY SCIENCE LETTERS</t>
  </si>
  <si>
    <t>SOUTHEAST INDIAN RIDGE; UPPER MANTLE; GRAVITY-ANOMALIES; DEPTH ANOMALIES; TRAVEL-TIMES; TEMPERATURE; CONVECTION; FLOW; PERTURBATIONS; ASTHENOSPHERE</t>
  </si>
  <si>
    <t>Significant variations in shear wave velocity along the Southeast Indian Ridge are delineated by SS-S differential travel times. The Australian-Antarctic Discordance shows SS-S residuals that are 3-8 s faster than the adjoining segments 1500-2000 km away. The large variability suggests that thermal structure in the upper mantle, as opposed to crustal structure, is the major cause of the velocity anomaly. To quantify this inference, we invert both geoid and topography into temperature perturbations beneath the ridge within specific depth extents, assuming that the thermal sources and the geophysical observations are dynamically related in a viscous earth. The joint inversion of these two sets of data is robust, demanding a negative temperature anomaly of 80 and 250-degrees-C beneath the discordance, for layers extending from the surface to depths of 300 and 100 km, respectively. In a forward sense, the temperature so constrained predicts well the trend of the along-axis variations in SS-S residuals, but with a smaller amplitude, especially for the 8 s contrast between the discordance and the eastern end of the ridge where unusually high residuals sample a broad, shallow region of ridge segments. Considering the proximity of the SS bounce points to the ridge axis and the possibility of sampling a partial melt zone, the discrepancy in magnitude may be partially reconciled by deducting a presumed 2-3 s melt effect from the high residuals in the eastern end. The resolved thermal perturbations drive asthenospheric flow along the ridge, the flow converging and descending in the vicinity of the discordance. This simple thermal-viscous flow fmodel is consistent with the idea of 'pipe' flow. For the Southeast Indian Ridge, the source of the pipe flow may be the mantle plumes at the two ends of the ridge.</t>
  </si>
  <si>
    <t>KUO, BY (corresponding author), ACAD SINICA,INST EARTH SCI,TAIPEI 115,TAIWAN.</t>
  </si>
  <si>
    <t>Kuo, Ban-Yuan/S-5573-2016</t>
  </si>
  <si>
    <t>0012-821X</t>
  </si>
  <si>
    <t>EARTH PLANET SC LETT</t>
  </si>
  <si>
    <t>Earth Planet. Sci. Lett.</t>
  </si>
  <si>
    <t>10.1016/0012-821X(93)90143-W</t>
  </si>
  <si>
    <t>Geochemistry &amp; Geophysics</t>
  </si>
  <si>
    <t>MA229</t>
  </si>
  <si>
    <t>WOS:A1993MA22900009</t>
  </si>
  <si>
    <t>SARDA, P; STAUDACHER, T; ALLEGRE, CJ; LECOMTE, A</t>
  </si>
  <si>
    <t>COSMOGENIC NEON AND HELIUM AT REUNION - MEASUREMENT OF EROSION RATE</t>
  </si>
  <si>
    <t>RAY-PRODUCED NEON; DE-LA-FOURNAISE; ANTARCTIC ROCKS; INDIAN-OCEAN; EXPOSURE; ISLAND; AL-26; HE-3; ISOTOPES; HISTORY</t>
  </si>
  <si>
    <t>We report analyses of both helium and neon for olivine separates from a drill core at an attitude of 2330 m in oceanite at Piton de la Fournaise volcano. We show for the first time that cosmogenic Ne-21, like cosmogenic He-3, decreases exponentially with core depth. We obtain an attenuation length of 165 +/- 6 g cm 2 (1sigma) for cosmogenic Ne-21, identical to the value found previously for cosmogenic He-3 alone [1]. For each depth in the core, the measured amount of cosmogenic Ne-21 is about 13% lower than predicted based on the high precision K-Ar age of 65,200 +/- 2000 yrs (1sigma) [2], and this result is attributed to erosion. Assuming a constant erosion rate, we derive a value of 3.5 +/- 1.7 mm/yr (1sigma) from the Ne-21 data, the same order of magnitude as the value obtained from cosmogenic He-3 at Haleakala [ 1,3]. This work highlights the important potential of both cosmogenic helium and neon for measuring in-situ exposure ages and erosion rates.</t>
  </si>
  <si>
    <t>UNIV PARIS 06 &amp; 07,F-75252 PARIS 05,FRANCE</t>
  </si>
  <si>
    <t>Sorbonne Universite</t>
  </si>
  <si>
    <t>SARDA, P (corresponding author), INST PHYS GLOBE,GEOCHIM &amp; COSMOCHIM LAB,4 PL JUSSIEU,F-75252 PARIS 05,FRANCE.</t>
  </si>
  <si>
    <t>10.1016/0012-821X(93)90148-3</t>
  </si>
  <si>
    <t>WOS:A1993MA22900014</t>
  </si>
  <si>
    <t>EYLES, N</t>
  </si>
  <si>
    <t>EARTHS GLACIAL RECORD AND ITS TECTONIC SETTING</t>
  </si>
  <si>
    <t>EARTH-SCIENCE REVIEWS</t>
  </si>
  <si>
    <t>LATE PALEOZOIC GLACIATION; LAURENTIDE ICE-SHEET; SEA-LEVEL CHANGES; LATE PROTEROZOIC GLACIATION; FAMENNIAN MASS EXTINCTION; SOUTHERN SOUTH-AMERICA; NORTH-ATLANTIC REGION; DEBRIS-FLOW DEPOSITS; LATE CENOZOIC UPLIFT; CARBONIFEROUS DWYKA FORMATION</t>
  </si>
  <si>
    <t>Glaciations have occurred episodically at different time intervals and for different durations in Earth's history. Ice covers have formed in a wide range of plate tectonic and structural settings but the bulk of Earth's glacial record can be shown to have been deposited and preserved in basins within extensional settings. In such basins, source area uplift and basin subsidence fulfill the tectonic preconditions for the initiation of glaciation and the accomodation and preservation of glaciclastic sediments. Tectonic setting, in particular subsidence rates, also dictates the type of glaciclastic facies and facies successions that are deposited. Many pre-Pleistocene glaciated basins commonly contain well-defined tectonostratigraphic successions recording the interplay of tectonics and sedimentation; traditional climatostratigraphic approaches involving interpretation in terms of either ice advance/retreat cycles or glacio-eustatic sea-level change require revision. The direct record of continental glaciation in Earth history, in the form of classically-recognised continental glacial landforms and ''tillites'', is meagre; it is probable that more than 95% of the volume of preserved ''glacial'' strata are glacially-influenced marine deposits that record delivery of large amounts of glaciclastic sediment to offshore basins. This flux has been partially or completely reworked by ''normal'' sedimentary processes such that the record of glaciation and climate change is recorded in marine successions and is difficult to decipher. The dominant ''glacial'' facies in the rock record are subaqueous debris flow diamictites and turbidites recording the selective preservation of poorly-sorted glaciclastic sediment deposited in deep water basins by sediment gravity flows. However, these facies are also typical of many non-glacial settings, especially volcanically-influenced environments; numerous Archean and. Proterozoic diamictites, described in the older literature as tillites, have no clearly established glacial parentage. The same remarks apply to many successions of laminated and thin-bedded facies interpreted as ''varvites''. Despite suggestions of much lower values of solar luminosity (the weak young sun hypothesis), the stratigraphic record Of Archean glaciations is not extensive and may be the result of non-preservation. However, the effects of very different Archean global tectonic regimes and much higher geothermal heat flows, combined with a Venus-like atmosphere warmed by elevated levels of CO2, cannot be ruled out. The oldest unambiguous glacial succession in Earth history appears to be the Early Proterozoic Gowganda Formation of the Huronian Supergroup in Ontario; the age of this event is not well-constrained but glaciation coincided with regional rifting, and may be causally related to, oxygenation of Earth's atmosphere just after 2300 Ma. New evidence that oxygenation is tectonically, not biologically driven, stresses the intimate relationship between plate tectonics, evolution of the atmosphere and glaciation. Global geochemical controls, such as elevated atmospheric CO2 levels, may be responsible for a long mid-Proterozoic non-glacial interval after 2000 Ma that was terminated by the Late Proterozoic glaciations just after 800 Ma. A persistent theme in both Late Proterozoic and Phanerozoic glaciations is the adiabatic effect of tectonic uplift, either along collisional margins or as a result of passive margin uplifts in areas of extended crust, as the trigger for glaciation; the process is reinforced by global geochemical feedback, principally the drawdown of atmospheric CO2 and Milankovitch ''astronomical'' forcing but these are unlikely, by themselves, to inititiate glaciation. The same remarks apply to late Cenozoic glaciations. Late Proterozoic glacially-influenced strata occur on all seven continents and fall into two tectonostratigraphic types. In the first category are thick sucessions of turbidites and mass flows deposited along active, compressional plate margins recording a protracted and complex phase of supercontinent assembly between 800 and 550 Ma. Local cordilleran glaciations of volcanic peaks is indicated. Many deposits are preserved within mobile belts that record the subduction of interior oceans now preserved as ''welds'' between different cratons. Discrimination between glacially-influenced and non-glacial, volcaniclastic mass flow successions continues to be problematic. The second tectonostratigraphic category of Late Proterozoic glacial strata includes successions of glacially-influenced, mostly marine strata deposited along rifted, extensional plate margins. The oldest (Sturtian) glaciclastic sediments result from the break-out of Laurentia from the Late Proterozoic supercontinent starting around 750 Ma along its ''palaeo-Pacific'' margin with a later (Marinoan) phase of rifting at about 650 Ma. ''Passive margin'' uplifts and the generation of ''adiabatic'' ice covers on uplifted crustal blocks triggered widespread glaciation along the ''palaeo-Pacific'' margin of North America and in Australia. A major phase of rifting along the opposite (''palaeo-Atlantic'') margin of Laurentia occurred after 650 Ma and is similarly recorded by glaciclastic strata in basins preserved around the margins of the present day North Atlantic Ocean. Glaciation of the west African platform after 650 Ma is closely related to collision of the West African and Guyanan cratons and uplift of the orogenic belt; the same process, involving uplift around the northern and western margins of the Afro-Arabian platform subsequently triggered Late Ordovician glaciation at about 440 Ma when the south polar region lay over North Africa. Early Silurian glaciation in Bolivia and Brazil was followed by a non-glacial episode and renewed Late Devonian glaciation of northern Brazil and Bolivia. The latter event may have resulted from rotation of Gondwana under the South Pole combined with active orogenesis along the western margin of the supercontinent. Hercynian uplift along the western margin of South America caused by the collision and docking of ''Chilinia'' at about 350 Ma (Late Tournasian-Early Visean) was the starting point of a long Late Palaeozoic glacial record that terminated at about 255 Ma (Kungurian-Kazanian) in western Australia. The arrival of large landmasses at high latitude may have been an important precondition for ice growth. Strong Namurian uplift around virtually the entire palaeo-Pacific rim of Gondwana culminated in glaciation of the interior of the supercontinent during the latest Westphalian (c. 300 Ma). There is a clear picture of plate margin compression and propagation of ''far field'' stresses to the plate interior allowing preservation of glacially-influenced strata in newly-rifted intracratonic basins. Many basins show a ''steer's head'' style of infill architecture recording successive phases of subsidence and overstepping of younger strata during basin subsidence and expansion. Exploration for oil and gas in Gondwanan glaciated basins is currently a major stimulus to understanding the relationship between tectonics and sedimentation. Warm Mesozoic palaeoclimates do not rule out the existence of restricted ice covers in the interiors of continental landmasses at high palaeolatitudes (e.g. Siberia, Antarctica) but there is as yet, no direct geological record of their existence. The most likely record of glaciers is contained in Late Jurassic and early Cretaceous strata. In any event, these ice masses are unlikely to have had any marked effect on global sea levels and alternative explanations should perhaps be sought for 4th order, so-called ''glacio-eustatic'' changes in sea level, inferred from Triassic, Jurassic and Cretaceous strata. The growth of extensive Northern Hemisphere ice sheets in Plio-Pleistocene time (c. 2.5 Ma) was the culmination of a long global climatic deterioration that began sometime after 60 Ma during the late Tertiary. Tectonic uplift of areas such as the Tibetan Plateau and plate tectonic reorganizations have been identified as first-order controls. Initiation of the East Antarctic ice sheet, at about 36 Ma, is the result of the progressive thermal isolation of the continent combined with uplift along the Transantarctic Mountains. In the Northern Hemisphere, the upwarping of extensive passive margin plateaux around the margins of the newly-rifted North Atlantic may have amplified global climatic changes and set the scene for the growth of continental ice sheets after 2.5 Ma. Ice sheet growth and decay was driven by complexly interrelated changes in ocean circulation, Milankovitch orbital forcing and global geochemical cycles. It is arguable whether continental glaciations of the Northern Hemisphere, and the evolution of hominids, would have occurred without the necessary precondition of tectonic uplift.</t>
  </si>
  <si>
    <t>UNIV TORONTO, DEPT GEOL, GLACIATED BASIN RES GRP, SCARBOROUGH CAMPUS, 1265 MIL TRAIL, SCARBOROUGH M1C 1A4, ON, CANADA.</t>
  </si>
  <si>
    <t>0012-8252</t>
  </si>
  <si>
    <t>1872-6828</t>
  </si>
  <si>
    <t>EARTH-SCI REV</t>
  </si>
  <si>
    <t>Earth-Sci. Rev.</t>
  </si>
  <si>
    <t>1-2</t>
  </si>
  <si>
    <t>10.1016/0012-8252(93)90002-O</t>
  </si>
  <si>
    <t>MC719</t>
  </si>
  <si>
    <t>WOS:A1993MC71900001</t>
  </si>
  <si>
    <t>DOMACK, EW; ISHMAN, S</t>
  </si>
  <si>
    <t>OCEANOGRAPHIC AND PHYSIOGRAPHIC CONTROLS ON MODERN SEDIMENTATION WITHIN ANTARCTIC FJORDS</t>
  </si>
  <si>
    <t>GEOLOGICAL SOCIETY OF AMERICA BULLETIN</t>
  </si>
  <si>
    <t>BRANSFIELD STRAIT REGION</t>
  </si>
  <si>
    <t>Physical oceanographic data and modern surface sediments were collected from eleven fjords along the western side of the Antarctic Peninsula and South Shetland Islands. Surface sediment samples (62) were analyzed for texture and total organic carbon content. The distribution of biogenic and terrigenous facies within the fjords is controlled by bay geometry and oceanographic regime. Climate plays a secondary role but, along with ice drainage basin size, controls the rate of terrigenous supply to the glacial marine environment. Specifically, fjords along the Danco Coast and Palmer Archipelago with a high length to width ratio tend to have bottom sediments that are arenaceous where ice-rafted sediment is released preferentially at the head of the fjord. Biogenic facies are favored where the bay geometry is complex. Where such complexity exists, separate oceanographic regimes develop that lead to separation of terrigenous and biogenic sediments. Processes of interflow (mid- and deep-water turbid cold tongues) and Coriolis deflection produce terrigenous facies along the inner fjord and western edges of a fjord system. Warm outer bay waters tend to develop a stable eddy circulation pattern that favors the productivity of phytoplankton in the surface layers. Outer bays are therefore floored with organic-rich siliceous muds and ice-rafted material. Only in the South Shetland Islands is melt-water input significant enough to generate estuarine circulation within the fjord, but here strong bottom currents result in arenaceous bottom sediments with no biogenic facies. Ice-rafted diamictons are produced proximal to the edges of small tide-water glaciers in the South Shetlands. The facies relationships established in this study provide a strong reference for paleoclimatic studies that utilize downcore measurements of texture and organic carbon.</t>
  </si>
  <si>
    <t>US GEOL SURVEY,RESTON,VA 22092</t>
  </si>
  <si>
    <t>United States Department of the Interior; United States Geological Survey</t>
  </si>
  <si>
    <t>DOMACK, EW (corresponding author), HAMILTON COLL,DEPT GEOL,CLINTON,NY 13323, USA.</t>
  </si>
  <si>
    <t>GEOLOGICAL SOC AMERICA</t>
  </si>
  <si>
    <t>BOULDER</t>
  </si>
  <si>
    <t>PO BOX 9140 3300 PENROSE PLACE, BOULDER, CO 80301</t>
  </si>
  <si>
    <t>0016-7606</t>
  </si>
  <si>
    <t>GEOL SOC AM BULL</t>
  </si>
  <si>
    <t>Geol. Soc. Am. Bull.</t>
  </si>
  <si>
    <t>10.1130/0016-7606(1993)105&lt;1175:OAPCOM&gt;2.3.CO;2</t>
  </si>
  <si>
    <t>LW382</t>
  </si>
  <si>
    <t>WOS:A1993LW38200004</t>
  </si>
  <si>
    <t>WILCH, TI; LUX, DR; DENTON, GH; MCINTOSH, WC</t>
  </si>
  <si>
    <t>MINIMAL PLIOCENE-PLEISTOCENE UPLIFT OF THE DRY VALLEYS SECTOR OF THE TRANSANTARCTIC MOUNTAINS - A KEY PARAMETER IN ICE-SHEET RECONSTRUCTIONS</t>
  </si>
  <si>
    <t>GEOLOGY</t>
  </si>
  <si>
    <t>We propose that there has been little or no Pliocene-Pleistocene uplift of the dry valleys sector of the Transantarctic Mountains, on the basis of isotopic dating and mapping of in situ cinder-cone deposits on the walls of Taylor Valley. Twenty-seven 40Ar/39Ar incremental heating analyses on whole-rock samples from subaerially erupted olivine basanite volcanic outcrops of known elevations define 14 eruptions ranging in age from 3.89 to 1.50 Ma. Because Taylor Valley opens directly onto the Ross Sea, these results show that any surface uplift during the past 2.57 m.y. was &lt; 300 m. Our conclusion of minimal uplift contradicts previous models of dramatic uplift (up to 3000 m since 3 Ma) and associated hypotheses that uplift caused climatic cooling and growth of a polar East Antarctic ice sheet.</t>
  </si>
  <si>
    <t>UNIV MAINE, INST QUATERNARY STUDIES, ORONO, ME 04469 USA; UNIV MAINE, DEPT GEOL SCI, ORONO, ME 04469 USA</t>
  </si>
  <si>
    <t>University of Maine System; University of Maine Orono; University of Maine System; University of Maine Orono</t>
  </si>
  <si>
    <t>NEW MEXICO INST MIN &amp; TECHNOL, DEPT GEOSCI, SOCORRO, NM 87801 USA.</t>
  </si>
  <si>
    <t>GEOLOGICAL SOC AMER, INC</t>
  </si>
  <si>
    <t>PO BOX 9140, BOULDER, CO 80301-9140 USA</t>
  </si>
  <si>
    <t>0091-7613</t>
  </si>
  <si>
    <t>1943-2682</t>
  </si>
  <si>
    <t>10.1130/0091-7613(1993)021&lt;0841:MPPUOT&gt;2.3.CO;2</t>
  </si>
  <si>
    <t>LW412</t>
  </si>
  <si>
    <t>WOS:A1993LW41200018</t>
  </si>
  <si>
    <t>BLAGOVESHCHENSKY, DV; VYSTAVNOI, VM</t>
  </si>
  <si>
    <t>OBLIQUE SOUNDING OF THE HIGH-LATITUDE IONOSPHERE USING THE SIGNAL INTENSITY AS A NEW PARAMETER</t>
  </si>
  <si>
    <t>GEOMAGNETIZM I AERONOMIYA</t>
  </si>
  <si>
    <t>Russian</t>
  </si>
  <si>
    <t>BLAGOVESHCHENSKY, DV (corresponding author), MOSCOW ARCTIC &amp; ANTARCTIC RES INST,MOSCOW,RUSSIA.</t>
  </si>
  <si>
    <t>MEZHDUNARODNAYA KNIGA</t>
  </si>
  <si>
    <t>MOSCOW</t>
  </si>
  <si>
    <t>39 DIMITROVA UL., 113095 MOSCOW, RUSSIA</t>
  </si>
  <si>
    <t>0016-7940</t>
  </si>
  <si>
    <t>GEOMAGN AERON+</t>
  </si>
  <si>
    <t>Geomagn. Aeron.</t>
  </si>
  <si>
    <t>SEP-OCT</t>
  </si>
  <si>
    <t>MV953</t>
  </si>
  <si>
    <t>WOS:A1993MV95300023</t>
  </si>
  <si>
    <t>TEZKAN, B; YARAMANCI, U</t>
  </si>
  <si>
    <t>THE EFFECT OF SEA TIDES ON GRAVITY TIDAL OBSERVATIONS ON THE ANTARCTIC EKSTROM ICE SHELF</t>
  </si>
  <si>
    <t>GEOPHYSICAL JOURNAL INTERNATIONAL</t>
  </si>
  <si>
    <t>ANTARCTICA; EKSTROM ICE SHELF; ELASTIC BEAM MODEL; GRAVITY TIDES; SEA TIDES; TIDAL ANALYSIS</t>
  </si>
  <si>
    <t>Simultaneous time series of gravity variations on an ice shelf and sea-level fluctuations in the Antarctic have been analysed. The gravity data was recorded in the observatory of the Georg von Neumayer (GvN) station on the Ekstrom ice shelf in the Antarctic by an Askania GS-15 earth-tide gravity meter. An Aanderaa pressure recorder was used on a mooring 10 km north of the ice-shelf edge in a water depth of 468 m to measure the sea-level fluctuations. Both time series are approximately one year in length. Amplitudes and phases for the tidal waves and residual spectra, with minimum leakage effects, were obtained using the least-squares method of the HYCON program. The gravity variations on the ice shelf are primarily caused by the local sea tides. The amplitude of the main tidal wave M2 is 80.3 mugal (1 mugal = 10(-8) ms-2). After removing the effect of the body and load tide the residual signal of 89.7 mugal amplitude corresponds to a tidal height of 33 cm while the tidal acceleration is only 8.3 mugal. The vertical movement of the ice shelf is modelled by a simple elastic model. The ice shelf is taken as a uniform elastic beam floating on the sea and clamped on one side. This model constrains the location of the hinge zone of the Ekstrom ice shelf to be about 55 km south of the GvN station and verifies the observed vertical displacements at this station.</t>
  </si>
  <si>
    <t>GSF, FORSCHUNGSZENTRUM UMWELT &amp; GESUNDHEIT, W-3300 BRAUNSCHWEIG, GERMANY</t>
  </si>
  <si>
    <t>Helmholtz Association; Helmholtz-Center Munich - German Research Center for Environmental Health</t>
  </si>
  <si>
    <t>TEZKAN, B (corresponding author), ALFRED WEGENER INST POLAR &amp; MARINE RES, COLUMBUSSTR, W-2850 BREMERHAVEN, GERMANY.</t>
  </si>
  <si>
    <t>OXFORD UNIV PRESS</t>
  </si>
  <si>
    <t>GREAT CLARENDON ST, OXFORD OX2 6DP, ENGLAND</t>
  </si>
  <si>
    <t>0956-540X</t>
  </si>
  <si>
    <t>1365-246X</t>
  </si>
  <si>
    <t>GEOPHYS J INT</t>
  </si>
  <si>
    <t>Geophys. J. Int.</t>
  </si>
  <si>
    <t>10.1111/j.1365-246X.1993.tb06987.x</t>
  </si>
  <si>
    <t>LW630</t>
  </si>
  <si>
    <t>WOS:A1993LW63000012</t>
  </si>
  <si>
    <t>DAVIS, CH; POZNYAK, VI</t>
  </si>
  <si>
    <t>THE DEPTH OF PENETRATION IN ANTARCTIC FIRN AT 10 GHZ</t>
  </si>
  <si>
    <t>IEEE TRANSACTIONS ON GEOSCIENCE AND REMOTE SENSING</t>
  </si>
  <si>
    <t>ICE SHEETS; SNOW; GREENLAND; RANGE</t>
  </si>
  <si>
    <t>Measurements taken by an X-band pulse radar system in East Antarctica in 1987 were analyzed to determine the depth of penetration of radar energy in polar firn. A minimum estimate of the penetration depth at 10 GHz for the cold and dry polar plateau region is approximately 4.7 m. Spatial variations in the amount of signal penetration were observed and are related to latitude, surface elevation, and mean annual temperature. The amount of signal penetration and its spatial variation are important factors that should be considered when processing datasets from microwave remote sensing systems that operate in the polar regions.</t>
  </si>
  <si>
    <t>ARCTIC &amp; ANTARCTIC RES INST,DEPT SEA &amp; ICE PHYS,ST PETERSBURG 199226,RUSSIA</t>
  </si>
  <si>
    <t>Arctic &amp; Antarctic Research Institute</t>
  </si>
  <si>
    <t>DAVIS, CH (corresponding author), UNIV MISSOURI,DEPT ELECT &amp; COMP ENGN,TRUMAN CAMPUS,INDEPENDENCE,MO 64050, USA.</t>
  </si>
  <si>
    <t>IEEE-INST ELECTRICAL ELECTRONICS ENGINEERS INC</t>
  </si>
  <si>
    <t>345 E 47TH ST, NEW YORK, NY 10017-2394</t>
  </si>
  <si>
    <t>0196-2892</t>
  </si>
  <si>
    <t>IEEE T GEOSCI REMOTE</t>
  </si>
  <si>
    <t>IEEE Trans. Geosci. Remote Sensing</t>
  </si>
  <si>
    <t>10.1109/36.263784</t>
  </si>
  <si>
    <t>Geochemistry &amp; Geophysics; Engineering, Electrical &amp; Electronic; Remote Sensing; Imaging Science &amp; Photographic Technology</t>
  </si>
  <si>
    <t>Geochemistry &amp; Geophysics; Engineering; Remote Sensing; Imaging Science &amp; Photographic Technology</t>
  </si>
  <si>
    <t>MP174</t>
  </si>
  <si>
    <t>WOS:A1993MP17400021</t>
  </si>
  <si>
    <t>SLATTERY, M; BOSCH, I</t>
  </si>
  <si>
    <t>MATING-BEHAVIOR OF A BROODING ANTARCTIC ASTEROID, NEOSMILASTER-GEORGIANUS</t>
  </si>
  <si>
    <t>INVERTEBRATE REPRODUCTION &amp; DEVELOPMENT</t>
  </si>
  <si>
    <t>ASTEROID; SPAWNING BEHAVIOR; BROODING; ANTARCTICA; NEOSMILASTER-GEORGIANUS</t>
  </si>
  <si>
    <t>FERTILIZATION SUCCESS; SPAWNING BEHAVIOR; ARCHASTER-TYPICUS; SEA-STAR; ECHINODERMATA; INVERTEBRATES; CONSEQUENCES; REPRODUCTION; AGGREGATION; SIZE</t>
  </si>
  <si>
    <t>Spawning behavior and male-female superposition of Neosmilaster georgianus, a common brooding asteroid, were observed both in the field and the laboratory at Palmer Station, Antarctica, during the austral spring of 1991. Pseudocopulation is preceded by exploration, contact, and mounting of a female by individual or multiple males. Male pre-mating activity in the field was initiated by the spawning of a nearby conspecific female. However, in laboratory experiments a similar pattern of activity was triggered by the presence of spawning conspecific males or male sea urchins, indicating the presumed inductive signal lacks specificity. Pseudocopulation in this species may ensure maximal fertilization and enhance reproductive success. This is the first reported instance of aggregative spawning in an Antarctic echinoderm. Moreover, pseudocopulation is a rare phenomenon among echinoderms worldwide and N. georgianus is only the third asteroid described to utilize this fertilization strategy.</t>
  </si>
  <si>
    <t>SUNY COLL GENESEO,DEPT BIOL,GENESEO,NY 14454</t>
  </si>
  <si>
    <t>State University of New York (SUNY) System; SUNY Geneseo</t>
  </si>
  <si>
    <t>SLATTERY, M (corresponding author), UNIV ALABAMA,DEPT BIOL,BIRMINGHAM,AL 35294, USA.</t>
  </si>
  <si>
    <t>INT SCIENCE SERVICES/BALABAN PUBLISHERS</t>
  </si>
  <si>
    <t>REHOVOT</t>
  </si>
  <si>
    <t>PO BOX 2039, REHOVOT, ISRAEL</t>
  </si>
  <si>
    <t>0168-8170</t>
  </si>
  <si>
    <t>INVERTEBR REPROD DEV</t>
  </si>
  <si>
    <t>Invertebr. Reprod. Dev.</t>
  </si>
  <si>
    <t>10.1080/07924259.1993.9672338</t>
  </si>
  <si>
    <t>Reproductive Biology; Zoology</t>
  </si>
  <si>
    <t>ME132</t>
  </si>
  <si>
    <t>WOS:A1993ME13200003</t>
  </si>
  <si>
    <t>OZERNYUK, ND; BULGAKOVA, YV; DEMIN, VI; ANDROSOVA, IM</t>
  </si>
  <si>
    <t>MECHANISMS UNDERLYING EVOLUTIONARY AND ONTOGENIC TEMPERATURE ADAPTATIONS OF METABOLISM IN POIKILOTHERMS</t>
  </si>
  <si>
    <t>IZVESTIYA AKADEMII NAUK SERIYA BIOLOGICHESKAYA</t>
  </si>
  <si>
    <t>FISH CHAENOCEPHALUS-ACERATUS; OXYGEN-CONSUMPTION; COLD ADAPTATION; ANTARCTIC FISH; FIBER TYPES; DIFFUSION DISTANCES; ANGUILLA-ROSTRATA; GREEN SUNFISH; MUSCLE; ACCLIMATION</t>
  </si>
  <si>
    <t>A higher respiration rate in fish occurring at low environmental temperatures is provided mainly by a higher concentration of mitochondria in their skeletal muscle. The compensatory increase in the respiration rate and in the concentration of mitochondria as a metabolic phylogenetic adaptation allows to dwellers of high latitudes to provide vor energy supply in a required volume at the extremely low environmental temperatures. Ontogenetic adaptations of fish to low environmental temperatures are expressed, like the phylogenetic adaptations, in compensatory increase of cytochromes, activity of mitochondrial enzymes and, finally, rise of the concentration of mitochondria in the skeletal muscle. Similar results of phylogenetic and ontogenentic adaptations to low environmental temperatures is due lo basically different mechanisms.</t>
  </si>
  <si>
    <t>OZERNYUK, ND (corresponding author), AN KOLTSOV INST DEV BIOL, MOSCOW, RUSSIA.</t>
  </si>
  <si>
    <t>MAIK NAUKA-INTERPERIODICA PUBL</t>
  </si>
  <si>
    <t>GSP-1, MARONOVSKII PER 26, MOSCOW, 119049, RUSSIA</t>
  </si>
  <si>
    <t>1026-3470</t>
  </si>
  <si>
    <t>IZV AKAD NAUK BIOL+</t>
  </si>
  <si>
    <t>Izv. Akad. Nauk Ser. Biol.</t>
  </si>
  <si>
    <t>Biology</t>
  </si>
  <si>
    <t>Life Sciences &amp; Biomedicine - Other Topics</t>
  </si>
  <si>
    <t>MC903</t>
  </si>
  <si>
    <t>WOS:A1993MC90300007</t>
  </si>
  <si>
    <t>RODGER, A; BREKKE, A</t>
  </si>
  <si>
    <t>IONOSPHERIC STRUCTURES AND PROCESSES - THEIR RELATION AND FEEDBACK TO THE MAGNETOSPHERE - PREFACE</t>
  </si>
  <si>
    <t>JOURNAL OF ATMOSPHERIC AND TERRESTRIAL PHYSICS</t>
  </si>
  <si>
    <t>UNIV TROMSO,N-9001 TROMSO,NORWAY</t>
  </si>
  <si>
    <t>UiT The Arctic University of Tromso</t>
  </si>
  <si>
    <t>RODGER, A (corresponding author), BRITISH ANTARCTIC SURVEY,CAMBRIDGE CB3 0ET,ENGLAND.</t>
  </si>
  <si>
    <t>PERGAMON-ELSEVIER SCIENCE LTD</t>
  </si>
  <si>
    <t>THE BOULEVARD, LANGFORD LANE, KIDLINGTON, OXFORD, ENGLAND OX5 1GB</t>
  </si>
  <si>
    <t>0021-9169</t>
  </si>
  <si>
    <t>J ATMOS TERR PHYS</t>
  </si>
  <si>
    <t>J. Atmos. Terr. Phys.</t>
  </si>
  <si>
    <t>11-12</t>
  </si>
  <si>
    <t>10.1016/0021-9169(93)90125-I</t>
  </si>
  <si>
    <t>LP652</t>
  </si>
  <si>
    <t>WOS:A1993LP65200001</t>
  </si>
  <si>
    <t>BLAGOVESHCHENSKAYA, NF; SHUMILOV, IA</t>
  </si>
  <si>
    <t>FINE-STRUCTURE OF THE HIGH-LATITUDE IONOSPHERE IN THE CLEFT AND CUSP</t>
  </si>
  <si>
    <t>Article; Proceedings Paper</t>
  </si>
  <si>
    <t>20TH GENERAL ASSEMBLY OF THE INTERNATIONAL UNION OF GEODESY AND GEOPHYSICS : IONOSPHERIC STRUCTURES AND PROCESSES : THEIR RELATION AND FEEDBACK TO THE MAGNETOSPHERE</t>
  </si>
  <si>
    <t>AUG, 1991</t>
  </si>
  <si>
    <t>VIENNA, AUSTRIA</t>
  </si>
  <si>
    <t>FLUX-TRANSFER EVENTS; POLAR CUSP; SIGNATURES</t>
  </si>
  <si>
    <t>The results of studies of the fine structure and dynamic processes in the high-latitude ionosphere in the cleft and cusp region by the data of complex radiophysical observations on high-latitudinal paths are presented. They are based on experimental material obtained on board the research vessel 'Professor Vize' during July-September 1990 when the vessel was at the Greenwich meridian and the latitudes 75-78-degrees-N. The distinctive feature of the radiophysical observations on the vessel was the simultaneous observations by the Doppler method at two fixed frequencies in the decameter range and by the method of oblique sounding of the ionosphere at a frequency sweeping the range from 3.5 to 27.5 MHz. From the observations, the typical feature of the cleft and the cusp has been found to be the presence of wave processes of various periods from 30-40 s to 3-8 min. It is suggested that the emergence of typical negative tracks on the dynamic spectra of HF signals is related to the ionospheric manifestations of flux transfer events.</t>
  </si>
  <si>
    <t>BLAGOVESHCHENSKAYA, NF (corresponding author), ARCTIC &amp; ANTARCTIC RES INST,ST PETERSBURG,RUSSIA.</t>
  </si>
  <si>
    <t>Blagoveshchenskaya, Nataly F./S-4342-2017; Blagoveshchenskaya, Nataly/AAE-4093-2022</t>
  </si>
  <si>
    <t>Blagoveshchenskaya, Nataly F./0000-0003-1752-3273; Blagoveshchenskaya, Nataly/0000-0003-1752-3273</t>
  </si>
  <si>
    <t>10.1016/0021-9169(93)90129-M</t>
  </si>
  <si>
    <t>Conference Proceedings Citation Index - Science (CPCI-S); Science Citation Index Expanded (SCI-EXPANDED)</t>
  </si>
  <si>
    <t>WOS:A1993LP65200005</t>
  </si>
  <si>
    <t>SCHMITT, DA; SCHAFFAR, L</t>
  </si>
  <si>
    <t>ISOLATION AND CONFINEMENT AS A MODEL FOR SPACEFLIGHT IMMUNE CHANGES</t>
  </si>
  <si>
    <t>JOURNAL OF LEUKOCYTE BIOLOGY</t>
  </si>
  <si>
    <t>ISOLATION; CONFINEMENT; IMMUNE SYSTEM; IMMUNOLOGY; STRESS; SPACEFLIGHT</t>
  </si>
  <si>
    <t>CELL-MEDIATED-IMMUNITY; WEST NILE VIRUS; ISOLATION STRESS; MICE; LYMPHOCYTE; SEPARATION; RESTRAINT; MONKEYS; DIVERS; COLD</t>
  </si>
  <si>
    <t>The immune system of astronauts is disturbed during and after spaceflight. This situation may result from stressors encountered during the flight (microgravity, radiation, psychological stress, or confinement) or from physiological changes (demineralization or fluid shift). Therefore, ground-based investigations should be designed to determine the effects of these factors on the immune system. Very little is known about the influence of confinement or isolation on immune reactions. However, interesting data exist from experiments with animals and humans under different conditions (submarines, antarctic expeditions, single-person cave isolation, and underwater diving). The question remains as to whether these results can be extrapolated to spaceflight. Therefore, investigations of humans under isolation conditions analogous to space missions have been performed by Russian and, more recently, European investigators. Such investigations are important for understanding the physiological and psychological disturbances that occur during long periods of confinement, especially when future lunar and martian missions are considered.</t>
  </si>
  <si>
    <t>CHU RANGUEIL,F-31054 TOULOUSE,FRANCE; FAC MED TOULOUSE,IMMUNOL LAB,F-31000 TOULOUSE,FRANCE; FAC MED NICE,INSERM,U210,F-06034 NICE,FRANCE</t>
  </si>
  <si>
    <t>CHU de Toulouse; Universite de Toulouse; Universite Toulouse III - Paul Sabatier; Universite de Toulouse; Universite Toulouse III - Paul Sabatier; Universite Cote d'Azur; Institut National de la Sante et de la Recherche Medicale (Inserm)</t>
  </si>
  <si>
    <t>FEDERATION AMER SOC EXP BIOL</t>
  </si>
  <si>
    <t>BETHESDA</t>
  </si>
  <si>
    <t>9650 ROCKVILLE PIKE, BETHESDA, MD 20814-3998</t>
  </si>
  <si>
    <t>0741-5400</t>
  </si>
  <si>
    <t>J LEUKOCYTE BIOL</t>
  </si>
  <si>
    <t>J. Leukoc. Biol.</t>
  </si>
  <si>
    <t>10.1002/jlb.54.3.209</t>
  </si>
  <si>
    <t>Cell Biology; Hematology; Immunology</t>
  </si>
  <si>
    <t>LW820</t>
  </si>
  <si>
    <t>WOS:A1993LW82000004</t>
  </si>
  <si>
    <t>BUCHERNURMINEN, K; OHTA, Y</t>
  </si>
  <si>
    <t>GRANULITES AND GRANET CORDIERITE GNEISSES FROM DRONNING MAUD LAND, ANTARCTICA</t>
  </si>
  <si>
    <t>JOURNAL OF METAMORPHIC GEOLOGY</t>
  </si>
  <si>
    <t>ANTARCTICA; GARNET CORDIERITE GNEISS; GRANULITES; MID-CRUST</t>
  </si>
  <si>
    <t>ORTHO-PYROXENE; GARNET; FE; MG; SYSTEM; CO2; ASSEMBLAGES; EVOLUTION; COMPLEX; QUARTZ</t>
  </si>
  <si>
    <t>The central sector of Muhlig-Hofmannfjellet (3-degrees-E/71-degrees-S) in western Dronning Maud Land (East Antarctic shield) is dominated by large intrusive bodies of predominantly orthopyroxene-bearing quartz syenites (charnockites). Metasedimentary rocks are rare; however, two distinct areas with banded gneiss-marble-quartzite sequences of sedimentary origin were found during the Norwegian Antarctic Research Expedition NARE 1989/90. Cordierite-bearing metapelitic gneisses from two different localities contain the characteristic mineral assemblage: cordierite + garnet + biotite + K-feldspar + plagioclase + quartz +/- sillimanite +/- spinel. Thermobarometry indicates equilibration conditions of about 650-degrees-C and 4 kbar. Associated orthopyroxene-garnet granulites, on the other hand, revealed pressures of about 8 kbar and temperatures of 750-degrees-C. The earlier granulite facies metamorphism is not well preserved in the cordierite gneisses as a result of excess K-feldspar combined with interaction with an H2O-rich fluid phase, probably released by the cooling intrusives. These two features allowed the original high-grade K-feldspar + garnet assemblages to recrystallize as cordierite-biotite-sillimanite gneisses, completely re-equilibrating them. Phase relationships indicate that the younger metamorphic event occurred in the presence of a fluid phase that varied in composition between the lithologies.</t>
  </si>
  <si>
    <t>NORWEGIAN POLAR RES INST,N-1330 OSLO,NORWAY</t>
  </si>
  <si>
    <t>Norwegian Polar Institute</t>
  </si>
  <si>
    <t>BUCHERNURMINEN, K (corresponding author), UNIV FREIBURG,INST MINERAL PETROG,ALBERTSTR 23B,W-7800 FREIBURG,GERMANY.</t>
  </si>
  <si>
    <t>BLACKWELL SCIENCE INC</t>
  </si>
  <si>
    <t>238 MAIN ST, CAMBRIDGE, MA 02142</t>
  </si>
  <si>
    <t>0263-4929</t>
  </si>
  <si>
    <t>J METAMORPH GEOL</t>
  </si>
  <si>
    <t>J. Metamorph. Geol.</t>
  </si>
  <si>
    <t>10.1111/j.1525-1314.1993.tb00181.x</t>
  </si>
  <si>
    <t>LT432</t>
  </si>
  <si>
    <t>WOS:A1993LT43200005</t>
  </si>
  <si>
    <t>LEDOYER, M</t>
  </si>
  <si>
    <t>CUMACEA (CRUSTACEA) FOUND DURING THE EUROPEAN POLARSTERN STUDY IN THE WEDDELL SEA (ANTARCTIC)</t>
  </si>
  <si>
    <t>JOURNAL OF NATURAL HISTORY</t>
  </si>
  <si>
    <t>French</t>
  </si>
  <si>
    <t>CUMACEA; ANTARCTIC; WEDDELL SEA</t>
  </si>
  <si>
    <t>In the Weddell Sea cumaceans are well diversified with 29 species or subspecies caught during the EPOS 3 cruise. Nine of these are new species or subspecies: Diastylis anderssoni armata, D. enigmatica and D. galeronae, Leucon polarsterni and L. weddelli, Atlantocuma elongatum (type of the new subgenus Antarctocuma), Campylaspis breviramis, C excavata and C quadridentata. One Eudorella remains unidentified. Diastylis alvesae nom. nov. is proposed for Diastylis hirsuta Petrescu and Bacescu, 1990 homonym of D. hirsuta Lomakina, 1955 but which is not the same species. Qualitatively, between 200 and 2000 m there are three patterns of species distribution: species with a large depth range (200 to 1000-2000 m), deep-water species which inhabit deposits around 500 m, and species living from 200 to 500-600 m. The presence of an ice shelf does not permit investigation of littoral bottoms (0-200 m) in this area. Quantitatively, in the Weddell Sea cumaceans are abundant. Multibox-corer samples indicate a population density of 74 individuals m-2 between 200 and 1200 m.</t>
  </si>
  <si>
    <t>LEDOYER, M (corresponding author), FAC SCI &amp; TECH ST JEROME,CERAM,F-13013 MARSEILLE,FRANCE.</t>
  </si>
  <si>
    <t>TAYLOR &amp; FRANCIS LTD</t>
  </si>
  <si>
    <t>ONE GUNDPOWDER SQUARE, LONDON, ENGLAND EC4A 3DE</t>
  </si>
  <si>
    <t>0022-2933</t>
  </si>
  <si>
    <t>J NAT HIST</t>
  </si>
  <si>
    <t>J. Nat. Hist.</t>
  </si>
  <si>
    <t>10.1080/00222939300770661</t>
  </si>
  <si>
    <t>Biodiversity Conservation; Ecology; Zoology</t>
  </si>
  <si>
    <t>Biodiversity &amp; Conservation; Environmental Sciences &amp; Ecology; Zoology</t>
  </si>
  <si>
    <t>MC976</t>
  </si>
  <si>
    <t>WOS:A1993MC97600006</t>
  </si>
  <si>
    <t>MCCARTNEY, MS</t>
  </si>
  <si>
    <t>CROSSING OF THE EQUATOR BY THE DEEP WESTERN BOUNDARY CURRENT IN THE WESTERN ATLANTIC-OCEAN</t>
  </si>
  <si>
    <t>JOURNAL OF PHYSICAL OCEANOGRAPHY</t>
  </si>
  <si>
    <t>GENERAL-CIRCULATION MODELS; VERTICAL RESOLUTION; ANTHROPOGENIC CHLOROFLUOROMETHANES; BOTTOM WATER; TRANSPORT; ABACO; 26.5-DEGREES-N; VARIABILITY; BAHAMAS; DRIVEN</t>
  </si>
  <si>
    <t>Property distributions and geostrophic shear from a hydrographic section near 37-degrees-W in the Atlantic Ocean show the deep western boundary current (DWBC) in the North Atlantic Deep Water (NADW) established against the western boundary of the Brazil Basin immediately south of the equator (between 2-degrees and 5-degrees-S). The DWBC thus has directly crossed the equator to the South Atlantic following the east-southeast trend of the continental slope isobaths. The estimated DWBC transport of NADW is 35 X 10(6) m3 s-1, similar to other estimates from the tropics discussed here. These large DWBC transports are opposed by flow of deep water to the North Atlantic immediately offshore of the DWBC, with as much as two-thirds of the DWBC transport being returned as these recirculations. One recirculation center is the Guiana Basin north of the equator but extends at least a few hundred kilometers south of the equator; another is visible at 11-degrees-S in the Brazil Basin. The degree of connection of these two observed recirculations is not established. These recirculations spread the northern source influences over the width of the recirculation (rather than the DWBC width) and efficiently dilute the northern source concentration with South Atlantic influences, with the self-mixing of the recirculation complicating the interpretation of tracer distributions. A further complication occurs for the uppermost levels of the NADW, for the DWBC flows to the Southern Hemisphere beneath an opposing western boundary current of Antarctic Intermediate Water (AAIW), and downgradient property fluxes mutually erode the upper NADW and the AAIW core characteristics. This causes a displacement of the axis of maximum northern source concentration offshore from the axis of maximum transport of upper NADW in the DWBC, a demonstration that the relationship between a tracer tongue and the flow field can be obscure.</t>
  </si>
  <si>
    <t>MCCARTNEY, MS (corresponding author), WOODS HOLE OCEANOG INST,DEPT PHYS OCEANOG,WOODS HOLE,MA 02543, USA.</t>
  </si>
  <si>
    <t>McCartney, Michael/A-3922-2009</t>
  </si>
  <si>
    <t>McCartney, Michael/0000-0002-3413-7166</t>
  </si>
  <si>
    <t>AMER METEOROLOGICAL SOC</t>
  </si>
  <si>
    <t>BOSTON</t>
  </si>
  <si>
    <t>45 BEACON ST, BOSTON, MA 02108-3693</t>
  </si>
  <si>
    <t>0022-3670</t>
  </si>
  <si>
    <t>J PHYS OCEANOGR</t>
  </si>
  <si>
    <t>J. Phys. Oceanogr.</t>
  </si>
  <si>
    <t>10.1175/1520-0485(1993)023&lt;1953:COTEBT&gt;2.0.CO;2</t>
  </si>
  <si>
    <t>Oceanography</t>
  </si>
  <si>
    <t>LX819</t>
  </si>
  <si>
    <t>hybrid</t>
  </si>
  <si>
    <t>WOS:A1993LX81900004</t>
  </si>
  <si>
    <t>QUARTLY, GD; SROKOSZ, MA</t>
  </si>
  <si>
    <t>SEASONAL-VARIATIONS IN THE REGION OF THE AGULHAS RETROFLECTION - STUDIES WITH GEOSAT AND FRAM</t>
  </si>
  <si>
    <t>BOUNDARY CURRENTS EAST; MESOSCALE VARIABILITY; NUMERICAL-MODEL; RING FORMATION; ALTIMETER DATA; CURRENT SYSTEM; WIND-DRIVEN; WORLD OCEAN; MADAGASCAR; CIRCULATION</t>
  </si>
  <si>
    <t>In this paper seasonal variations in the Agulhas Retroflection region are studied by analyzing data from the radar altimeter, flown on the Geosat satellite, and output from the Fine Resolution Antarctic Model (FRAM). The observations of mesoscale variability from Geosat suggest that any seasonal variation that exists is confined to certain limited areas of the Agulhas Retroflection region. Results from FRAM appear to show no seasonal variability, despite the fact that the model is driven by a seasonally varying wind field. A by-product of this study is a comparison between Geosat observations and FRAM output. This shows that, apart from the issue of seasonal variations, there is reasonable agreement, and that such differences as do exist give insights into how the model might be improved.</t>
  </si>
  <si>
    <t>BRITISH NATL SPACE CTR,REMOTE SENSING APPLICAT DEV UNIT,JAMES RENNELL CTR OCEAN CIRCULAT,SOUTHAMPTON S01 7NS,ENGLAND</t>
  </si>
  <si>
    <t>University of Southampton; NERC National Oceanography Centre</t>
  </si>
  <si>
    <t>Quartly, Graham/A-4834-2013</t>
  </si>
  <si>
    <t>Quartly, Graham/0000-0001-9132-9511</t>
  </si>
  <si>
    <t>10.1175/1520-0485(1993)023&lt;2107:SVITRO&gt;2.0.CO;2</t>
  </si>
  <si>
    <t>WOS:A1993LX81900012</t>
  </si>
  <si>
    <t>ROBINSON, C; WILLIAMS, PJL</t>
  </si>
  <si>
    <t>TEMPERATURE AND ANTARCTIC PLANKTON COMMUNITY RESPIRATION</t>
  </si>
  <si>
    <t>JOURNAL OF PLANKTON RESEARCH</t>
  </si>
  <si>
    <t>LEPTOCYLINDRUS-DANICUS CLEVE; SEA-ICE MICROALGAE; MARINE-PHYTOPLANKTON; PHOTOSYNTHETIC CAPACITY; COASTAL WATERS; ALGAL GROWTH; SPRING BLOOM; IRRADIANCE; DAYLENGTH; BIOMASS</t>
  </si>
  <si>
    <t>Antarctic plankton community respiration rates were determined from in vitro changes in dissolved oxygen. Oxygen consumption rates, measured at in situ temperatures between 0 and 6-degrees-C, were found to lie in the range 0.3-3.7 mumol O2 l-1 per 24 h. Water samples were collected between East Falkland Island and South Georgia, South Atlantic Ocean, and incubated shipboard in the dark at up to 36 temperatures between -2 and 14-degrees-C. A respiration rate at each temperature was then determined and used to calculate the temperature coefficient (Q10) of Antarctic planktonic community respiration from the Arrhenius equation. Fourteen Q10 values lay in the range 1-3, with four further values &gt;5. This range of temperature coefficient values for community respiration is comparable to the published range of values for plankton photosynthesis. Frequency distributions of temperature coefficients for the two processes show similar modal Q10s of 2-3. Thus, this study does not lend support to the hypothesis of a differential response of photosynthesis and community respiration to low temperature.</t>
  </si>
  <si>
    <t>ROBINSON, C (corresponding author), UNIV WALES BANGOR,SCH OCEAN SCI,MENAI BRIDGE,GWYNEDD LL59 5EY,WALES.</t>
  </si>
  <si>
    <t>Robinson, Carol/F-7649-2011; Robinson, Carol/AAW-1857-2021</t>
  </si>
  <si>
    <t>Robinson, Carol/0000-0003-3033-4565; Robinson, Carol/0000-0003-3033-4565</t>
  </si>
  <si>
    <t>OXFORD UNIV PRESS UNITED KINGDOM</t>
  </si>
  <si>
    <t>WALTON ST JOURNALS DEPT, OXFORD, ENGLAND OX2 6DP</t>
  </si>
  <si>
    <t>0142-7873</t>
  </si>
  <si>
    <t>J PLANKTON RES</t>
  </si>
  <si>
    <t>J. Plankton Res.</t>
  </si>
  <si>
    <t>10.1093/plankt/15.9.1035</t>
  </si>
  <si>
    <t>LY833</t>
  </si>
  <si>
    <t>WOS:A1993LY83300003</t>
  </si>
  <si>
    <t>BOWMAN, KP</t>
  </si>
  <si>
    <t>BAROTROPIC SIMULATION OF LARGE-SCALE MIXING IN THE ANTARCTIC POLAR VORTEX</t>
  </si>
  <si>
    <t>JOURNAL OF THE ATMOSPHERIC SCIENCES</t>
  </si>
  <si>
    <t>SOUTHERN-HEMISPHERE STRATOSPHERE; BREAKING PLANETARY-WAVES; CRITICAL LAYER; CRITICAL-LEVEL; TOTAL OZONE; TRANSPORT; EVOLUTION; WINTER; MODEL; TROPOSPHERE</t>
  </si>
  <si>
    <t>Theory and observations suggest that the Antarctic polar vortex is relatively isolated from midlatitudes, although others have interpreted the observations to indicate that there is substantial mixing from the interior of the vortex into middle latitudes. The equivalent barotropic model of Salby et al. is used to study quasi-horizontal mixing by the large-scale flow in the lower stratosphere during Southern Hemisphere spring, which is when the Antarctic ozone hole appears and disappears. The model is forced by relaxation to observed climatological monthly mean zonal-mean winds and by an idealized wave 1 or 2 forcing at the lower boundary. Mixing and transport are diagnosed primarily through Lagrangian tracer trajectories. For September, October, and November basic states, there is little or no mixing in the interior of the vortex. Mixing occurs near the critical lines for the waves: in the tropics and subtropics for a stationary wave 1, and in midlatitudes on the equatorward flank of the jet for an eastward-moving wave 2. For the December basic state, the wave 2 forcing rapidly mixes the interior of the vortex. Mixing of Lagrangian tracer particles can be significant even when the waves do not ''break,'' as evidenced by the potential vorticity field. In the model there does not appear to be any significant transport of air out of the interior of the polar vortex prior to the vortex breakdown. The principal factor that leads to the vortex breakdown and mixing of the vortex interior is the deceleration of the jet to the point where winds in the interior of the vortex are close to the phase velocity of the wavenumber 2 forcing. The tracer transport is very similar to many aspects of the behavior of the total ozone field during the spring season.</t>
  </si>
  <si>
    <t>BOWMAN, KP (corresponding author), TEXAS A&amp;M UNIV SYST,DEPT METEOROL,CLIMATE SYST RES PROGRAM,COLL STN,TX 77843, USA.</t>
  </si>
  <si>
    <t>Bowman, Kenneth P/A-1345-2012</t>
  </si>
  <si>
    <t>0022-4928</t>
  </si>
  <si>
    <t>J ATMOS SCI</t>
  </si>
  <si>
    <t>J. Atmos. Sci.</t>
  </si>
  <si>
    <t>SEP 1</t>
  </si>
  <si>
    <t>10.1175/1520-0469(1993)050&lt;2901:BSOLSM&gt;2.0.CO;2</t>
  </si>
  <si>
    <t>LY505</t>
  </si>
  <si>
    <t>WOS:A1993LY50500005</t>
  </si>
  <si>
    <t>BOWMAN, KP; MANGUS, NJ</t>
  </si>
  <si>
    <t>OBSERVATIONS OF DEFORMATION AND MIXING OF THE TOTAL OZONE FIELD IN THE ANTARCTIC POLAR VORTEX</t>
  </si>
  <si>
    <t>BREAKING PLANETARY-WAVES; STRATOSPHERE; TRANSPORT; MODEL; EVOLUTION; MOTIONS; LAYER</t>
  </si>
  <si>
    <t>Total Ozone Mapping Spectrometer images of the springtime Southern Hemisphere commonly show concentric layers in the total ozone field outside the Antarctic polar vortex. The layering appears to result from horizontal folding and stretching of regions on the equatorward flank of the polar vortex near the midlatitude ozone maximum. This folding and stretching interleaves low and high ozone air from the subtropics and midlatitudes, respectively. Occasional large amplitude wave events can extract very low ozone air from the interior of the polar vortex (the Antarctic ozone hole), but the folding and stretching occurs in midlatitudes even when wave amplitudes are not exceptionally large. The folding and stretching results in relatively rapid horizontal mixing of the atmosphere on the equatorward flank of the jet. This type of Lagrangian behavior may be common in the atmosphere, but is only visible when local tracer gradients are large and observations with high spatial resolution are available. Also, experimentation has shown that gray-scale images of TOMS data show the details of the spatial distribution of ozone much more clearly than contour maps or false-color images.</t>
  </si>
  <si>
    <t>UNIV ILLINOIS,DEPT ATMOSPHER SCI,URBANA,IL 61801</t>
  </si>
  <si>
    <t>University of Illinois System; University of Illinois Urbana-Champaign</t>
  </si>
  <si>
    <t>10.1175/1520-0469(1993)050&lt;2915:OODAMO&gt;2.0.CO;2</t>
  </si>
  <si>
    <t>WOS:A1993LY50500006</t>
  </si>
  <si>
    <t>SKILLING, IP</t>
  </si>
  <si>
    <t>INCREMENTAL CALDERA COLLAPSE OF SUSWA VOLCANO, GREGORY-RIFT-VALLEY, KENYA</t>
  </si>
  <si>
    <t>JOURNAL OF THE GEOLOGICAL SOCIETY</t>
  </si>
  <si>
    <t>PANTELLERIA; RESURGENCE; GROWTH; FLOW</t>
  </si>
  <si>
    <t>Suswa volcano, located at 1-degrees-10'S, 36-degrees-20'E, is Quaternary in age (&lt;0.4 Ma), dominantly trachytic-phonolitic in composition, and has two calderas. Regional extension was a fundamental control on caldera collapse, providing pathways for the siting, drainage and recharge of magma chambers. Caldera I collapse was associated with magmatic overpressure from volatile exsolution, magma-water interaction, influx of denser magma and magma drainage at depth. Trachybasalt ash, trachyte globular-ash ignimbrites, trachyte pumice lapilli air-fall tuffs and carbonate-trachyte ignimbrites characterize the initial subsidence. Air-fall tuffs, erupted during caldera collapse at Longonot, are interbedded, suggesting a regional collapse event. Incremental, but dominantly Valles-type, collapse continued with the eruption of trachyte agglutinate flows from concentric ring-fractures outside the caldera ring-fault (Ring-Feeder Zone) and trachyte pumice lapilli air-fall tuffs from west caldera I. Following,caldera I collapse, phonolite lava flows were erupted from the caldera floor. Centrally-erupted phonolite lava flows led to the construction of Ol Doinyo Onyoke lava cone. A pit-crater on the cone was a precursor to the collapse of caldera II, both of which were generated entirely by magma withdrawal. Regional decompression caused ring-fault bounded, block-resurgence of the caldera floor</t>
  </si>
  <si>
    <t>UNIV LANCASTER,DIV CELL BIOPHYS,LANCASTER LA1 4YQ,ENGLAND</t>
  </si>
  <si>
    <t>Lancaster University</t>
  </si>
  <si>
    <t>SKILLING, IP (corresponding author), NERC,BRITISH ANTARCTIC SURVEY,HIGH CROSS,MADINGLEY RD,CAMBRIDGE CB3 0ET,ENGLAND.</t>
  </si>
  <si>
    <t>GEOLOGICAL SOC PUBL HOUSE</t>
  </si>
  <si>
    <t>BATH</t>
  </si>
  <si>
    <t>UNIT 7, BRASSMILL ENTERPRISE CENTRE, BATH, AVON, ENGLAND BA1 3JN</t>
  </si>
  <si>
    <t>0016-7649</t>
  </si>
  <si>
    <t>J GEOL SOC LONDON</t>
  </si>
  <si>
    <t>J. Geol. Soc.</t>
  </si>
  <si>
    <t>10.1144/gsjgs.150.5.0885</t>
  </si>
  <si>
    <t>LZ358</t>
  </si>
  <si>
    <t>WOS:A1993LZ35800010</t>
  </si>
  <si>
    <t>SEARLE, RC; BIRD, RT; RUSBY, RI; NAAR, DF</t>
  </si>
  <si>
    <t>THE DEVELOPMENT OF 2 OCEANIC MICROPLATES - EASTER AND JUAN-FERNANDEZ MICROPLATES, EAST PACIFIC RISE</t>
  </si>
  <si>
    <t>OVERLAPPING SPREADING CENTERS; TECTONIC EVOLUTION; SOUTHEAST PACIFIC; PROPAGATING RIFT; PLATE; MOTION; ISLAND; ZONE; BEARING; FAULTS</t>
  </si>
  <si>
    <t>In this paper we synthesize and discuss the results of recent detailed geophysical surveys and reconstructions of two active mid-ocean ridge microplates on the East Pacific Rise. We quantify their development in terms of the principal dimensions of the microplates and their boundaries, and the temporal changes in these dimensions. The results are discussed in the framework of the 'roller-bearing' microplate model of Schouten and others, which postulates that microplates are driven by shear couples imposed on them by the motions of their bounding major plates. We test the specific predictions of this model for the geometry of the 'pseudofaults' (traces of the propagating tips of the microplates' spreading boundaries) and the histories of rotation of the microplates. Both microplates are currently rotating at the rates predicted by the model on the assumption of complete coupling (no slip or deformation) between the microplates and the major plates at instantaneous points of contact near the propagating tips of the spreading boundaries. Juan Fernandez microplate was also rotating at the predicted rate just before 2 Ma when it was driven by the Nazca-Pacific couple rather than the Nazca-Antarctic couple that currently applies. However, earlier rotations were slower than predicted, implying some degree of decoupling or deformation at earlier times. The microplates appear to have grown from moderate-sized (c. 100 km), probably left-stepping offsets of the East Pacific Rise since about 5 Ma. The nature of these offsets is currently uncertain, but they may have been propagating rifts, which changed from shearing by 'bookshelf faulting' to rigid block (microplate) rotation on reaching a critical size. Once rigid block rotation began, the microplates grew by seafloor spreading, accompanied by propagation of their bounding spreading centres. The effects of the neighbouring Easter mantle plume and Pacific Nazca-Antarctic triple junction can be discerned in the bathymetry and ridge propagation rates, but do not appear to have had a major influence on the microplates' development.</t>
  </si>
  <si>
    <t>UNIV RHODE ISL,GRAD SCH OCEANOG,NARRAGANSETT,RI 02882; INST OCEANOG SCI,GODALMING GU8 5UB,SURREY,ENGLAND; UNIV S FLORIDA,ST PETERSBURG,FL 33701</t>
  </si>
  <si>
    <t>University of Rhode Island; NERC National Oceanography Centre; State University System of Florida; University of South Florida</t>
  </si>
  <si>
    <t>SEARLE, RC (corresponding author), UNIV DURHAM,DEPT GEOL SCI,DURHAM DH1 3LE,ENGLAND.</t>
  </si>
  <si>
    <t>10.1144/gsjgs.150.5.0965</t>
  </si>
  <si>
    <t>WOS:A1993LZ35800018</t>
  </si>
  <si>
    <t>WILSON, M</t>
  </si>
  <si>
    <t>GEOCHEMICAL SIGNATURES OF OCEANIC AND CONTINENTAL BASALTS - A KEY TO MANTLE DYNAMICS</t>
  </si>
  <si>
    <t>AUSTRALIAN-ANTARCTIC DISCORDANCE; EARTHS MAGNETIC-FIELD; LARGE-SCALE STRUCTURE; MARBLE-CAKE MANTLE; SOUTH INDIAN-OCEAN; FLOOD BASALTS; TRACE-ELEMENT; ISOTOPIC EVIDENCE; STARTING PLUMES; CENTRAL PACIFIC</t>
  </si>
  <si>
    <t>The distinctive trace element and Sr-Nd-Pb isotopic compositions of oceanic island basalts (OIB), believed to be related to the upwelling of deep mantle plumes from the core-mantle boundary, provide important constraints for models of mantle dynamics. Whilst the present-day plume flux is small compared to the plate-scale flow, during the Early Cretaceous there appears to have been a major phase of superplume activity which changed, rather drastically, the pattern of convection within the upper mantle, may have modulated the reversal frequency of the Earth's magnetic field, and considerably accelerated plate motions. Major foci of upwelling occurred in the Pacific and Indian Oceans and beneath Gondwana, along the site of the future South Atlantic rift. During such cycles of superplume activity outward flow from the axis of the plumes may provide an important driving force for plate tectonics. Early Cretaceous continental and oceanic flood basalts, possibly related to the initial impact of the superplume heads on the base of the lithosphere, have distinctive Nd-Pb isotopic signatures which suggest that the source of the super-plumes (? D'' layer at the base of the lower mantle) was ancient (c. 2 Ga) recycled oceanic crust plus subducted pelagic sediment. In addition the Pacific super-plume may also have entrained lower mantle material with distinctive Nd-Pb isotopic characteristics. Within the Atlantic domain, the distinctive isotopic fingerprint of two plumes, St Helena and Tristan da Cunha, whose compositions arc close to those of the HIMU and EM I end-members of the OIB spectrum respectively, can be recognized in the magmatic rocks generated throughout the 130 Ma history of opening of the South Atlantic Ocean.</t>
  </si>
  <si>
    <t>WILSON, M (corresponding author), UNIV LEEDS,DEPT EARTH SCI,LEEDS LS2 9JT,W YORKSHIRE,ENGLAND.</t>
  </si>
  <si>
    <t>Wilson, Marjorie/B-4213-2010</t>
  </si>
  <si>
    <t>Wilson, Marjorie/0000-0003-0930-3115</t>
  </si>
  <si>
    <t>10.1144/gsjgs.150.5.0977</t>
  </si>
  <si>
    <t>WOS:A1993LZ35800019</t>
  </si>
  <si>
    <t>THOMPSON, PM; HALL, AJ</t>
  </si>
  <si>
    <t>SEALS AND EPIZOOTICS - WHAT FACTORS MIGHT AFFECT THE SEVERITY OF MASS MORTALITIES</t>
  </si>
  <si>
    <t>MAMMAL REVIEW</t>
  </si>
  <si>
    <t>PHOCINE DISTEMPER; HARBOR SEALS; VITULINA; POPULATION; ORGANOCHLORINE; MORBILLIVIRUS; POLLUTANTS; INFECTION; DISEASE; DEATHS</t>
  </si>
  <si>
    <t>BRITISH ANTARCTIC SURVEY, SEA MAMMAL RES UNIT, CAMBRIDGE CB3 0ET, ENGLAND</t>
  </si>
  <si>
    <t>UNIV ABERDEEN, DEPT ZOOL, LIGHTHOUSE FIELD STN, CROMARTY FIRTH IVII 8YJ, ROSS, SCOTLAND.</t>
  </si>
  <si>
    <t>Thompson, Paul Michael/AGR-6267-2022; Hall, Ailsa J/E-1596-2011</t>
  </si>
  <si>
    <t>Thompson, Paul Michael/0000-0001-6195-3284; Hall, Ailsa/0000-0002-7562-1771</t>
  </si>
  <si>
    <t>WILEY</t>
  </si>
  <si>
    <t>HOBOKEN</t>
  </si>
  <si>
    <t>111 RIVER ST, HOBOKEN 07030-5774, NJ USA</t>
  </si>
  <si>
    <t>0305-1838</t>
  </si>
  <si>
    <t>1365-2907</t>
  </si>
  <si>
    <t>MAMMAL REV</t>
  </si>
  <si>
    <t>Mammal Rev.</t>
  </si>
  <si>
    <t>SEP-DEC</t>
  </si>
  <si>
    <t>10.1111/j.1365-2907.1993.tb00427.x</t>
  </si>
  <si>
    <t>Ecology; Zoology</t>
  </si>
  <si>
    <t>Environmental Sciences &amp; Ecology; Zoology</t>
  </si>
  <si>
    <t>MR213</t>
  </si>
  <si>
    <t>WOS:A1993MR21300006</t>
  </si>
  <si>
    <t>MILLER, DGM; BARANGE, M; KLINDT, H; MURRAY, AWA; HAMPTON, I; SIEGEL, V</t>
  </si>
  <si>
    <t>ANTARCTIC KRILL AGGREGATION CHARACTERISTICS FROM ACOUSTIC OBSERVATIONS IN THE SOUTHWEST ATLANTIC-OCEAN</t>
  </si>
  <si>
    <t>EUPHAUSIA-SUPERBA DANA; BEHAVIOR; SWARMS; CRUSTACEA</t>
  </si>
  <si>
    <t>The distributional features and physical characteristics of 4830 krill (Euphausia superba Dana) aggregations detected acoustically in the Southwest Atlantic between 26 January and 21 February 1981 are described. Results are compared with aggregations detected in the Indian Ocean. Aggregations in the Atlantic were larger, closer to the surface and to each other than in the Indian Ocean. Similar patterns in the distribution of aggregation spacing along survey transects were found in the two areas, although the pattern of spacings in the Atlantic indicates differences in the scale of aggregation. Serial interdependence of aggregation variables was minimal in the Atlantic, with aggregation thickness, length and spacing showing weak inter-relationships. Weak functional association between water depth and aggregation thickness was evident. Investigation of variability in aggregation structure in relation to prevailing environmental conditions gave equivocal results and no clear association between any aggregation variable and prevailing hydrography was observed. The implications of these results for future studies on krill aggregation are discussed in relation to a conceptual framework which was developed from the present results and aimed at linking krill aggregation characteristics to environmental features.</t>
  </si>
  <si>
    <t>INST CIENCIAS MAR,E-08039 BARCELONA,SPAIN; ATLAS ELECTR,W-2800 BREMEN 44,GERMANY; INST SEEFISCHEREI,W-2000 HAMBURG 50,GERMANY; BRITISH ANTARCTIC SURVEY,CAMBRIDGE CB3 0ET,ENGLAND</t>
  </si>
  <si>
    <t>Consejo Superior de Investigaciones Cientificas (CSIC); CSIC - Centro Mediterraneo de Investigaciones Marinas y Ambientales (CMIMA); CSIC - Instituto de Ciencias del Mar (ICM); UK Research &amp; Innovation (UKRI); Natural Environment Research Council (NERC); NERC British Antarctic Survey</t>
  </si>
  <si>
    <t>MILLER, DGM (corresponding author), SEA FISHERIES RES INST,P-BAG X2,ROGGE BAY 8012,SOUTH AFRICA.</t>
  </si>
  <si>
    <t>Barange, Manuel/D-2689-2016</t>
  </si>
  <si>
    <t>Barange, Manuel/0000-0002-1508-0483</t>
  </si>
  <si>
    <t>10.1007/BF00346440</t>
  </si>
  <si>
    <t>LZ806</t>
  </si>
  <si>
    <t>WOS:A1993LZ80600020</t>
  </si>
  <si>
    <t>HEWITT, RP; DEMER, DA</t>
  </si>
  <si>
    <t>DISPERSION AND ABUNDANCE OF ANTARCTIC KRILL IN THE VICINITY OF ELEPHANT-ISLAND IN THE 1992 AUSTRAL SUMMER</t>
  </si>
  <si>
    <t>MARINE ECOLOGY PROGRESS SERIES</t>
  </si>
  <si>
    <t>EUPHAUSIA-SUPERBA; BRANSFIELD STRAIT; PENINSULA; VARIABILITY; SCATTERING; WATERS; SYSTEM; SIBEX; SOUND</t>
  </si>
  <si>
    <t>Antarctic krill Euphausia superba distribution and abundance were estimated from 4 acoustic surveys conducted in the vicinity of Elephant Island, Antarctica, from mid-January to mid-March 1992. The first and last surveys covered a 105 by 105 n mile study area centered on Elephant Island; the second and third surveys covered a 60 by 35 n mile area immediately north of Elephant Island. During the first survey, krill were distributed in a wide band extending along the north side of Elephant Island and wrapping around the western end; biomass was estimated to be 2.2 million metric tons (t). During the second survey, the highest densities of krill were over the shelf extending to the northwest from Elephant Island and including the Seal Island archipelago; high densities of krill also extended off the shelf from the northeast end of Elephant Island into deeper water. Biomass in the smaller survey area was estimated to be 0.7 million t. Three weeks later, high krill densities were still apparent in the vicinity of Seal Island, but the area of high density previously mapped off the northeast end of Elephant Island has diminished considerably; biomass was estimated to be 0.4 million t. During the final survey, conducted 6 wk after the first survey, krill were mapped in reduced densities primarily to the west of Elephant Island; biomass over the larger survey area had declined to 1.1 million t.</t>
  </si>
  <si>
    <t>UNIV CALIF SAN DIEGO, SCRIPPS INST OCEANOG, LA JOLLA, CA 92093 USA</t>
  </si>
  <si>
    <t>HEWITT, RP (corresponding author), SW FISHERIES SCI CTR, LA JOLLA, CA 92038 USA.</t>
  </si>
  <si>
    <t>, David/ABC-8990-2022</t>
  </si>
  <si>
    <t>, David/0000-0001-5083-8854</t>
  </si>
  <si>
    <t>INTER-RESEARCH</t>
  </si>
  <si>
    <t>OLDENDORF LUHE</t>
  </si>
  <si>
    <t>NORDBUNTE 23, D-21385 OLDENDORF LUHE, GERMANY</t>
  </si>
  <si>
    <t>0171-8630</t>
  </si>
  <si>
    <t>MAR ECOL PROG SER</t>
  </si>
  <si>
    <t>Mar. Ecol.-Prog. Ser.</t>
  </si>
  <si>
    <t>10.3354/meps099029</t>
  </si>
  <si>
    <t>Ecology; Marine &amp; Freshwater Biology; Oceanography</t>
  </si>
  <si>
    <t>Environmental Sciences &amp; Ecology; Marine &amp; Freshwater Biology; Oceanography</t>
  </si>
  <si>
    <t>LY003</t>
  </si>
  <si>
    <t>WOS:A1993LY00300003</t>
  </si>
  <si>
    <t>BARANGE, M; MILLER, DGM; HAMPTON, I; DUNNE, TT</t>
  </si>
  <si>
    <t>INTERNAL STRUCTURE OF ANTARCTIC KRILL EUPHAUSIA-SUPERBA SWARMS BASED ON ACOUSTIC OBSERVATIONS</t>
  </si>
  <si>
    <t>BEHAVIOR; ICE; ABUNDANCE; DANA</t>
  </si>
  <si>
    <t>Ping-by-ping acoustic data from more than 3000 Antarctic krill Euphausia superba aggregations were analyzed and patterns in density distribution within the swarms examined. It was observed that krill were neither randomly nor evenly distributed within the swarms, particularly in larger swarms (extending for more than about 35 m along track), where there was significant evidence of krill concentration in the centre. Linear trends in density across swarms were also common. In swarms of intermediate size (15 to 35 m along track), these linear effects were predominantly negative, perhaps indicating reaction of the swarms to the approaching ship. Significant linear effects were present in the larger swarms as well, but in these, positive gradients were as common as negative ones. The effects of beam width on estimates of swarm density and internal structure made by echosounder are examined, and a method of correcting for these effects described. It was found that if no beam width correction is applied, artefacts are introduced into the apparent density structures, while the mean swarm density can be underestimated by as much as 50%.</t>
  </si>
  <si>
    <t>UNIV CAPE TOWN, DEPT STAT SCI, RONDEBOSCH 7700, SOUTH AFRICA</t>
  </si>
  <si>
    <t>University of Cape Town</t>
  </si>
  <si>
    <t>BARANGE, M (corresponding author), SEA FISHERIES RES INST, PRIVATE BAG X2, ROGGE BAY 8012, SOUTH AFRICA.</t>
  </si>
  <si>
    <t>10.3354/meps099205</t>
  </si>
  <si>
    <t>LZ994</t>
  </si>
  <si>
    <t>WOS:A1993LZ99400001</t>
  </si>
  <si>
    <t>ALAM, IA; SADIQ, M</t>
  </si>
  <si>
    <t>METAL CONCENTRATIONS IN ANTARCTIC SEDIMENT SAMPLES COLLECTED DURING THE TRANS-ANTARCTICA 1990 EXPEDITION</t>
  </si>
  <si>
    <t>MARINE POLLUTION BULLETIN</t>
  </si>
  <si>
    <t>KING FAHD UNIV PETR &amp; MINERALS, RES INST, DIV WATER RESOURCES &amp; ENVIRONM, DHAHRAN 31261, SAUDI ARABIA.</t>
  </si>
  <si>
    <t>Khan, Muhammad/IXN-8470-2023; Sadiq, Muhammad/HMP-3877-2023</t>
  </si>
  <si>
    <t>THE BOULEVARD, LANGFORD LANE, KIDLINGTON, OXFORD OX5 1GB, ENGLAND</t>
  </si>
  <si>
    <t>0025-326X</t>
  </si>
  <si>
    <t>1879-3363</t>
  </si>
  <si>
    <t>MAR POLLUT BULL</t>
  </si>
  <si>
    <t>Mar. Pollut. Bull.</t>
  </si>
  <si>
    <t>10.1016/0025-326X(93)90472-V</t>
  </si>
  <si>
    <t>Environmental Sciences; Marine &amp; Freshwater Biology</t>
  </si>
  <si>
    <t>Environmental Sciences &amp; Ecology; Marine &amp; Freshwater Biology</t>
  </si>
  <si>
    <t>MA566</t>
  </si>
  <si>
    <t>WOS:A1993MA56600012</t>
  </si>
  <si>
    <t>HARFORD, RR; REED, HL; MORRIS, MT; SAPIEN, IE; WARDEN, R; DALESANDRO, MM</t>
  </si>
  <si>
    <t>RELATIONSHIP BETWEEN CHANGES IN SERUM THYROTROPIN AND TOTAL AND LIPOPROTEIN CHOLESTEROL WITH PROLONGED ANTARCTIC RESIDENCE</t>
  </si>
  <si>
    <t>METABOLISM-CLINICAL AND EXPERIMENTAL</t>
  </si>
  <si>
    <t>COLD; HYPOTHYROIDISM; METABOLISM; KINETICS</t>
  </si>
  <si>
    <t>MADIGAN ARMY MED CTR,ENDOCRINE SERV,TACOMA,WA 98431</t>
  </si>
  <si>
    <t>Madigan Army Medical Center</t>
  </si>
  <si>
    <t>HARFORD, RR (corresponding author), USN,MED RES INST,THERMAL STRESS ADAPTAT PROGRAM,CODE 427,8901 WISCONSIN AVE,BETHESDA,MD 20889, USA.</t>
  </si>
  <si>
    <t>W B SAUNDERS CO</t>
  </si>
  <si>
    <t>PHILADELPHIA</t>
  </si>
  <si>
    <t>INDEPENDENCE SQUARE WEST CURTIS CENTER, STE 300, PHILADELPHIA, PA 19106-3399</t>
  </si>
  <si>
    <t>0026-0495</t>
  </si>
  <si>
    <t>METABOLISM</t>
  </si>
  <si>
    <t>Metab.-Clin. Exp.</t>
  </si>
  <si>
    <t>10.1016/0026-0495(93)90274-R</t>
  </si>
  <si>
    <t>Endocrinology &amp; Metabolism</t>
  </si>
  <si>
    <t>LZ809</t>
  </si>
  <si>
    <t>WOS:A1993LZ80900015</t>
  </si>
  <si>
    <t>SANDFORD, SA</t>
  </si>
  <si>
    <t>THE MIDINFRARED TRANSMISSION SPECTRA OF ANTARCTIC UREILITES</t>
  </si>
  <si>
    <t>METEORITICS</t>
  </si>
  <si>
    <t>DIFFUSE REFLECTANCE SPECTRA; METEORITE CLASSES; MU-M; ORIGIN; MINERALOGY; EVOLUTION</t>
  </si>
  <si>
    <t>The mid-infrared (4000-450 cm-1; 2.5-22.2 mum) transmission spectra of seven Antarctic ureilites and 10 Antarctic H-5 ordinary chondrites are presented. The ureilite spectra show a number of absorption bands, the strongest of which is a wide, complex feature centered near 1000 cm-1 (10 mum) due to Si-O stretching vibrations in silicates. The profiles and positions of the substructure in this feature indicate that Mg-rich olivines and pyroxenes are the main silicates responsible. The relative abundances of these two minerals, as inferred from the spectra, show substantial variation from meteorite to meteorite, but generally indicate olivine is the most abundant (olivine:pyroxene = 60:40 to 95:5). Both the predominance of olivine and the variable olivine-to-pyroxene ratio are consistent with the known composition and heterogeneity of ureilites. The H-5 ordinary chondrites spanned a range of weathering classes and were used to provide a means of addressing the extent to which the ureilite spectra may have been altered by weathering processes. It was found that, while weathering of these meteorites produces some weak bands due to the formation of small amounts of carbonates and hydrates, the profile of the main silicate feature has been little affected by Antarctic exposure in the meteorites studied here. The mid-infrared ureilite spectra provide an additional means of testing potential asteroidal parent bodies for the ureilites. At present, the best candidates include the subset of S-type asteroids having low albedos and weak absorption features in the near infrared.</t>
  </si>
  <si>
    <t>SANDFORD, SA (corresponding author), NASA,AMES RES CTR,MS 245-6,MT VIEW,CA 94035, USA.</t>
  </si>
  <si>
    <t>METEORITICAL SOC</t>
  </si>
  <si>
    <t>FAYETTEVILLE</t>
  </si>
  <si>
    <t>DEPT CHEMISTRY/BIOCHEMISTRY, UNIV ARKANSAS, FAYETTEVILLE, AR 72701</t>
  </si>
  <si>
    <t>0026-1114</t>
  </si>
  <si>
    <t>Meteoritics</t>
  </si>
  <si>
    <t>10.1111/j.1945-5100.1993.tb00281.x</t>
  </si>
  <si>
    <t>LY908</t>
  </si>
  <si>
    <t>WOS:A1993LY90800012</t>
  </si>
  <si>
    <t>ARNASON, U; GULLBERG, A; WIDEGREN, B</t>
  </si>
  <si>
    <t>CETACEAN MITOCHONDRIAL-DNA CONTROL REGION - SEQUENCES OF ALL EXTANT BALEEN WHALES AND 2 SPERM WHALE SPECIES</t>
  </si>
  <si>
    <t>MOLECULAR BIOLOGY AND EVOLUTION</t>
  </si>
  <si>
    <t>MITOCHONDRIAL DNA; CONTROL REGION; CETACEANS; WHALEBONE WHALES; SPERM WHALES</t>
  </si>
  <si>
    <t>FIN WHALE; BALAENOPTERA-MUSCULUS; B-PHYSALUS; HYBRIDIZATION</t>
  </si>
  <si>
    <t>The sequence of the mitochondrial control region was determined in all 10 extant species commonly assigned to the suborder Mysticeti (baleen or whalebone whales) and to two odontocete (toothed whale) species (the sperm and the pygmy sperm whale). In the mysticetes, both the length and the sequence of the control region were very similar, with differences occurring primarily in the first almost-equal-to 160 bp of the 5' end of the L-strand of the region. There were marked differences between the mysticete and sperm whale sequences and also between the two sperm whales. The control region, less its variable portion, was used in a comparison including the 10 mysticete sequences plus the same region of an Antarctic minke whale specimen and the two sperm whales. The difference between the minke whales from the North Atlantic and the Antarctic was greater than that between any acknowledged species belonging to the same genus (Balaenoptera). The difference was similar to that between the families Balaenopteridae (rorquals) and Eschrichtiidae (gray whales). The findings suggest that the Antarctic minke whale should have a full species status, B. bonaerensis. Parsimony analysis separated the bowhead and the right whale (family Balaenidae) from all remaining mysticetes, including the pygmy right whale. The pygmy right whale is usually included in family Balaenidae. The analysis revealed a close relationship between the gray whale (family Eschrichtiidae) sequence and those of the rorquals (family Balaenopteridae). The gray whale was included in a clade together with the sei, Bryde's, fin, blue, and humpback whales. This clade was separated from the two minke whale types, which branched together.</t>
  </si>
  <si>
    <t>ARNASON, U (corresponding author), LUND UNIV,DEPT MOLEC GENET,WALLENBERG LAB,BOX 7031,S-22007 LUND 7,SWEDEN.</t>
  </si>
  <si>
    <t>SOC MOLECULAR BIOLOGY EVOLUTION</t>
  </si>
  <si>
    <t>PO BOX 1897, LAWRENCE, KS 66044-8897</t>
  </si>
  <si>
    <t>0737-4038</t>
  </si>
  <si>
    <t>MOL BIOL EVOL</t>
  </si>
  <si>
    <t>Mol. Biol. Evol.</t>
  </si>
  <si>
    <t>Biochemistry &amp; Molecular Biology; Evolutionary Biology; Genetics &amp; Heredity</t>
  </si>
  <si>
    <t>LX266</t>
  </si>
  <si>
    <t>WOS:A1993LX26600003</t>
  </si>
  <si>
    <t>VORONINA, NM; MASLENNIKOV, VV</t>
  </si>
  <si>
    <t>PLANKTON AS AN INDICATOR OF WATER TRANSPORT IN THE ANTARCTIC</t>
  </si>
  <si>
    <t>OKEANOLOGIYA</t>
  </si>
  <si>
    <t>Studies were made of net plankton in the 0 - 1500 m layer along the section from the Adelaide Island to the Pennella Coast and in the region northeastwards of the Balleni Isles. The bulk of organisms was composed of a complex of typical Antarctic copepods Calanoides acutus, Calanus propinquus and Rhincalanus gigas, however, separate water modifications differed in their specific features. The lowlatitude Antarctic Circumpolar Current area was characterized by the occurrence mainly in deep layers of species with the polar frontal and sub-antarctic ranges (Euphausia triacantha, C. simillimus, Eucalanus longiceps, E. hyalinus). The high-latitude Coastal Antarctic current was characterized by abundance of Euphausia superba larvae. The mixed water of the Ross gyre did not contain the northern inhabitants at all and had only scarce E. superba larvae.</t>
  </si>
  <si>
    <t>VORONINA, NM (corresponding author), PP SHIRSHOV OCEANOL INST,MOSCOW,RUSSIA.</t>
  </si>
  <si>
    <t>0030-1574</t>
  </si>
  <si>
    <t>OKEANOLOGIYA+</t>
  </si>
  <si>
    <t>Okeanologiya</t>
  </si>
  <si>
    <t>MJ089</t>
  </si>
  <si>
    <t>WOS:A1993MJ08900012</t>
  </si>
  <si>
    <t>PAKHOMOV, EA; GRACHEV, DG; TROTSENKO, BG</t>
  </si>
  <si>
    <t>MACROPLANKTON COMMUNITY COMPONENTS AND ITS SPATIAL-DISTRIBUTION PECULIARITIES IN THE LAZAREV SEA (ANTARCTIC)</t>
  </si>
  <si>
    <t>WEDDELL SEA</t>
  </si>
  <si>
    <t>For the first time macroplankton community's composition, abundance and spatial distribution in the upper 200-m layer of in the Lazarev sea are described on the basis of the survey made in January - February 1990. Mean values a for macroplankton abundance -3350 species per 1000 m3, for biomass -31 g wet weight per 1000 m3. Cluster analysis permitted to highlight three macroplanktonie communities, each inhabited a certain modification of water masses. Status of these communities is discussed.</t>
  </si>
  <si>
    <t>PAKHOMOV, EA (corresponding author), SOUTHERN FISHERIES &amp; OCEANOG RES INST,KERCH,UKRAINE.</t>
  </si>
  <si>
    <t>WOS:A1993MJ08900013</t>
  </si>
  <si>
    <t>GERCHANOVICH, DE; ZHIVAGO, AV</t>
  </si>
  <si>
    <t>DEEP OCEANIC TRENCHES AND FAULTS OF THE SOUTH-ANTILLEAN OCEANIC REGION</t>
  </si>
  <si>
    <t>SCOTIA-SEA</t>
  </si>
  <si>
    <t>Geomorphological and geological data on the Scotia Sea and its nearest oceanic environment, which we denominate as the South-Antillean region, has been studied. Tectonic transformations, geological history and evolution stages of Mid-oceanic type ridges (Mid-Scotia and Eastern), trenches, fracture zones and rifts are studied and described in connection with spreading processes and plate movements. Four genetic types of narrow elongated depressions on the sea bottom can be distinguished: 1) trenches (South Sandwich), 2) rift valleys (Bransfield strait and valleys along crests of the ridges), 3) transform faults (Shackleton, Quest, Gerasimov, Endurance), 4) trenches of complicated origin (subduction and strike-slip processes), located along the southern margin of the Scotia Sea (South Shetland, Lory, Orkney, Discovery). According to paleomagnetic data the opening of the Scotia Sea took place 30 - 31 m.y. ago (Middle Oligocene), and Drake Strait 20 - 23 m.y. (Early Miocene). At the same time the Antarctic Circumpolar current - the dominant feature of the Southern Ocean circulation appeared as a result of the Shackleton Ridge flanks motion. A new morphostructural map of the South-Antillean region was compiled.</t>
  </si>
  <si>
    <t>GERCHANOVICH, DE (corresponding author), PP SHIRSHOV OCEANOL INST,MOSCOW,RUSSIA.</t>
  </si>
  <si>
    <t>WOS:A1993MJ08900015</t>
  </si>
  <si>
    <t>REES, PM</t>
  </si>
  <si>
    <t>DIPTERID FERNS FROM THE MESOZOIC OF ANTARCTICA AND NEW-ZEALAND AND THEIR STRATIGRAPHICAL SIGNIFICANCE</t>
  </si>
  <si>
    <t>PALAEONTOLOGY</t>
  </si>
  <si>
    <t>LIVINGSTON-ISLAND; WILLIAMS POINT; TRIASSIC FLORA</t>
  </si>
  <si>
    <t>Two genera of dipteridaceous ferns, Goeppertella and Hausmannia, are described for the first time from the Mesozoic Hope Bay and Botany Bay assemblages of the northern Antarctic Peninsula, and Goeppertella from the Clent Hills assemblage of New Zealand. These are the first gondwanan records outside Argentina of Goeppertella. Two new species of the genus, G. jeffersonii and G. woodii, are described from Hope Bay and Botany Bay. Based on the global distribution of Goeppertella, its occurrence in these gondwanan floras indicates that they should be assigned an Early Jurassic or possibly earlier age, contrasting sharply with recently published Late Jurassic or Early Cretaceous age assignments. A pre-Late Jurassic age for the Hope Bay and Botany Bay assemblages is further supported by independent evidence from radiometric data. An earliest Cretaceous age for these assemblages has been adopted in most recent interpretations of volcanic arc evolution and palaeogeography in this region of Antarctica, the plant-bearing beds providing direct evidence of terrestrial sedimentation: these interpretations are revised here, based upon the new evidence. The ages assigned to a number of other late Mesozoic gondwanan floras, particularly from Argentina and India, must be reconsidered since many of these were dated on the basis of comparison with the Hope Bay assemblage.</t>
  </si>
  <si>
    <t>NAT HIST MUSEUM,DEPT PALAEONTOL,LONDON SW7 5BD,ENGLAND</t>
  </si>
  <si>
    <t>Natural History Museum London</t>
  </si>
  <si>
    <t>PALAEONTOLOGICAL ASSOC</t>
  </si>
  <si>
    <t>BRIT MUS NAT HIST-DEPT PALAEON CROMWELL RD, LONDON, ENGLAND SW7 5BD</t>
  </si>
  <si>
    <t>0031-0239</t>
  </si>
  <si>
    <t>MD522</t>
  </si>
  <si>
    <t>WOS:A1993MD52200006</t>
  </si>
  <si>
    <t>CLARKE, A</t>
  </si>
  <si>
    <t>TEMPERATURE AND EXTINCTION IN THE SEA - A PHYSIOLOGISTS VIEW</t>
  </si>
  <si>
    <t>PALEOBIOLOGY</t>
  </si>
  <si>
    <t>MARINE BENTHIC INVERTEBRATES; FUNDULUS-HETEROCLITUS; REPRODUCTIVE STRATEGIES; GENETIC-VARIATION; SHELL MORPHOLOGY; MASS EXTINCTIONS; EVOLUTION; TRENDS; ENVIRONMENT; ADAPTATION</t>
  </si>
  <si>
    <t>Climatic change has long been regarded as an important factor in evolutionary history. In particular, periods of enhanced extinction in marine tara (especially those from warmer waters) have frequently been linked to decreases in seawater temperature. Studies of the physiology of marine invertebrates and fish alive today have revealed well-developed abilities to cope with temperature change, and there would thus appear to be a dichotomy between the rates of temperature change associated with extinction in geological history and the very much faster rates (by several orders of magnitude) with which many marine organisms can cope today. Nevertheless, evidence from ecology and biogeography indicates that temperature, or some temperature-associated factor, does play a significant role in determining the limits to performance, and hence distribution. The resolution of the dichotomy between the evidence from paleontology and physiology may come through a consideration of the role of the previous evolutionary history of the fauna, the influence of sudden temperature events, or the impact of climatic change on individual competitive ability, community structure, and ecosystem functioning. Studies of the energetics of marine invertebrates in relation to temperature and the evolutionary history of polar faunas indicate that we should beware of anthropocentric judgements in attempting to understand the role of climatic change in evolutionary history, and be critical in distinguishing the role of temperature per se from temperature-associated ecological factors. present evidence suggests that climatic change in the sea, at least at the rates currently believed to be typical, is unlikely to cause extinction by direct physiological impact. It is more likely that extinction is caused by ecological factors; temperature change is thus only one of several factors that may promote those ecological changes that are currently the best candidates for the proximate cause of extinction in the sea.</t>
  </si>
  <si>
    <t>CLARKE, A (corresponding author), BRITISH ANTARCTIC SURVEY,HIGH CROSS,MADINGLEY RD,CAMBRIDGE CB3 0ET,ENGLAND.</t>
  </si>
  <si>
    <t>PALEONTOLOGICAL SOC INC</t>
  </si>
  <si>
    <t>810 EAST 10TH ST, LAWRENCE, KS 66044</t>
  </si>
  <si>
    <t>0094-8373</t>
  </si>
  <si>
    <t>Paleobiology</t>
  </si>
  <si>
    <t>10.1017/S0094837300014111</t>
  </si>
  <si>
    <t>Biodiversity Conservation; Ecology; Evolutionary Biology; Paleontology</t>
  </si>
  <si>
    <t>Biodiversity &amp; Conservation; Environmental Sciences &amp; Ecology; Evolutionary Biology; Paleontology</t>
  </si>
  <si>
    <t>ML913</t>
  </si>
  <si>
    <t>WOS:A1993ML91300008</t>
  </si>
  <si>
    <t>LUNING, K; KADEL, P</t>
  </si>
  <si>
    <t>DAYLENGTH RANGE FOR CIRCANNUAL RHYTHMICITY IN PTERYGOPHORA-CALIFORNICA (ALARIACEAE, PHAEOPHYTA) AND SYNCHRONIZATION OF SEASONAL GROWTH BY DAYLENGTH CYCLES IN SEVERAL OTHER BROWN-ALGAE</t>
  </si>
  <si>
    <t>PHYCOLOGIA</t>
  </si>
  <si>
    <t>FLUCTUATING ANTARCTIC DAYLENGTHS; LONG-TERM CULTURE; SALMO-SALAR L; KELP; PHOTOPERIODS; EXPRESSION; MACROALGAE; AGE</t>
  </si>
  <si>
    <t>The growth rhythm of the kelp Pterygophora californica Ruprecht could be synchronized to periods of 3 months by daylength cycles of sinusoidal or rectangular shape. Arhythmic, continuous growth was found at 8 and 9 h light per day, while rhythmic and synchronized growth cycles with short resting phases occurred during periodic daylength shifts from 8 upward to 10, 12, 14 or 16 h light per day, or from 16 downward to 12 or 10 h light per day. Cultivation at constant 10, 12, 14 or 16 h light per day permitted free-running growth rhythms. These results suggest that a critical daylength at 8-9 h light per day sets a lower limit to circannual rhythmicity in P. californica and is at the same time used by the alp as a strong Zeitgeber signal for synchronizing the circannual growth rhythm to the natural year. The growth rhythms of Agarum cribrosum (Mertens) Bory, Pleurophycus gardneri Setchell et Saunders, Laminaria saccharina (Linnaeus) Lamouroux, L. bongardiana Postels et Ruprecht (= L. groenlandica Rosenvinge sensu Druehl 1968) and Desmarestia aculeata (Linnaeus) Lamouroux could be synchronized by artificial daylength cycles, but proof of free-running, circannual growth rhythms is still lacking for these species.</t>
  </si>
  <si>
    <t>LUNING, K (corresponding author), BIOL ANSTALT HELGOLAND,NOTKESTR 31,W-2000 HAMBURG 52,GERMANY.</t>
  </si>
  <si>
    <t>INT PHYCOLOGICAL SOC</t>
  </si>
  <si>
    <t>NEW BUSINESS OFFICE, PO BOX 1897, LAWRENCE, KS 66044-8897</t>
  </si>
  <si>
    <t>0031-8884</t>
  </si>
  <si>
    <t>Phycologia</t>
  </si>
  <si>
    <t>10.2216/i0031-8884-32-5-379.1</t>
  </si>
  <si>
    <t>Plant Sciences; Marine &amp; Freshwater Biology</t>
  </si>
  <si>
    <t>LV528</t>
  </si>
  <si>
    <t>WOS:A1993LV52800009</t>
  </si>
  <si>
    <t>CLARKE, J; NICOL, S</t>
  </si>
  <si>
    <t>BLOOD-VISCOSITY OF THE LITTLE PENGUIN, EUDYPTULA-MINOR, AND THE ADELIE PENGUIN, PYGOSCELIS-ADELIAE - EFFECTS OF TEMPERATURE AND SHEAR RATE</t>
  </si>
  <si>
    <t>PHYSIOLOGICAL ZOOLOGY</t>
  </si>
  <si>
    <t>RHEOLOGY</t>
  </si>
  <si>
    <t>We investigated the effects of temperature on blood viscosity of two species of penguin, the Temperate Zone little penguin (Eudyptula minor) and the Antarctic Adelie penguin (Pygoscelis adeliae), and the domestic chicken. When the blood was adjusted to the same hematocrit, there was no difference between the viscosity of blood from the two penguins, while at all temperatures and shear rates the chicken blood bad the highest viscosity. This contradicts the results of G. A. Block and D. E. Murrish, who claimed that, at low temperatures and low shear rates, the blood of Antarctic penguins bad higher viscosities than that of other bird species. Block and Murrish suggested that high blood viscosity at low temperatures and shear rates would serve as a beat conservation mechanism. On the contrary, we suggest that the viscous behavior of penguin blood represents an adaptation to maintain blood flow in extremities during immersion in cold water.</t>
  </si>
  <si>
    <t>UNIV TASMANIA,DEPT PHYSIOL,GPO BOX 252C,HOBART,TAS 7001,AUSTRALIA</t>
  </si>
  <si>
    <t>University of Tasmania</t>
  </si>
  <si>
    <t>UNIV CHICAGO PRESS</t>
  </si>
  <si>
    <t>CHICAGO</t>
  </si>
  <si>
    <t>5720 S WOODLAWN AVE, CHICAGO, IL 60637</t>
  </si>
  <si>
    <t>0031-935X</t>
  </si>
  <si>
    <t>PHYSIOL ZOOL</t>
  </si>
  <si>
    <t>Physiol. Zool.</t>
  </si>
  <si>
    <t>10.1086/physzool.66.5.30163820</t>
  </si>
  <si>
    <t>Physiology; Zoology</t>
  </si>
  <si>
    <t>MC859</t>
  </si>
  <si>
    <t>WOS:A1993MC85900005</t>
  </si>
  <si>
    <t>MICHEL, C; LEGENDRE, L; THERRIAULT, JC; DEMERS, S; VANDEVELDE, T</t>
  </si>
  <si>
    <t>SPRINGTIME COUPLING BETWEEN ICE ALGAL AND PHYTOPLANKTON ASSEMBLAGES IN SOUTHEASTERN HUDSON-BAY, CANADIAN ARCTIC</t>
  </si>
  <si>
    <t>POLAR BIOLOGY</t>
  </si>
  <si>
    <t>ANTARCTIC PACK ICE; SEA-ICE; WEDDELL SEA; BARENTS SEA; MICROBIAL COMMUNITIES; DITYLUM-BRIGHTWELLI; MCMURDO-SOUND; FRAZIL ICE; BOTTOM-ICE; MICROALGAE</t>
  </si>
  <si>
    <t>Microalgal assemblages from the bottom ice, the ice-water interface and the water column were systematically sampled from April to June 1986, in southeastern Hudson Bay (Canadian Arctic). The taxonomic similarity between samples from the three environments was assessed using a clustering procedure. There were two groups that comprised samples from both the ice-water interface and the water column, while five other groups were made of samples originating from a single environment. Taxonomic compositions of the two mixed groups suggest two types of connexion between the ice-water interface and the water column, i.e. before the phytoplankton bloom, there was seeding of the water column by ice algae and, during ice melt, interfacial algae contributed to the water column communities that were otherwise typically phytoplankton. Overall, the phytoplankton community underwent a succession from pennate to centric diatoms. Sinking rates of algae from the ice-water interface were estimated using settling columns (SETCOL). The sinking rates increased seasonally (0.4-2.7 m d -1), which enhanced accessibility of ice-algal cells to the pelagic grazers. Ice algae contributed to water column production as they became accessible to the pelagic grazers, and also by seeding the water column before the phytoplankton bloom.</t>
  </si>
  <si>
    <t>MINIST PECHES &amp; OCEANS,INST MAURICE LAMONTAGNE,DIV OCEANOG BIOL,MONT JOLI G5H 3Z4,PQ,CANADA</t>
  </si>
  <si>
    <t>MICHEL, C (corresponding author), UNIV LAVAL,DEPT BIOL,QUEBEC CITY G1K 7P4,QUEBEC,CANADA.</t>
  </si>
  <si>
    <t>0722-4060</t>
  </si>
  <si>
    <t>POLAR BIOL</t>
  </si>
  <si>
    <t>Polar Biol.</t>
  </si>
  <si>
    <t>Biodiversity Conservation; Ecology</t>
  </si>
  <si>
    <t>Biodiversity &amp; Conservation; Environmental Sciences &amp; Ecology</t>
  </si>
  <si>
    <t>LW920</t>
  </si>
  <si>
    <t>WOS:A1993LW92000002</t>
  </si>
  <si>
    <t>DELILLE, D</t>
  </si>
  <si>
    <t>SEASONAL-CHANGES IN THE ABUNDANCE AND COMPOSITION OF MARINE HETEROTROPHIC BACTERIAL COMMUNITIES IN AN ANTARCTIC COASTAL AREA</t>
  </si>
  <si>
    <t>ICE MICROBIAL COMMUNITIES; LATE AUSTRAL WINTER; SEA ICE; WEDDELL SEA; DIVIDING CELLS; MCMURDO-SOUND; PACK ICE; PSYCHROPHILIC BACTERIA; SPATIAL-DISTRIBUTION; SEAWATER BACTERIA</t>
  </si>
  <si>
    <t>During a 1-year period, systematic observations of the Antarctic coastal marine bacterioplankton were recorded. Three field stations were sampled weekly in 1989 in ''Terre Adelie'' area. The survey included physicochemical (temperature and particulate organic matter) and bacteriological (total and heterotrophic counts, estimation of bacterial production) measurements. The bacterial community structure was investigated by carrying out 27 morphological and biochemical tests on 254 strains isolated during each season. Gram-negative non-fermentative rods were always dominant. However, an obvious difference exists between the communities inhabiting ice-free and ice-covered seawater. The potential metabolic abilities which were relatively significant in the summer community were severely reduced in the winter community. A general increase in bacterial biomass and production was observed in surface water after sea ice formation. The results suggest a close coupling between heterotrophic bacterioplankton and the input of allochthonous organic carbon, for example from the overlying sea-ice communities or from nearby penguin rookeries.</t>
  </si>
  <si>
    <t>DELILLE, D (corresponding author), UNIV PIERRE &amp; MARIE CURIE,OBSERV OCEANOL BANYULS,UA 117,LAB ARAGO,F-66650 BANYULS SUR MER,FRANCE.</t>
  </si>
  <si>
    <t>Daniel, Delille/S-9542-2019</t>
  </si>
  <si>
    <t>WOS:A1993LW92000004</t>
  </si>
  <si>
    <t>LAUBSCHER, RK; PERISSINOTTO, R; MCQUAID, CD</t>
  </si>
  <si>
    <t>PHYTOPLANKTON PRODUCTION AND BIOMASS AT FRONTAL ZONES IN THE ATLANTIC SECTOR OF THE SOUTHERN-OCEAN</t>
  </si>
  <si>
    <t>ANTARCTIC PHYTOPLANKTON; MARINE-PHYTOPLANKTON; WEDDELL SEA; ICE EDGE; PHOTOSYNTHESIS; WATERS; TEMPERATURE; IRRADIANCE; GROWTH; IRON</t>
  </si>
  <si>
    <t>A high resolution study of chlorophyll a and primary production distribution was carried out in the Atlantic sector of the Southern Ocean during the austral summer of 1990-91. Primary production (C-14 assimilation) and photosynthetic capacity levels at frontal systems were among the highest recorded during the cruise (2.8-6.3 Mg C . m-3 . h-1, and 1.3-4.7 mg C . mg Chl a-1 . h-1, respectively). Blooms at ocean fronts were strongly dominated by specific size classes and species. This suggests that the increase in biomass was probably the result of an enhancement of in situ production by selected components of the phytoplankton assemblage, rather than accumulation of cells through hydrographic forces. This hypothesis is supported by the high variability of photosynthetic capacities at adjacent stations along the transects. Blooms (ca 2.7-3.5 mg Chl a . m-3) were found at three oceanic fronts (the Subtropical, Subantarctic and Antarctic Polar Fronts) during the early summer. These were equivalent to, or denser than, blooms in the Marginal Ice Zone and at the Continental Water Boundary. Seasonal effects on phytoplankton community structure were very marked. In early summer (December), netphytoplankton (&gt;20 mum) was consistently the major component of the frontal blooms, with the chain-forming diatoms Chaetoceros spp. and Nitzschia spp. dominating at the Subantarctic and Antarctic Polar Fronts, respectively. During late summer (February), nanophytoplankton (1-20 mum) usually dominated algal communities at the main frontal areas. Only at the Antarctic Polar Front did netphytoplankton dominate, with the diatom component consisting almost exclusively of Corethron criophilum. An early to late summer shift of maximum phytoplankton biomass from north to south of the Antarctic Polar Front was observed. Spatial covariance between silicate levels and water-column stability appeared to be the main factor controlling phytoplankton production at the Antarctic Polar Front. Low silicate concentrations may have limited diatom growth at the northern edge of the front, while a deep mixed layer depth reduced production at the southern edge of the front.</t>
  </si>
  <si>
    <t>LAUBSCHER, RK (corresponding author), RHODES UNIV,DEPT ZOOL &amp; ENTOMOL,SO OCEAN GRP,POB 94,GRAHAMSTOWN 6140,SOUTH AFRICA.</t>
  </si>
  <si>
    <t>McQuaid, Christopher/AAT-3725-2020</t>
  </si>
  <si>
    <t>McQuaid, Christopher/0000-0002-3473-8308</t>
  </si>
  <si>
    <t>WOS:A1993LW92000005</t>
  </si>
  <si>
    <t>FRECKMAN, DW; VIRGINIA, RA</t>
  </si>
  <si>
    <t>EXTRACTION OF NEMATODES FROM DRY VALLEY ANTARCTIC SOILS</t>
  </si>
  <si>
    <t>COLD-HARDINESS</t>
  </si>
  <si>
    <t>Nematode density and taxonomic composition from Dry Valley soil processed by the sugar centrifugation (SC) method in Antarctica was compared to those extracted from soils shipped frozen to the USA and processed by either the SC or Baermann Funnel (BF) (at 5-degrees-C and 10-degrees-C) techniques. Soil selected for the extraction comparisons represented a wide range of soil properties found in the Dry Valleys. More nematodes were recovered from freshly collected Antarctic soil and from stored frozen soil using the SC technique than from BF at either temperature (P &lt; 0.05). Temperature had no effect on nematode densities extracted by the BF. Scottnema lindsayae was the most abundant species recovered by all extraction methods, but recovery was significantly lower from stored soils. Thus, nematodes can be extracted qualitatively following frozen storage using SC, but quantitative studies of nematode populations should be based on soils extracted following field sampling.</t>
  </si>
  <si>
    <t>UNIV CALIF RIVERSIDE, DEPT NEMATOL, RIVERSIDE, CA 92521 USA; DARTMOUTH COLL, ENVIRONM STUDIES PROGRAM, HANOVER, NH 03755 USA</t>
  </si>
  <si>
    <t>University of California System; University of California Riverside; Dartmouth College</t>
  </si>
  <si>
    <t>Wall, Diana H/F-5491-2011</t>
  </si>
  <si>
    <t>ONE NEW YORK PLAZA, SUITE 4600, NEW YORK, NY, UNITED STATES</t>
  </si>
  <si>
    <t>1432-2056</t>
  </si>
  <si>
    <t>WOS:A1993LW92000006</t>
  </si>
  <si>
    <t>VALBONESI, A; LUPORINI, P</t>
  </si>
  <si>
    <t>BIOLOGY OF EUPLOTES-FOCARDII, AN ANTARCTIC CILIATE</t>
  </si>
  <si>
    <t>Euplotes focardii, a ciliate species recently collected from sand sediments of Terra Nova Bay (Ross Sea, Antarctica) reproduced in the laboratory with a duplication time of approximately 72 h, at 4-degrees-C. Strains representative of two different mating types were identified and mixed together to produce mating pairs. These showed traits rather unusual for Euplotes species. The two pair members remained united for at least 8-10 days. However, only one carried out fertilization and was able to give rise to a new clone of vegetative cells; the other underwent cell body shrinking after 4-5 days of union, lost the locomotory ciliary apparatus, and eventually died. By analyses of mating pairs formed in mixtures of cell samples cytologically distinct from each other, it was ascertained that the different cell behavior is strain-specific.</t>
  </si>
  <si>
    <t>UNIV CAMERINO,DEPT MOLEC CELLULAR &amp; ANIM BIOL,VIA F CAMERINI,I-62032 CAMERINO,ITALY</t>
  </si>
  <si>
    <t>University of Camerino</t>
  </si>
  <si>
    <t>WOS:A1993LW92000007</t>
  </si>
  <si>
    <t>KOCK, R</t>
  </si>
  <si>
    <t>PLANKTONIC OSTRACODS ALONG THE ANTARCTIC PENINSULA DURING THE 1989/90 SUMMER SEASON</t>
  </si>
  <si>
    <t>WESTERN WEDDELL SEA; ZOOPLANKTON COMMUNITY; CONCHOECIA-PSEUDODISCOPHORA; MESOPELAGIC OSTRACOD; JAPAN SEA; FOOD WEB; ICE; HALOCYPRIDIDAE; VICINITY</t>
  </si>
  <si>
    <t>The composition of the planktonic ostracod fauna in the upper 200 m along the Antarctic Peninsula for December/January 1989/90 is described from quantitatively graded RMT 1-hawls. Abundances were low in the entire survey area, possibly due to a mass occurrence of salps. Alacia belgicae and Alacia hettacra were by far the most abundant ostracod species, appearing mainly in the deepest stratum (200 m - 140 m). For both species the development stage structure is described and indices for the ''mean population stage'' are calculated and compared with cited data. An ontogenetic upward migration is indicated.</t>
  </si>
  <si>
    <t>KOCK, R (corresponding author), ZOOL INST &amp; MUSEUM,MARTIN LUTHER KING PLATZ 3,W-2000 HAMBURG 13,GERMANY.</t>
  </si>
  <si>
    <t>WOS:A1993LW92000008</t>
  </si>
  <si>
    <t>SPIELMEYER, W; MCMEEKIN, TA; MILLER, J; FRANZMANN, PD</t>
  </si>
  <si>
    <t>PHYLOGENY OF THE ANTARCTIC BACTERIUM, CARNOBACTERIUM-ALTERFUNDITUM</t>
  </si>
  <si>
    <t>16S RIBOSOMAL-RNA; LACTIC-ACID BACTERIA; ACE LAKE; SP-NOV; GENUS; LACTOBACILLUS</t>
  </si>
  <si>
    <t>UNIV TASMANIA,DEPT AGR SCI,HOBART,TAS 7001,AUSTRALIA; UNIV TASMANIA,COOPERAT RES CTR ANTARCTIC &amp; SO OCEAN ENVIRONM,HOBART,TAS 7001,AUSTRALIA</t>
  </si>
  <si>
    <t>University of Tasmania; University of Tasmania</t>
  </si>
  <si>
    <t>Spielmeyer, Wolfgang/M-3254-2018</t>
  </si>
  <si>
    <t>WOS:A1993LW92000009</t>
  </si>
  <si>
    <t>DELMAS, RJ</t>
  </si>
  <si>
    <t>A NATURAL ARTIFACT IN GREENLAND ICE-CORE CO2 MEASUREMENTS</t>
  </si>
  <si>
    <t>TELLUS SERIES B-CHEMICAL AND PHYSICAL METEOROLOGY</t>
  </si>
  <si>
    <t>Paleoatmospheric concentrations of CO2 over the last ice ages have been revealed by ice-core analysis. According to the time period (ice age or interglacial) and the hemisphere considered, the ice containing the analysed air bubbles can be either alkaline or acid. It is shown that the interaction between acid and alkaline impurities, when they co-exist naturally in ice, could lead to the production of excess CO2 in ice samples, and therefore to erroneously-high CO2 values of no paleoatmospheric significance. The phenomenon is thought to occur only in Greenland ice during climatic transitions. It does not question the low CO2 levels found in Greenland and Antarctic ice cores for glacial ages.</t>
  </si>
  <si>
    <t>DELMAS, RJ (corresponding author), LAB GLACIOL &amp; GEOPHYS ENVIRONM,BP 96,F-38402 ST MARTIN DHERES,FRANCE.</t>
  </si>
  <si>
    <t>MUNKSGAARD INT PUBL LTD</t>
  </si>
  <si>
    <t>COPENHAGEN</t>
  </si>
  <si>
    <t>35 NORRE SOGADE, PO BOX 2148, DK-1016 COPENHAGEN, DENMARK</t>
  </si>
  <si>
    <t>0280-6509</t>
  </si>
  <si>
    <t>TELLUS B</t>
  </si>
  <si>
    <t>Tellus Ser. B-Chem. Phys. Meteorol.</t>
  </si>
  <si>
    <t>10.1034/j.1600-0889.1993.t01-3-00006.x</t>
  </si>
  <si>
    <t>LZ902</t>
  </si>
  <si>
    <t>WOS:A1993LZ90200006</t>
  </si>
  <si>
    <t>JARZEMBOWSKI, EA; SPICER, RA; CANTRILL, D</t>
  </si>
  <si>
    <t>CRETACEOUS PHYTOGEOGRAPHY AND CLIMATE SIGNALS - DISCUSSION</t>
  </si>
  <si>
    <t>PHILOSOPHICAL TRANSACTIONS OF THE ROYAL SOCIETY OF LONDON SERIES B-BIOLOGICAL SCIENCES</t>
  </si>
  <si>
    <t>Discussion</t>
  </si>
  <si>
    <t>BRITISH ANTARCTIC SURVEY,CAMBRIDGE CB3 0ET,ENGLAND; UNIV OXFORD,DEPT EARTH SCI,OXFORD OX1 3PR,ENGLAND</t>
  </si>
  <si>
    <t>UK Research &amp; Innovation (UKRI); Natural Environment Research Council (NERC); NERC British Antarctic Survey; University of Oxford</t>
  </si>
  <si>
    <t>JARZEMBOWSKI, EA (corresponding author), UNIV READING,PRIS,READING RG6 2AH,BERKS,ENGLAND.</t>
  </si>
  <si>
    <t>ROYAL SOC LONDON</t>
  </si>
  <si>
    <t>6 CARLTON HOUSE TERRACE, LONDON, ENGLAND SW1Y 5AG</t>
  </si>
  <si>
    <t>0962-8436</t>
  </si>
  <si>
    <t>PHILOS T ROY SOC B</t>
  </si>
  <si>
    <t>Philos. Trans. R. Soc. Lond. Ser. B-Biol. Sci.</t>
  </si>
  <si>
    <t>AUG 28</t>
  </si>
  <si>
    <t>LW693</t>
  </si>
  <si>
    <t>WOS:A1993LW69300014</t>
  </si>
  <si>
    <t>CRAME, JA; MANCENIDO, MO; HALLAM, A; FRANCIS, J; PARRISH, JT</t>
  </si>
  <si>
    <t>JURASSIC CLIMATES AS INFERRED FROM THE SEDIMENTARY AND FOSSIL RECORD - DISCUSSION</t>
  </si>
  <si>
    <t>LA PLATA NAT SCI MUSEUM,LA PLATA,ARGENTINA; UNIV LEEDS,DEPT EARTH SCI,LEEDS LS2 9JT,W YORKSHIRE,ENGLAND; UNIV ARIZONA,TUCSON,AZ 85721; UNIV BIRMINGHAM,SCH EARTH SCI,BIRMINGHAM B15 2TT,W MIDLANDS,ENGLAND</t>
  </si>
  <si>
    <t>National University of La Plata; Museo La Plata; University of Leeds; University of Arizona; University of Birmingham</t>
  </si>
  <si>
    <t>CRAME, JA (corresponding author), BRITISH ANTARCTIC SURVEY,CAMBRIDGE CB3 0ET,ENGLAND.</t>
  </si>
  <si>
    <t>Parrish, Judith/0000-0001-9873-0033</t>
  </si>
  <si>
    <t>WOS:A1993LW69300016</t>
  </si>
  <si>
    <t>ROWLAND, FS</t>
  </si>
  <si>
    <t>OZONE DEPLETION THEORY - RESPONSE</t>
  </si>
  <si>
    <t>ANTARCTIC OZONE; STRATOSPHERIC TEMPERATURE; JUNGFRAUJOCH STATION; HYDROGEN-CHLORIDE; HCL; COLUMN; TRENDS</t>
  </si>
  <si>
    <t>ROWLAND, FS (corresponding author), UNIV CALIF IRVINE,DEPT CHEM,IRVINE,CA 92717, USA.</t>
  </si>
  <si>
    <t>AUG 27</t>
  </si>
  <si>
    <t>10.1126/science.261.5125.1102</t>
  </si>
  <si>
    <t>LU586</t>
  </si>
  <si>
    <t>WOS:A1993LU58600003</t>
  </si>
  <si>
    <t>WEBSTER, CR; MAY, RD; TOOHEY, DW; AVALLONE, LM; ANDERSON, JG; NEWMAN, P; LAIT, L; SCHOEBERL, MR; ELKINS, JW; CHAN, KR</t>
  </si>
  <si>
    <t>CHLORINE CHEMISTRY ON POLAR STRATOSPHERIC CLOUD PARTICLES IN THE ARCTIC WINTER</t>
  </si>
  <si>
    <t>ANTARCTIC OZONE; TRACE GASES; VORTEX; HCL; DENITRIFICATION; ATMOSPHERE; CL2O2; DIMER; HOLE; HNO3</t>
  </si>
  <si>
    <t>Simultaneous in situ measurements of hydrochloric acid (HCl) and chlorine monoxide (ClO) in the Arctic winter vortex showed large HCl losses, of up to 1 part per billion by volume (ppbv), which were correlated with high ClO levels of up to 1.4 ppbv. Air parcel trajectory analysis identified that this conversion of inorganic chlorine occurred at air temperatures of less than 196 +/- 4 kelvin. High ClO was always accompanied by loss of HCl mixing ratios equal to 1/2(ClO + 2Cl2O2). These data indicate that the heterogeneous reaction HCl + ClONO2 --&gt; Cl2 + HNO3 on particles of polar stratospheric clouds establishes the chlorine partitioning, which, contrary to earlier notions, begins with an excess of ClONO2, not HCl.</t>
  </si>
  <si>
    <t>UNIV CALIF IRVINE,DEPT GEOSCI,IRVINE,CA 92717; HARVARD UNIV,ATMOSPHER RES PROJECT,CAMBRIDGE,MA 02138; NASA,AMES RES CTR,MOFFETT FIELD,CA 94035; NASA,GODDARD SPACE FLIGHT CTR,GREENBELT,MD 20771; NOAA,CLIMATE MONITORING &amp; DIAGNOST LAB,BOULDER,CO 80303</t>
  </si>
  <si>
    <t>University of California System; University of California Irvine; Harvard University; National Aeronautics &amp; Space Administration (NASA); NASA Ames Research Center; National Aeronautics &amp; Space Administration (NASA); NASA Goddard Space Flight Center; National Oceanic Atmospheric Admin (NOAA) - USA</t>
  </si>
  <si>
    <t>WEBSTER, CR (corresponding author), JET PROP LAB,MS 183-401,4800 OAK GROVE DR,PASADENA,CA 91109, USA.</t>
  </si>
  <si>
    <t>Toohey, Darin W/A-4267-2008; Webster, Chris/M-9315-2019; Newman, Paul A./D-6208-2012</t>
  </si>
  <si>
    <t>Toohey, Darin W/0000-0003-2853-1068; Newman, Paul A./0000-0003-1139-2508</t>
  </si>
  <si>
    <t>10.1126/science.261.5125.1130</t>
  </si>
  <si>
    <t>WOS:A1993LU58600020</t>
  </si>
  <si>
    <t>SALAWITCH, RJ; WOFSY, SC; GOTTLIEB, EW; LAIT, LR; NEWMAN, PA; SCHOEBERL, MR; LOEWENSTEIN, M; PODOLSKE, JR; STRAHAN, SE; PROFFITT, MH; WEBSTER, CR; MAY, RD; FAHEY, DW; BAUMGARDNER, D; DYE, JE; WILSON, JC; KELLY, KK; ELKINS, JW; CHAN, KR; ANDERSON, JG</t>
  </si>
  <si>
    <t>CHEMICAL LOSS OF OZONE IN THE ARCTIC POLAR VORTEX IN THE WINTER OF 1991-1992</t>
  </si>
  <si>
    <t>ANTARCTIC OZONE; STRATOSPHERIC CLOUDS; INSITU OBSERVATIONS; DEPLETION; CHLORINE; LATITUDE; HNO3; N2O5; TRENDS; CL2O2</t>
  </si>
  <si>
    <t>In situ measurements of chlorine monoxide, bromine monoxide, and ozone are extrapolated globally, with the use of meteorological tracers, to infer the loss rates for ozone in the Arctic lower stratosphere during the Airborne Arctic Stratospheric Expedition II (AASE II) in the winter of 1991-1992. The analysis indicates removal of 15 to 20 percent of ambient ozone because of elevated concentrations of chlorine monoxide and bromine monoxide. Observations during AASE II define rates of removal of chlorine monoxide attributable to reaction with nitrogen dioxide (produced by photolysis of nitric acid) and to production of hydrochloric acid. Ozone loss ceased in March as concentrations of chlorine monoxide declined. Ozone losses could approach 50 percent if regeneration of nitrogen dioxide were inhibited by irreversible removal of nitrogen oxides (denitrification), as presently observed in the Antarctic, or without denitrification if inorganic chlorine concentrations were to double.</t>
  </si>
  <si>
    <t>HARVARD UNIV,DEPT EARTH &amp; PLANETARY SCI,CAMBRIDGE,MA 02138; NASA,GODDARD SPACE FLIGHT CTR,GREENBELT,MD 20771; NASA,AMES RES CTR,MOFFETT FIELD,CA 94035; JET PROP LAB,PASADENA,CA 91109; UNIV DENVER,DEPT ENGN,DENVER,CO 80208; NOAA,CLIMATE MONITORING &amp; DIAGNOST LAB,BOULDER,CO 80303; HARVARD UNIV,DEPT CHEM,CAMBRIDGE,MA 02138; NOAA,AERON LAB,BOULDER,CO 80303; NATL CTR ATMOSPHER RES,BOULDER,CO 80307</t>
  </si>
  <si>
    <t>Harvard University; National Aeronautics &amp; Space Administration (NASA); NASA Goddard Space Flight Center; National Aeronautics &amp; Space Administration (NASA); NASA Ames Research Center; National Aeronautics &amp; Space Administration (NASA); NASA Jet Propulsion Laboratory (JPL); University of Denver; National Oceanic Atmospheric Admin (NOAA) - USA; Harvard University; National Oceanic Atmospheric Admin (NOAA) - USA; National Center Atmospheric Research (NCAR) - USA</t>
  </si>
  <si>
    <t>SALAWITCH, RJ (corresponding author), HARVARD UNIV,DIV APPL SCI,CAMBRIDGE,MA 02138, USA.</t>
  </si>
  <si>
    <t>Strahan, Susan E/H-1965-2012; Webster, Chris/M-9315-2019; Salawitch, Ross/B-4605-2009; Fahey, David/G-4499-2013; Newman, Paul A./D-6208-2012</t>
  </si>
  <si>
    <t>Wilson, James/0000-0003-4699-5827; Fahey, David/0000-0003-1720-0634; Newman, Paul A./0000-0003-1139-2508</t>
  </si>
  <si>
    <t>10.1126/science.261.5125.1146</t>
  </si>
  <si>
    <t>WOS:A1993LU58600025</t>
  </si>
  <si>
    <t>PROFFITT, MH; AIKIN, K; MARGITAN, JJ; LOEWENSTEIN, M; PODOLSKE, JR; WEAVER, A; CHAN, KR; FAST, H; ELKINS, JW</t>
  </si>
  <si>
    <t>OZONE LOSS INSIDE THE NORTHERN POLAR VORTEX DURING THE 1991-1992 WINTER</t>
  </si>
  <si>
    <t>INSITU ER-2 DATA; STRATOSPHERIC OZONE; ANTARCTIC VORTEX; NITROUS-OXIDE; DESTRUCTION; AIRCRAFT; TRENDS; HOLE; LATITUDE; EVOLUTION</t>
  </si>
  <si>
    <t>Measurements made in the outer ring of the northern polar vortex from October 1991 through March 1992 reveal an altitude-dependent change in ozone, with a decrease at the bottom of the vortex and a substantial increase at the highest altitudes accessible to measurement. The increase is the result of ozone-rich air entering the vortex, and the decrease reflects ozone loss accumulated after the descent of the air through high concentrations of reactive chlorine. The depleted air that is released out of the bottom of the vortex is sufficient to significantly reduce column ozone at mid-latitudes.</t>
  </si>
  <si>
    <t>UNIV COLORADO,NOAA,COOPERAT INST RES ENVIRONM SCI,BOULDER,CO 80309; JET PROP LAB,PASADENA,CA 91109; ATMOSPHER ENVIRONM SERV,DOWNSVIEW M3H 5T4,ON,CANADA; NASA,AMES RES CTR,MOFFETT FIELD,CA 94035; NOAA,CLIMATE MONITORING &amp; DIAGNOST LAB,BOULDER,CO 80303</t>
  </si>
  <si>
    <t>National Oceanic Atmospheric Admin (NOAA) - USA; University of Colorado System; University of Colorado Boulder; National Aeronautics &amp; Space Administration (NASA); NASA Jet Propulsion Laboratory (JPL); Environment &amp; Climate Change Canada; Meteorological Service of Canada; National Aeronautics &amp; Space Administration (NASA); NASA Ames Research Center; National Oceanic Atmospheric Admin (NOAA) - USA</t>
  </si>
  <si>
    <t>PROFFITT, MH (corresponding author), NOAA,AERON LAB,325 BROADWAY,BOULDER,CO 80303, USA.</t>
  </si>
  <si>
    <t>Aikin, Kenneth C/I-1973-2013</t>
  </si>
  <si>
    <t>10.1126/science.261.5125.1150</t>
  </si>
  <si>
    <t>WOS:A1993LU58600026</t>
  </si>
  <si>
    <t>PEOPLES, A</t>
  </si>
  <si>
    <t>PALMER-STATION</t>
  </si>
  <si>
    <t>PEOPLES, A (corresponding author), ANTARCTIC SUPPORT ASSOCIATES,PALMER STN,61 INVERNESS DR E,SUITE 300,ENGLEWOOD,CO 80112, USA.</t>
  </si>
  <si>
    <t>AUG 26</t>
  </si>
  <si>
    <t>10.1038/364752c0</t>
  </si>
  <si>
    <t>LU581</t>
  </si>
  <si>
    <t>WOS:A1993LU58100019</t>
  </si>
  <si>
    <t>ELKINS, JW; THOMPSON, TM; SWANSON, TH; BUTLER, JH; HALL, BD; CUMMINGS, SO; FISHER, DA; RAFFO, AG</t>
  </si>
  <si>
    <t>DECREASE IN THE GROWTH-RATES OF ATMOSPHERIC CHLOROFLUOROCARBON-11 AND CHLOROFLUOROCARBON-12</t>
  </si>
  <si>
    <t>TRACE GASES; OZONE; CHLORINE; STRATOSPHERE; LATITUDES; DIOXIDE; CCL2F2; CCL3F; MODEL</t>
  </si>
  <si>
    <t>THE discovery of the Antarctic ozone hole1 in 1985 led to international efforts to reduce emissions of ozone-destroying chlorofluorocarbons2. These efforts culminated in the Montreal Protocol3 and its subsequent amendments, which called for the elimination of CFC production by 1996. Here we focus on CFC-11 (CCl3F) and CFC-12 (CCl2F2), which are used for refrigeration, air conditioning and the production of aerosols and foams4, and which together make up about half of the total abundance of stratospheric organic chlorine5. We report a significant recent decrease in the atmospheric growth rates of these two species, based on measurements spanning the past 15 years and latitudes ranging from 83-degrees-N to 90-degrees-S. This is consistent with CFC-producers' own estimates of reduced emissions6,7. If the atmospheric growth rates of these two species continue to slow in line with predicted changes in industrial emissions, global atmospheric mixing ratios will reach a maximum before the turn of the century, and then begin to decline.</t>
  </si>
  <si>
    <t>UNIV COLORADO,NOAA,COOPERAT INST RES ENVIRONM SCI,BOULDER,CO 80309; DUPONT CO INC,DIV SCI COMP,CENT RES &amp; DEV,WILMINGTON,DE 19880; DUPONT CO INC,DIV FLUOROCHEM,WILMINGTON,DE 19898</t>
  </si>
  <si>
    <t>University of Colorado System; University of Colorado Boulder; National Oceanic Atmospheric Admin (NOAA) - USA; DuPont; DuPont</t>
  </si>
  <si>
    <t>ELKINS, JW (corresponding author), NOAA,CLIMATE MONITORING &amp; DIAGNOST,BOULDER,CO 80303, USA.</t>
  </si>
  <si>
    <t>Hall, Bradley/HZH-3492-2023</t>
  </si>
  <si>
    <t>Hall, Bradley/0000-0002-2451-8416</t>
  </si>
  <si>
    <t>10.1038/364780a0</t>
  </si>
  <si>
    <t>WOS:A1993LU58100048</t>
  </si>
  <si>
    <t>ROETHER, W; SCHLITZER, R; PUTZKA, A; BEINING, P; BULSIEWICZ, K; ROHARDT, G; DELAHOYDE, F</t>
  </si>
  <si>
    <t>A CHLOROFLUOROMETHANE AND HYDROGRAPHIC SECTION ACROSS DRAKE PASSAGE - DEEP-WATER VENTILATION AND MERIDIONAL PROPERTY TRANSPORT</t>
  </si>
  <si>
    <t>JOURNAL OF GEOPHYSICAL RESEARCH-OCEANS</t>
  </si>
  <si>
    <t>ANTARCTIC CIRCUMPOLAR CURRENT; POLAR FRONTAL ZONE; SOUTHERN-OCEAN; WEDDELL SEA; ATLANTIC; CIRCULATION; SEAWATER; TRACERS; MASSES</t>
  </si>
  <si>
    <t>New hydrographic and nutrient data obtained on a section across Drake Passage (F/S Meteor January 1990, World Ocean Circulation Experiment Hydrographic Program section SI) are in close agreement with property sections reported previously. The chlorofluoromethanes CFM 11 and CFM 12 were measured in Drake Passage for the first time. CFM concentrations are found to decrease from the surface down into the Upper Circumpolar Deep Water, for which they confirm water renewal from the south. For the Lower Circumpolar Deep Water, in which CFM concentrations were above detection limit only south of the Polar Front, very little water renewal on the CFM time scale is implied. Nonvanishing CFM is again found in the Weddell Sea Deep Water and the Southeast Pacific Deep Water toward the bottom in the south, but recent ventilation for the latter water mass is rejected. CFM 11 and CFM 12 concentrations vary essentially in constant proportion down to very low concentrations, questioning the possibility of using CFM ratios as ''age'' markers. The observed ratios are shown to be a natural feature of the upwelling regime of the southern ocean. Property concentrations on isopycnal surfaces display large undulations, reaching down into the Upper Circumpolar Deep Water. Their extrema, due to varying contribution of young water of southern origin, are situated at the boundaries of the current bands of the Antarctic Circumpolar Current. The feature is ascribed to property advection by rings and is taken to support previous claims that rings are an important transport mechanism across the Antarctic Circumpolar Current and that they might assist in maintaining its fronts.</t>
  </si>
  <si>
    <t>ALFRED WEGENER INST POLAR &amp; MARINE RES, D-27515 BREMERHAVEN, GERMANY; UNIV CALIF SAN DIEGO, SCRIPPS INST OCEANOG, OCEANOG DATA FACIL, LA JOLLA, CA 92093 USA</t>
  </si>
  <si>
    <t>Helmholtz Association; Alfred Wegener Institute, Helmholtz Centre for Polar &amp; Marine Research; University of California System; University of California San Diego; Scripps Institution of Oceanography</t>
  </si>
  <si>
    <t>UNIV BREMEN, FACHBEREICH 1, D-28334 BREMEN, GERMANY.</t>
  </si>
  <si>
    <t>2169-9275</t>
  </si>
  <si>
    <t>2169-9291</t>
  </si>
  <si>
    <t>J GEOPHYS RES-OCEANS</t>
  </si>
  <si>
    <t>J. Geophys. Res.-Oceans</t>
  </si>
  <si>
    <t>AUG 15</t>
  </si>
  <si>
    <t>C8</t>
  </si>
  <si>
    <t>10.1029/93JC00786</t>
  </si>
  <si>
    <t>LU551</t>
  </si>
  <si>
    <t>WOS:A1993LU55100006</t>
  </si>
  <si>
    <t>GRUNOW, AM</t>
  </si>
  <si>
    <t>NEW PALEOMAGNETIC DATA FROM THE ANTARCTIC PENINSULA AND THEIR TECTONIC IMPLICATIONS</t>
  </si>
  <si>
    <t>JOURNAL OF GEOPHYSICAL RESEARCH-SOLID EARTH</t>
  </si>
  <si>
    <t>WEST-ANTARCTICA; INDIAN-OCEAN; SOUTH-ATLANTIC; SOMALI BASIN; GONDWANALAND; EVOLUTION; AFRICA; TIME; GEOCHRONOLOGY; CONSTRAINTS</t>
  </si>
  <si>
    <t>New paleomagnetic data presented here further constrain the relative motion of the Antarctic Peninsula relative to East Antarctica during the Mesozoic development of the southern ocean basins. The Antarctic Peninsula (AP) is one of four crustal blocks that define West Antarctica, the others being the Ellsworth-Whitmore Mountains (EWM), Thurston Island-Eights Coast (TI), and Marie Byrd Land (MBL). A Jurassic pole (approximately 155Ma) (124-degrees-E, 64-degrees-S, A95=7.1-degrees, N=10 VGPs) was obtained from the AP block which suggests that the AP block rotated clockwise between approximately 175 and approximately 155 Ma due to significant early opening in the Weddell Sea basin. A new Early Cretaceous paleomagnetic pole (182-degrees-E, 74S, A95=5.9-degrees, N=6 site mean VGPs) indicates that the AP block was in or near to its present-day position with respect to East Antarctica by approximately 130 Ma. Between approximately 155 and 130 Ma, counterclockwise rotation of the AP-TI blocks, together with the southward motion of East Gondwanaland, probably resulted in subduction of Weddell Sea ocean floor beneath the southern AP block and initiated the Palmer Land deformational event. A approximately 130 Ma pole from the TI block requires clockwise rotation of the TI and possibly the EWM blocks between 130 and approximately 110 Ma producing sinsistral strike-slip motion between the EWM block and East Antarctica and dextral transpressional motion between the TI-EWM blocks and the AP block. New AP block approximately 110 Ma and approximately 85 Ma poles from this study (199-degrees-E, 74-degrees-S, A95=6.9-degrees, N=13 VGPs; 152-degrees-E, 86-degrees-S, A95=7.5-degrees, N=6 VGPs, respectively) are similar to equivalent age poles from East Antarctica and suggest little or no relative motion between the Antarctic Peninsula and East Antarctica. Northern and southern Antarctic Peninsula mid-Cretaceous poles are very much alike suggesting that the ''S'' shape of the Antarctic Peninsula is not due to oroclinal bending since approximately 110 Ma.</t>
  </si>
  <si>
    <t>UNIV OXFORD, DEPT EARTH SCI, OXFORD, ENGLAND</t>
  </si>
  <si>
    <t>University of Oxford</t>
  </si>
  <si>
    <t>Grunow, Anne/F-7844-2017</t>
  </si>
  <si>
    <t>Grunow, Anne/0000-0002-1655-0424</t>
  </si>
  <si>
    <t>2169-9313</t>
  </si>
  <si>
    <t>2169-9356</t>
  </si>
  <si>
    <t>J GEOPHYS RES-SOL EA</t>
  </si>
  <si>
    <t>J. Geophys. Res.-Solid Earth</t>
  </si>
  <si>
    <t>AUG 10</t>
  </si>
  <si>
    <t>B8</t>
  </si>
  <si>
    <t>10.1029/93JB01089</t>
  </si>
  <si>
    <t>LT337</t>
  </si>
  <si>
    <t>WOS:A1993LT33700003</t>
  </si>
  <si>
    <t>DYMENT, J</t>
  </si>
  <si>
    <t>EVOLUTION OF THE INDIAN-OCEAN TRIPLE JUNCTION BETWEEN 65 AND 49 MA (ANOMALIES 28 TO 21)</t>
  </si>
  <si>
    <t>DE-FUCA-RIDGE; PROPAGATING RIFT; MAGNETIC LINEATIONS; PLATE; 95.5-DEGREES-W; STABILITY; EOCENE; BASIN; TRACE</t>
  </si>
  <si>
    <t>Reinterpretation of newly published geophysical data (Kamesh-Raju and Ramprasad, 1989) and older profiles of the Central Indian Basin associated with similar studies of the Madagascar and Crozet basins, shows that the Indian Ocean Triple Junction trace on the Indian plate corresponds, at anomalies 23 and 22, to a N38-degrees-E offset of the magnetic lineations, oblique to both the Southeast Indian Ridge (SEIR) and Central Indian Ridge (CIR) spreading directions. The conjugate Triple Junction trace on the African plate identified in the Madagascar Basin is associated with a roughly north-south offset, parallel to the Southwest Indian Ridge (SWIR) fracture zones. In order to account for these observations and the velocity triangle of the Indian, African, and Antarctic plates close to the Triple Junction, a ridge-fault-fault mode is proposed, with a propagatorlike SEIR-CIR offset. The Triple Junction jumped between anomalies 24 and 23 and between anomalies 22 and 21, restoring a ridge-ridge-ridge configuration which immediately turned to a pseudo-ridge-ridge-fault and later to a true ridge-fault-fault configuration. After the Triple Junction jump at anomaly 21, the former SEIR-CIR offset was accommodated by a new CIR fracture zone. The lack of such a fracture zone prior to anomaly 21 suggests that either a pseudo-ridge-ridge-fault or an unstable ridge-ridge-ridge configuration prevailed before anomaly 24, in agreement with the velocity triangles which predict more unstable Triple Junction modes. Both modes support the creation of numerous SWIR fracture zones, presently observed between 52-degrees-30'E and 59-degrees-30'E. as a consequence of the Triple Junction evolution between anomalies 29 and 24. This result suggests that the physiography of the SWIR records the history of the Triple Junction.</t>
  </si>
  <si>
    <t>UNIV STRASBOURG 1, INST PHYS GLOBE, CNRS, URA 0323, F-67070 STRASBOURG, FRANCE</t>
  </si>
  <si>
    <t>Universites de Strasbourg Etablissements Associes; Universite de Strasbourg; Universite Paris Cite; Centre National de la Recherche Scientifique (CNRS)</t>
  </si>
  <si>
    <t>Dyment, Jérôme/A-6788-2011</t>
  </si>
  <si>
    <t>10.1029/93JB00438</t>
  </si>
  <si>
    <t>WOS:A1993LT33700006</t>
  </si>
  <si>
    <t>FRASER, GJ; HERNANDEZ, G; SMITH, RW</t>
  </si>
  <si>
    <t>EASTWARD-MOVING 2-4 DAY WAVES IN THE WINTER ANTARCTIC MESOSPHERE</t>
  </si>
  <si>
    <t>4-DAY WAVE; POLAR STRATOSPHERE; SPACED DATA; TEMPERATURE</t>
  </si>
  <si>
    <t>The structure of short period (2-4 days) planetary waves in the Antarctic mesosphere has been determined from ground based wind measurements. At the South Pole observations are made with a Fabry-Perot spectrometer (FPS) to determine the meridional wind component of OH tracer molecules. Azimuth scanning of the FPS shows that the observed modes are of zonal wavenumber one, as expected at the rotation pole in the neutral atmosphere. At Scott Base (78-degrees-S) observations are made with an MF spaced-antenna mode mesospheric wind-profiler radar. The vertical structure of the waves at altitudes of 80-100 km shows a phase variation corresponding to a vertical wavelength of more than 100 km. The observed periods support previous interpretations, based on satellite observations and barotropic instability models, of modes associated with the '4-day' wave.</t>
  </si>
  <si>
    <t>UNIV WASHINGTON,GRAD PROGRAM GEOPHYS AK-50,SEATTLE,WA 98195; UNIV ALASKA,INST GEOPHYS,FAIRBANKS,AK 99705</t>
  </si>
  <si>
    <t>University of Washington; University of Washington Seattle; University of Alaska System; University of Alaska Fairbanks</t>
  </si>
  <si>
    <t>FRASER, GJ (corresponding author), UNIV CANTERBURY,DEPT PHYS &amp; ASTRON,PRIVATE BAG 4800,CHRISTCHURCH 1,NEW ZEALAND.</t>
  </si>
  <si>
    <t>Smith, Richard/JZD-2895-2024</t>
  </si>
  <si>
    <t>Hernandez, Gonzalo/0000-0003-4245-8696</t>
  </si>
  <si>
    <t>AUG 6</t>
  </si>
  <si>
    <t>10.1029/93GL01707</t>
  </si>
  <si>
    <t>LT387</t>
  </si>
  <si>
    <t>WOS:A1993LT38700007</t>
  </si>
  <si>
    <t>ANGELL, JK</t>
  </si>
  <si>
    <t>REEXAMINATION OF THE RELATION BETWEEN DEPTH OF THE ANTARCTIC OZONE HOLE, AND EQUATORIAL QBO AND SST, 1962-1992</t>
  </si>
  <si>
    <t>QUASI-BIENNIAL OSCILLATION; SUNSPOT NUMBER; SOUTH-POLE; DEPLETION; TEMPERATURE; STRATOSPHERE; CIRCULATION; MODULATION; DECREASE; MB</t>
  </si>
  <si>
    <t>The relation between depth of the Antarctic ozone hole, and equatorial QBO and SST, is reexamined for the interval 1962-1992, using Dobson total-ozone data at the South Pole, Singapore 50 mb zonal wind, and average SST in the El Nino region 12S-2N, 180-90W. During this interval the correlation between October-November values of South Pole total ozone, and south polar 100 mb temperature from radiosondes, is 0.93. In 23 of 27 cases, South Pole springtime (October-November) total ozone decreased from one year to the next when the Singapore 50 mb zonal wind averaged from the east during the intervening 3 seasons and increased when this wind averaged from the west. Owing to the high serial correlation of the wind and total-ozone data, this distribution is only significant at the 5% level according to the Chi-square test, but basically supports the conclusions of Garcia and Solomon (1987) and Lait et al. (1989) regarding the relation between equatorial QBO and depth of the ozone hole. The tendency for a deeper ozone hole when equatorial SST warms (El Nino) yields a relation between depth of the Antarctic ozone hole, and equatorial QBO and SST, significant at the 1% level only by the subjective drawing of a smooth line which separates springtime total-ozone increases and decreases from one year to the next in 24 of 25 cases with 2 cases on the line of separation. The Singapore 50 mb wind has been from the west during the first half of 1993, suggesting a less deep ozone hole in 1993 than in 1992, especially if the current prolonged El Nino finally abates in mid 1993.</t>
  </si>
  <si>
    <t>ANGELL, JK (corresponding author), NOAA,AIR RESOURCES LAB,ERL,1315 E W HIGHWAY,SILVER SPRING,MD 20910, USA.</t>
  </si>
  <si>
    <t>10.1029/93GL01762</t>
  </si>
  <si>
    <t>WOS:A1993LT38700010</t>
  </si>
  <si>
    <t>MERVIS, J</t>
  </si>
  <si>
    <t>ANTARCTIC RESEARCH - SCIENCE CEDES GROUND TO ENVIRONMENTAL CONCERNS</t>
  </si>
  <si>
    <t>10.1126/science.261.5122.676</t>
  </si>
  <si>
    <t>LQ730</t>
  </si>
  <si>
    <t>WOS:A1993LQ73000013</t>
  </si>
  <si>
    <t>CRICKMORE, RI</t>
  </si>
  <si>
    <t>A COMPARISON BETWEEN VERTICAL WINDS AND DIVERGENCE IN THE HIGH-LATITUDE THERMOSPHERE</t>
  </si>
  <si>
    <t>ANNALES GEOPHYSICAE-ATMOSPHERES HYDROSPHERES AND SPACE SCIENCES</t>
  </si>
  <si>
    <t>DYNAMICS EXPLORER; AURORAL LATITUDES; MAGNETIC STORM; GRAVITY-WAVES; GENERATION; MOTIONS</t>
  </si>
  <si>
    <t>Measurements of thermospheric wind velocities obtained from a Fabry-Perot interferometer (FPI) situated at Halley, Antarctica (75.5-degrees-S, 26.6-degrees-W, L = 4.2) have been used to compare the vertical wind with the divergence of the horizontal flow at an altitude of approximately 240 km. It is found that the ratio between vertical wind and divergence is of the order of five times that predicted by a theoretical model. The likely causes of this discrepancy are discussed. A scale size of approximately 360 km for the vertical wind at this high latitude site is suggested by the results.</t>
  </si>
  <si>
    <t>CRICKMORE, RI (corresponding author), BRITISH ANTARCTIC SURVEY,NAT ENVIRONM RES COUNCIL,MADINGLEY RD,CAMBRIDGE CB3 0ET,ENGLAND.</t>
  </si>
  <si>
    <t>0992-7689</t>
  </si>
  <si>
    <t>ANN GEOPHYS</t>
  </si>
  <si>
    <t>Ann. Geophys.-Atmos. Hydrospheres Space Sci.</t>
  </si>
  <si>
    <t>AUG</t>
  </si>
  <si>
    <t>Astronomy &amp; Astrophysics; Geosciences, Multidisciplinary; Meteorology &amp; Atmospheric Sciences</t>
  </si>
  <si>
    <t>Astronomy &amp; Astrophysics; Geology; Meteorology &amp; Atmospheric Sciences</t>
  </si>
  <si>
    <t>LU315</t>
  </si>
  <si>
    <t>WOS:A1993LU31500008</t>
  </si>
  <si>
    <t>PREYER, JM; OLIVER, JD</t>
  </si>
  <si>
    <t>STARVATION-INDUCED THERMAL TOLERANCE AS A SURVIVAL MECHANISM IN A PSYCHROPHILIC MARINE BACTERIUM</t>
  </si>
  <si>
    <t>APPLIED AND ENVIRONMENTAL MICROBIOLOGY</t>
  </si>
  <si>
    <t>VIBRIO SP; INDUCED MORPHOGENESIS; PROTEIN-SYNTHESIS; ENVIRONMENT; PATTERNS; GROWTH; STRESS; CELLS; S14</t>
  </si>
  <si>
    <t>Carbon-starved cultures of strain Ant-300, a psychrophilic marine vibrio isolated from the Antarctic Convergence, were compared with their nonstarved counterparts for resistance to heat. Specifically, starved and unstarved cells were exposed to 17-degrees-C, which is 4-degrees-C above the maximum growth temperature, and compared with cells maintained at the optimum temperature (5 to 7-degrees-C). Total cell counts, direct viable-cell counts, and plate counts were monitored. At a temperature of 17-degrees-C, viability (as indicated by plate counts) was lost within 40 h, with direct viable-cell counts indicating less than 5% viability at this time. However, when cells were carbon starved for 1 week prior to heat challenge, significant plateability was maintained for more than 6 days; direct viable-cell counts of starved cells maintained at 17-degrees-C indicated the presence of viable cells for at least 12 days. Because starvation is the normal physiological state of copiotrophic, heterotrophic bacteria in oligotrophic marine waters, these data suggest that starvation conditions may be a significant factor in providing heat tolerance to psychrophiles.</t>
  </si>
  <si>
    <t>UNIV N CAROLINA,DEPT BIOL,CHARLOTTE,NC 28223</t>
  </si>
  <si>
    <t>University of North Carolina; University of North Carolina Charlotte</t>
  </si>
  <si>
    <t>AMER SOC MICROBIOLOGY</t>
  </si>
  <si>
    <t>1325 MASSACHUSETTS AVENUE, NW, WASHINGTON, DC 20005-4171</t>
  </si>
  <si>
    <t>0099-2240</t>
  </si>
  <si>
    <t>APPL ENVIRON MICROB</t>
  </si>
  <si>
    <t>Appl. Environ. Microbiol.</t>
  </si>
  <si>
    <t>10.1128/AEM.59.8.2653-2656.1993</t>
  </si>
  <si>
    <t>Biotechnology &amp; Applied Microbiology; Microbiology</t>
  </si>
  <si>
    <t>LP835</t>
  </si>
  <si>
    <t>Bronze, Green Published</t>
  </si>
  <si>
    <t>WOS:A1993LP83500046</t>
  </si>
  <si>
    <t>PERRISS, SJ; LAYBOURNPARRY, J; MARCHANT, HJ</t>
  </si>
  <si>
    <t>MESODINIUM-RUBRUM (MYRIONECTA-RUBRA) IN AN ANTARCTIC BRACKISH LAKE</t>
  </si>
  <si>
    <t>ARCHIV FUR HYDROBIOLOGIE</t>
  </si>
  <si>
    <t>PLANKTON</t>
  </si>
  <si>
    <t>The occurrence of Mesodinium rebrum in an oligotrophic Antarctic lake (Highway Lake, Vestfold Hills) during the austral summer of 1991/2 is described, together with bacteria and other protozooplankton. The ciliate reached peak densities of 2.83 x 10(4) during early December. The cells were fairly small for the species complex (mean +/-standard error = 6.81 x 10(3) mum3 +/- 0.15 x 10(3)) and contained an average of 7.6 chloroplasts per cell. It is estimated that M. rubrum contributed about 5.5 % of community chlorophyll-a. To our knowledge this marine ciliate has not previously been reported in a closed lacustrine environment.</t>
  </si>
  <si>
    <t>ANTARCTIC DIV, KINGSTON, TAS 7050, AUSTRALIA</t>
  </si>
  <si>
    <t>Australian Antarctic Division</t>
  </si>
  <si>
    <t>PERRISS, SJ (corresponding author), UNIV LANCASTER, INST ENVIRONM &amp; BIOL SCI, LANCASTER LA1 4YQ, ENGLAND.</t>
  </si>
  <si>
    <t>E SCHWEIZERBARTSCHE VERLAGS</t>
  </si>
  <si>
    <t>STUTTGART</t>
  </si>
  <si>
    <t>NAEGELE U OBERMILLER, SCIENCE PUBLISHERS, JOHANNESSTRASSE 3A, D 70176 STUTTGART, GERMANY</t>
  </si>
  <si>
    <t>0003-9136</t>
  </si>
  <si>
    <t>ARCH HYDROBIOL</t>
  </si>
  <si>
    <t>Arch. Hydrobiol.</t>
  </si>
  <si>
    <t>Limnology; Marine &amp; Freshwater Biology</t>
  </si>
  <si>
    <t>LX701</t>
  </si>
  <si>
    <t>WOS:A1993LX70100004</t>
  </si>
  <si>
    <t>ADAMSON, DA; SELKIRK, JM; SEPPELT, RD</t>
  </si>
  <si>
    <t>SERPENTINITE, HARZBURGITE, AND VEGETATION ON SUB-ANTARCTIC MACQUARIE ISLAND</t>
  </si>
  <si>
    <t>ARCTIC AND ALPINE RESEARCH</t>
  </si>
  <si>
    <t>Macquarie Island (54-degrees-35'S, 158-degrees-55'E) is a subantarctic island composed of oceanic crustal rocks lifted above sea level during the middle to late Pleistocene. The northern third of its plateau contains large areas of serpentinite and harzburgite. Outcrops of basalt rich in phenocrysts of olivine and pyroxine occur farther south. Where large enough to influence soil formation all these areas are marked by sparse vegetation cover with small, apparently slow-growing plants and a high percentage of bare ground, in sharp contrast to adjacent areas. Soils and plants on serpentinite and harzburgite areas contain high nickel and magnesium, and have lowered calcium/magnesium ratios. There are no species confined to the serpentinite and harzburgite rocks and none is a hyperaccumulator of nickel, presumably because of the short time with respect to evolution that the island has been above sea level.</t>
  </si>
  <si>
    <t>MACQUARIE UNIV,GRAD SCH ENVIRONM,SYDNEY,NSW 2109,AUSTRALIA; MACQUARIE UNIV,SCH BIOL SCI,SYDNEY,NSW 2109,AUSTRALIA; ANTARCTIC DIV,KINGSTON,TAS 7050,AUSTRALIA</t>
  </si>
  <si>
    <t>Macquarie University; Macquarie University; Australian Antarctic Division</t>
  </si>
  <si>
    <t>INST ARCTIC ALPINE RES</t>
  </si>
  <si>
    <t>UNIV COLORADO, BOULDER, CO 80309</t>
  </si>
  <si>
    <t>0004-0851</t>
  </si>
  <si>
    <t>ARCTIC ALPINE RES</t>
  </si>
  <si>
    <t>Arct. Alp. Res.</t>
  </si>
  <si>
    <t>10.2307/1551817</t>
  </si>
  <si>
    <t>Environmental Sciences; Geography</t>
  </si>
  <si>
    <t>Environmental Sciences &amp; Ecology; Geography</t>
  </si>
  <si>
    <t>LU324</t>
  </si>
  <si>
    <t>WOS:A1993LU32400009</t>
  </si>
  <si>
    <t>EMSCHERMANN, P</t>
  </si>
  <si>
    <t>LIME-TWIG GLANDS - A UNIQUE INVENTION OF AN ANTARCTIC ENTOPROCT</t>
  </si>
  <si>
    <t>BIOLOGICAL BULLETIN</t>
  </si>
  <si>
    <t>NEMATOCYST; MORPHOLOGY; RHABDITES; HYDRA</t>
  </si>
  <si>
    <t>Specialized glands that release formed secretions of a complex structure are known from several invertebrate phyla. A novel type of such an extrusive organ has been detected in the newly described Antarctic entoproct Loxosomella brochobola Emschermann, 1993 and is reported here. The specialized extrusive organs known from other invertebrates are generally unicellular, but these entoproctan glands are multicellular organs. The structured secretion of these glands is an extracellular product homologous to the body cuticle and is discharged in long sticky, hollow threads. In evolutionary convergence to the glutinant spirocysts of the Anthozoa, these threads are assumed-like set out single lime-twigs-to trap larger prey organisms inaccessible to the ciliary feeding current of the entoproct. Specialized glands of this kind have not been known previously in Entoprocta. This ''invention'' by a nanoplankton feeder must be seen as a specific adaptation to life in an environment that is poor in nanoplankton. L. brochobola was found exclusively on the inner, abfrontal surface of the tube-shaped, calcareous colonies of the bryozoon Porella malouinensis and shares this microhabitat only with some smaller predators, such as the hydrozoan Halecium sp.; no other ciliary feeders are present.</t>
  </si>
  <si>
    <t>EMSCHERMANN, P (corresponding author), UNIV FREIBURG,FAK BIOL,SCHANZLESTR 1,W-7800 FREIBURG,GERMANY.</t>
  </si>
  <si>
    <t>MARINE BIOLOGICAL LABORATORY</t>
  </si>
  <si>
    <t>WOODS HOLE</t>
  </si>
  <si>
    <t>BIOLOGICAL BULL MBL STREET, WOODS HOLE, MA 02543</t>
  </si>
  <si>
    <t>0006-3185</t>
  </si>
  <si>
    <t>BIOL BULL</t>
  </si>
  <si>
    <t>Biol. Bull.</t>
  </si>
  <si>
    <t>10.2307/1542133</t>
  </si>
  <si>
    <t>Biology; Marine &amp; Freshwater Biology</t>
  </si>
  <si>
    <t>Life Sciences &amp; Biomedicine - Other Topics; Marine &amp; Freshwater Biology</t>
  </si>
  <si>
    <t>LT687</t>
  </si>
  <si>
    <t>WOS:A1993LT68700009</t>
  </si>
  <si>
    <t>LIN, YT; OUYANG, ZY; WANG, DD; NAGEL, HJ; ELGORESY, A; LUNDBERGER, LL</t>
  </si>
  <si>
    <t>INSPIRATION FROM STUDY OF ANTARCTIC METEORITES .2. DISCOVERY OF THE 1ST EL3 CHONDRITE</t>
  </si>
  <si>
    <t>CHINESE SCIENCE BULLETIN</t>
  </si>
  <si>
    <t>ENSTATITE CHONDRITE; ANTARCTIC METEORITE; PETROGRAPHY AND MINERALOGY; PARENT BODIES; THERMOMETAMORPHISM</t>
  </si>
  <si>
    <t>LIN, YT (corresponding author), ACAD SINICA,INST GEOCHEM,GUIYANG 550002,PEOPLES R CHINA.</t>
  </si>
  <si>
    <t>Lin, Yangting/A-8845-2015; lin, yt/IQT-6771-2023; Liu, Kai/IST-6808-2023</t>
  </si>
  <si>
    <t>SCIENCE CHINA PRESS</t>
  </si>
  <si>
    <t>BEIJING</t>
  </si>
  <si>
    <t>16 DONGHUANGCHENGGEN NORTH ST, BEIJING 100717, PEOPLES R CHINA</t>
  </si>
  <si>
    <t>1001-6538</t>
  </si>
  <si>
    <t>CHINESE SCI BULL</t>
  </si>
  <si>
    <t>Chin. Sci. Bull.</t>
  </si>
  <si>
    <t>LV463</t>
  </si>
  <si>
    <t>WOS:A1993LV46300012</t>
  </si>
  <si>
    <t>HART, MB; DODSWORTH, P; DUANE, AM</t>
  </si>
  <si>
    <t>THE LATE CENOMANIAN EVENT IN EASTERN ENGLAND</t>
  </si>
  <si>
    <t>CRETACEOUS RESEARCH</t>
  </si>
  <si>
    <t>International Colloquium on Cenomanian-Turonian boundary Events</t>
  </si>
  <si>
    <t>MAY 24-25, 1991</t>
  </si>
  <si>
    <t>UNIV GRENOBLE, GRENOBLE, FRANCE</t>
  </si>
  <si>
    <t>UNIV GRENOBLE</t>
  </si>
  <si>
    <t>CENOMANIAN-TURONIAN BOUNDARY; ANOXIC EVENT; ISOTOPE STRATIGRAPHY; GEOCHEMISTRY; FORAMINIFERA; DINOFLAGELLATE CYSTS</t>
  </si>
  <si>
    <t>CRETACEOUS CLIMATE; EXTINCTIONS; EARTH</t>
  </si>
  <si>
    <t>UNIV SHEFFIELD,CTR PALYNOL STUDIES,SHEFFIELD S3 7HF,S YORKSHIRE,ENGLAND; BRITISH ANTARCTIC SURVEY,CAMBRIDGE CB3 0ET,ENGLAND</t>
  </si>
  <si>
    <t>University of Sheffield; UK Research &amp; Innovation (UKRI); Natural Environment Research Council (NERC); NERC British Antarctic Survey</t>
  </si>
  <si>
    <t>HART, MB (corresponding author), UNIV PLYMOUTH,DEPT GEOL SCI,DRAKE CIRCUS,PLYMOUTH PL4 8AA,DEVON,ENGLAND.</t>
  </si>
  <si>
    <t>Dodsworth, Paul/0000-0002-8895-9472</t>
  </si>
  <si>
    <t>ACADEMIC PRESS LTD</t>
  </si>
  <si>
    <t>24-28 OVAL RD, LONDON, ENGLAND NW1 7DX</t>
  </si>
  <si>
    <t>0195-6671</t>
  </si>
  <si>
    <t>CRETACEOUS RES</t>
  </si>
  <si>
    <t>Cretac. Res.</t>
  </si>
  <si>
    <t>AUG-OCT</t>
  </si>
  <si>
    <t>4-5</t>
  </si>
  <si>
    <t>10.1006/cres.1993.1035</t>
  </si>
  <si>
    <t>ML477</t>
  </si>
  <si>
    <t>WOS:A1993ML47700010</t>
  </si>
  <si>
    <t>FRANCIS, A</t>
  </si>
  <si>
    <t>SAFETY IN THE OPERATION OF CRYOGENIC SYSTEMS AT THE SOUTH-POLE</t>
  </si>
  <si>
    <t>CRYOGENICS</t>
  </si>
  <si>
    <t>LTEC 92 - LOW TEMPERATURE ENGINEERING AND CRYOGENICS CONF : SAFETY IN THE DESIGN AND OPERATION OF LOW TEMPERATURE SYSTEMS</t>
  </si>
  <si>
    <t>JUL 13-15, 1992</t>
  </si>
  <si>
    <t>SOUTHAMPTON, ENGLAND</t>
  </si>
  <si>
    <t>CRYOGENIC SYSTEMS; SAFETY; SOUTH POLE</t>
  </si>
  <si>
    <t>Successful supply of liquid helium and liquid nitrogen to the South Pole, in support of the United States Antarctic research programmes, demonstrates that a reasonable logistic plan can safely provide cryogens anywhere on earth. Investigation of a liquid nitrogen tank failure indicates no contributing cause from environmental or operational factors; this emphasizes need for care in selecting equipment.</t>
  </si>
  <si>
    <t>BUTTERWORTH-HEINEMANN LTD</t>
  </si>
  <si>
    <t>THE BOULEVARD, LANGFORD LANE, KIDLINGTON, OXFORD, OXON, ENGLAND OX5 1GB</t>
  </si>
  <si>
    <t>0011-2275</t>
  </si>
  <si>
    <t>Cryogenics</t>
  </si>
  <si>
    <t>10.1016/0011-2275(93)90194-S</t>
  </si>
  <si>
    <t>Thermodynamics; Physics, Applied</t>
  </si>
  <si>
    <t>Thermodynamics; Physics</t>
  </si>
  <si>
    <t>LN908</t>
  </si>
  <si>
    <t>WOS:A1993LN90800012</t>
  </si>
  <si>
    <t>KERR, GRD; FORBES, KJ; WILLIAMS, A; PENNINGTON, TH</t>
  </si>
  <si>
    <t>AN ANALYSIS OF THE DIVERSITY OF HAEMOPHILUS-PARAINFLUENZAE IN THE ADULT HUMAN RESPIRATORY-TRACT BY GENOMIC DNA-FINGERPRINTING</t>
  </si>
  <si>
    <t>EPIDEMIOLOGY AND INFECTION</t>
  </si>
  <si>
    <t>POLYACRYLAMIDE GEL-ELECTROPHORESIS; HEMOPHILUS-INFLUENZAE; ESCHERICHIA-COLI; CLONAL ANALYSIS; H-INFLUENZAE; INFECTIONS; CHILDREN; EPIDEMIOLOGY; TRANSMISSION; POPULATION</t>
  </si>
  <si>
    <t>A method for typing Haemophilus species is described, based on the analysis of genomic DNA from Haemophilus parainfluenzae. The DNA was extracted by a rapid method and digested with the restriction enzyme BamHI to provide a characteristic 'fingerprint'. The pattern of fragments in the ranges 1-1.6 kb, 1.6-2 kb and 2-3 kb were used to produce a numerical profile of each isolate. In total 97 isolates were examined; 88 from throat swab material isolated from the 15 members of a British Antarctic Survey base and 9 type strains. Seventy-two of the 88 antarctic isolates were H. parainfluenzae and were found to be very diverse, comprising 41 identifiable strains with up to 5 strains being isolated from a single throat swab sample. There was evidence for both carriage and transmission within the isolated community. The technique provided a highly discriminatory method for characterizing Haemophilus strains which is suitable for epidemiological studies.</t>
  </si>
  <si>
    <t>UNIV ABERDEEN, DEPT MED MICROBIOL, FORESTERHILL, ABERDEEN AB9 2ZD, SCOTLAND; ROBERT GORDONS INST TECHNOL, CTR SURVIVAL, BRITISH ANTARCTIC SURVEY, MED UNIT, ABERDEEN AB2 3BJ, SCOTLAND</t>
  </si>
  <si>
    <t>University of Aberdeen; Robert Gordon University; UK Research &amp; Innovation (UKRI); Natural Environment Research Council (NERC); NERC British Antarctic Survey</t>
  </si>
  <si>
    <t>CAMBRIDGE UNIV PRESS</t>
  </si>
  <si>
    <t>32 AVENUE OF THE AMERICAS, NEW YORK, NY 10013-2473 USA</t>
  </si>
  <si>
    <t>0950-2688</t>
  </si>
  <si>
    <t>1469-4409</t>
  </si>
  <si>
    <t>EPIDEMIOL INFECT</t>
  </si>
  <si>
    <t>Epidemiol. Infect.</t>
  </si>
  <si>
    <t>10.1017/S0950268800056715</t>
  </si>
  <si>
    <t>Public, Environmental &amp; Occupational Health; Infectious Diseases</t>
  </si>
  <si>
    <t>LT828</t>
  </si>
  <si>
    <t>WOS:A1993LT82800011</t>
  </si>
  <si>
    <t>REPRODUCTIVE TRADE-OFFS IN CARIDEAN SHRIMPS</t>
  </si>
  <si>
    <t>FUNCTIONAL ECOLOGY</t>
  </si>
  <si>
    <t>EGG; FECUNDITY; INVESTMENT; LIFE HISTORY; SIZE; YOLK</t>
  </si>
  <si>
    <t>1. Volume, dry mass and nutrient content were measured in eggs from four species of polar caridean shrimp (Crustacea; Decapoda): Chorismus antarcticus, Notocrangon antarcticus and Nematocarcinus lanceopes from the Weddell Sea (Antarctic), and Eualus gaimardii from Svalbard (Arctic). Mean egg dry mass was positively correlated with female dry mass in all species, although this was not statistically significant in Notocrangon. 2. In all species examined (Chorismus, Eualus, Notocrangon) there was a small but significant trade-off between egg dry mass and fecundity when the effect of female dry mass on both variables was taken into account. The reason for this trade-off is not clear, but it argues against the suggestion that there should be a minimum egg size to ensure sufficient reserves with additional resources being directed to larger eggs only when food is plentiful. There was no relation between egg dry mass and female post-spawning condition in any species once the effect of female mass had been allowed for. 3. Data from intraspecific studies of polar shrimps and gammarid amphipods indicate that overall investment by the female (reproductive output) and investment per off-spring (egg size) are not linked. Although selection acting over evolutionary time scales must set the overall constraints to these variables, the results presented here suggest that the class of reproductive ecology models that relate overall investment to investment per offspring are not appropriate for marine invertebrates. Furthermore, refinement of existing models will need to incorporate the trade-off between brood size and egg size, and co-variation of egg size with female size.</t>
  </si>
  <si>
    <t>0269-8463</t>
  </si>
  <si>
    <t>FUNCT ECOL</t>
  </si>
  <si>
    <t>Funct. Ecol.</t>
  </si>
  <si>
    <t>10.2307/2390028</t>
  </si>
  <si>
    <t>Ecology</t>
  </si>
  <si>
    <t>LU560</t>
  </si>
  <si>
    <t>WOS:A1993LU56000004</t>
  </si>
  <si>
    <t>VOGT, S; HERZOG, GF; EUGSTER, O; MICHEL, T; NIEDERMANN, S; KRAHENBUHL, U; MIDDLETON, R; DEZFOULYARJOMANDY, B; FINK, D; KLEIN, J</t>
  </si>
  <si>
    <t>EXPOSURE HISTORY OF THE LUNAR METEORITE, ELEPHANT-MORAINE-87521</t>
  </si>
  <si>
    <t>GEOCHIMICA ET COSMOCHIMICA ACTA</t>
  </si>
  <si>
    <t>MAC88104; Y791197; AL-26; MOON</t>
  </si>
  <si>
    <t>We report the noble gas concentrations and the Al-26, Be-10, Cl-36, and Ca-41 activities of the Antarctic lunar meteorite Elephant Moraine 87521. Although the actual exposure history of the meteorite may have been more complex, the following model history accounts satisfactorily for the cosmogenic nuclide data: A first stage of lunar irradiation for approximately 1 Ma at a depth of 1-5 g/cm2 followed, not necessarily directly, by a second one for 26 Ma at approximately 565 g/cm2; launch from the Moon less than 0.1 Ma ago; and arrival on Earth 15-50 ka ago. The small concentration of trapped gases shows that except for some material that may have been introduced at the moment of launch, EET 87521 spent &lt;1 Ma at a lunar depth &lt;1 g/cm2. EET 87521 has a K/Ar age in the range 3.0-3.4 Ga, which is typical for lunar mare basalts.</t>
  </si>
  <si>
    <t>PURDUE UNIV,DEPT CHEM,W LAFAYETTE,IN 47907; RUTGERS UNIV,DEPT CHEM,NEW BRUNSWICK,NJ 08903; UNIV BERN,INST PHYS,CH-3000 BERN,SWITZERLAND; UNIV BERN,INST ANORGAN CHEM,CH-3000 BERN,SWITZERLAND; UNIV PENN,DEPT PHYS,PHILADELPHIA,PA 19104</t>
  </si>
  <si>
    <t>Purdue University System; Purdue University; Rutgers University System; Rutgers University New Brunswick; University of Bern; University of Bern; University of Pennsylvania</t>
  </si>
  <si>
    <t>Klein, Jeffrey/E-3295-2013; fink, David/A-9518-2012</t>
  </si>
  <si>
    <t>fink, David/0000-0001-7156-4602</t>
  </si>
  <si>
    <t>0016-7037</t>
  </si>
  <si>
    <t>GEOCHIM COSMOCHIM AC</t>
  </si>
  <si>
    <t>Geochim. Cosmochim. Acta</t>
  </si>
  <si>
    <t>10.1016/0016-7037(93)90156-Q</t>
  </si>
  <si>
    <t>LT279</t>
  </si>
  <si>
    <t>WOS:A1993LT27900022</t>
  </si>
  <si>
    <t>STANFORD, SD</t>
  </si>
  <si>
    <t>LATE CENOZOIC SURFICIAL DEPOSITS AND VALLEY EVOLUTION OF UNGLACIATED NORTHERN NEW-JERSEY</t>
  </si>
  <si>
    <t>GEOMORPHOLOGY</t>
  </si>
  <si>
    <t>Multiple alluvial, colluvial, and eolian deposits in unglaciated northern New Jersey, and the eroded bedrock surfaces on which they rest, provide evidence of both long-term valley evolution driven by sustained eustatic baselevel lowering and short-term filling and excavation of valleys during glacial and interglacial climate cycles. The long-term changes occur over durations of 10(6) years, the short-term features evolve over durations of 10(4) to 10(5) years. Direct glacial effects, including blockage of valleys by glacial ice and sediment, and valley gradient reversals induced by crustal depression, are relatively sudden changes that account for several major Pleistocene drainage shifts. After deposition of the Beacon Hill fluvial gravel in the Late Miocene, lowering of sea level, perhaps in response to growth of the Antarctic ice sheet, led to almost complete dissection of the gravel. A suite of alluvial, colluvial, and eolian sediments was deposited in the dissected landscape. The fluvial Bridgeton Formation was deposited in the Raritan low-land, in the Amboy-Trenton lowland, and in the Delaware valley. Following southeastward diversion of the main Bridgeton river, perhaps during Late Pliocene or Early Pleistocene glaciation, northeastward drainage was established on the inactive Bridgeton fluvial plain. About 30 to 45 m of entrenchment followed, forming narrow, incised valleys within which Late Pleistocene deposits rest. This entrenchment may have occurred in response to lowered sea level caused by growth of ice sheets in the northern hemisphere. Under periglacial conditions in the Middle and Late Pleistocene, valleys were partially filled with alluvium and colluvium. During interglacials slopes were stabilized by vegetation and the alluvial and colluvial valley-fill was excavated by gullying, bank erosion, and spring sapping. During Illinoian and late Wisconsinan glaciation, the lower Raritan River was diverted when glacial deposits blocked its valley, and the Delaware River was partially diverted down the isostatically-steepened lower Millstone valley.</t>
  </si>
  <si>
    <t>STANFORD, SD (corresponding author), NEW JERSEY GEOL SURVEY,CN 029,TRENTON,NJ 08625, USA.</t>
  </si>
  <si>
    <t>0169-555X</t>
  </si>
  <si>
    <t>Geomorphology</t>
  </si>
  <si>
    <t>10.1016/0169-555X(93)90058-A</t>
  </si>
  <si>
    <t>Geography, Physical; Geosciences, Multidisciplinary</t>
  </si>
  <si>
    <t>Physical Geography; Geology</t>
  </si>
  <si>
    <t>LX219</t>
  </si>
  <si>
    <t>WOS:A1993LX21900001</t>
  </si>
  <si>
    <t>TAKEDA, M</t>
  </si>
  <si>
    <t>ELECTRIC CURRENTS IN THE OCEAN INDUCED BY A MODEL DST FIELD AND THEIR EFFECTS ON THE ESTIMATION OF MANTLE CONDUCTIVITY</t>
  </si>
  <si>
    <t>DST FIELD; MANTLE CONDUCTIVITY; OCEANIC CURRENTS</t>
  </si>
  <si>
    <t>INDUCTION; EARTH</t>
  </si>
  <si>
    <t>Electric currents induced in the ocean by the external Dst fields are simulated for a system which consists of a uniform geocentric sphere of finite conductivity and a non-uniformly conductive thin-shell sphere representing the sea-land distribution. The effect of the ocean on the Dst field is smaller than that on the geomagnetic Sq field. However, fairly strong currents are induced in the Antarctic Ocean, and these currents partly explain the anomalous behaviour of the geomagnetic response observed at Hermanus especially for the variations of periods of less than two days.</t>
  </si>
  <si>
    <t>TAKEDA, M (corresponding author), KYOTO UNIV,DATA ANAL CTR GEOMAGNETISM &amp; SPACE MAGNETISM,KYOTO 60601,JAPAN.</t>
  </si>
  <si>
    <t>10.1111/j.1365-246X.1993.tb03917.x</t>
  </si>
  <si>
    <t>LR353</t>
  </si>
  <si>
    <t>WOS:A1993LR35300006</t>
  </si>
  <si>
    <t>BLANKENSHIP, D; BELL, R</t>
  </si>
  <si>
    <t>DELVING INTO THE WEST ANTARCTIC ICE-SHEET</t>
  </si>
  <si>
    <t>GEOTIMES</t>
  </si>
  <si>
    <t>BLANKENSHIP, D (corresponding author), UNIV TEXAS,INST GEOPHYS,8071 N MOPAC BLVD,AUSTIN,TX 78759, USA.</t>
  </si>
  <si>
    <t>AMER GEOLOGICAL INST</t>
  </si>
  <si>
    <t>ALEXANDRIA</t>
  </si>
  <si>
    <t>4220 KING ST, ALEXANDRIA, VA 22302-1507</t>
  </si>
  <si>
    <t>0016-8556</t>
  </si>
  <si>
    <t>Geotimes</t>
  </si>
  <si>
    <t>LQ875</t>
  </si>
  <si>
    <t>WOS:A1993LQ87500014</t>
  </si>
  <si>
    <t>BINDSCHADLER, R</t>
  </si>
  <si>
    <t>NEW VIEWS FOR ANTARCTIC GLACIOLOGY</t>
  </si>
  <si>
    <t>BINDSCHADLER, R (corresponding author), NASA,GODDARD SPACE FLIGHT CTR,GREENBELT,MD 20771, USA.</t>
  </si>
  <si>
    <t>WOS:A1993LQ87500015</t>
  </si>
  <si>
    <t>CUZINROUDY, J</t>
  </si>
  <si>
    <t>REPRODUCTIVE STRATEGIES OF THE MEDITERRANEAN KRILL, MEGANYCTIPHANES-NORVEGICA AND THE ANTARCTIC KRILL, EUPHAUSIA-SUPERBA (CRUSTACEA, EUPHAUSIACEA)</t>
  </si>
  <si>
    <t>6TH INTERNATIONAL CONGRESS ON INVERTEBRATE REPRODUCTION</t>
  </si>
  <si>
    <t>JUN 28-JUL 03, 1992</t>
  </si>
  <si>
    <t>TRINITY COLL, DUBLIN, IRELAND</t>
  </si>
  <si>
    <t>TRINITY COLL</t>
  </si>
  <si>
    <t>OVARIAN DEVELOPMENT; REPRODUCTIVE TIMING; EUPHAUSIA-SUPERBA; MEGANYCTIPHANES-NORVEGICA; ANTARCTIC OCEAN; LIGURIAN SEA</t>
  </si>
  <si>
    <t>DANA; POPULATION; TEMPERATURE; FECUNDITY; SEA</t>
  </si>
  <si>
    <t>Reproductive strategy was studied in two euphausiid species. Euphausia superba occurs in large aggregations south of the Antarctic Convergence, living in extreme climatic conditions. In the Mediterranean Sea, populations of Meganyctiphanes norvegica experience moderate seasonal variations and a stable temperature regime (13-degrees-C). Both species release their eggs in the water column and have similar basic patterns of development. The early seasonal development of the gonads of E. superba (especially ovarian previtellogenesis) is associated with the ice-edge in spring. Egg production is strictly limited to the summer (December, January and February), but multiple spawns are then produced by individual females through a succession of short vitellogenic cycles. Both males and females undergo a sexual regression in winter when only basic activity of the gonads (gametogenesis) is maintained. Ovarian development of M. norvegica starts in January (previtellogenesis) in the Ligurian Sea before the spring bloom. Eggs are produced from February to May by successive vitellogenic cycles. Gonadal activity is reduced during summer and autumn. This timing is different from the northern populations of the species that rather spawn in spring and summer. In both species the seasonal variability in food availability is tempered by storage of carbohydrates and lipids in the fat body for subsequent yolk accumulation in the eggs. These two krill species appear to have adapted their reproductive cycle to different habitats by using the flexibility of the physiological cycles involved in gonad development, a strategy that allows them to enhance fecundity and to tune the reproductive effort with food availability for the offspring.</t>
  </si>
  <si>
    <t>CUZINROUDY, J (corresponding author), UNIV P&amp;M CURIE,OBSERV OCEANOL,CNRS,EP 17,F-06230 VILLEFRANCHE MER,FRANCE.</t>
  </si>
  <si>
    <t>2-3</t>
  </si>
  <si>
    <t>10.1080/07924259.1993.9672301</t>
  </si>
  <si>
    <t>MA133</t>
  </si>
  <si>
    <t>WOS:A1993MA13300004</t>
  </si>
  <si>
    <t>SAVOIE, DI; PROSPERO, JM; LARSEN, RJ; HUANG, F; IZAGUIRRE, MA; HUANG, T; SNOWDON, TH; CUSTALS, L; SANDERSON, CG</t>
  </si>
  <si>
    <t>NITROGEN AND SULFUR SPECIES IN ANTARCTIC AEROSOLS AT MAWSON, PALMER STATION, AND MARSH (KING GEORGE ISLAND)</t>
  </si>
  <si>
    <t>JOURNAL OF ATMOSPHERIC CHEMISTRY</t>
  </si>
  <si>
    <t>ANTARCTICA; PALMER; MARSH; MAWSON; AEROSOL PARTICLES; BIOGEOCHEMICAL CYCLES; SULFATE; NITRATE; METHANESULFONATE; PB-210; BERYLLIUM-7; SEA-SALT; AMMONIUM</t>
  </si>
  <si>
    <t>MARINE BOUNDARY-LAYER; SEA-SALT SULFATE; ICE-CORE; BIOGENIC SULFUR; DIMETHYLSULFIDE; SOUTH; CYCLE; METHANESULFONATE; ATMOSPHERE; OCEAN</t>
  </si>
  <si>
    <t>High volume bulk aerosol samples were collected continuously at three Antarctic sites: Mawson (67.60-degrees-S, 62.50-degrees-E) from 20 February 1987 to 6 January 1992; Palmer Station (64.77-degrees-S, 64.06-degrees-W) from 3 April 1990 to 15 June 1991; and Marsh (62.18-degrees-S, 58.30-degrees-W) from 28 March 1990, to 1 May 1991. All samples were analyzed for Na+, SO42-, NO3-, methanesulfonate (MSA) NH4+ Pb-210 and Be-7. At Mawson for which we have a multiple year data set, the annual mean concentration of each species sometimes vary significantly from one year to the next: Na+, 68-151 ng m-3; NO3-, 25-30 ng m-3; nss SO42-, 81-97 ng m-3; MSA, 19-28 ng m-3; NH+, 16-21 ng m-3; Pb-210, 0.75-0.86 fCi m-3. Results from multiple variable regression of non-sea-salt (nss) SO42- with MSA and NO3- as the independent variables indicates that, at Mawson, the nss SO42-/MSA ratio resulting from the oxidation of dimethylsulfide (DMS) is 2.80 +/- 0.13, about 13% lower than our earlier estimate (3.22) that was based on 2.5 years of data. A similar analysis indicates that the ratio at Palmer is about 40% lower, 1.71 +/- 0.10, and more comparable to previous results over the southern oceans. These results when combined with previously published data suggest that the differences in the ratio may reflect a more rapid loss of MSA relative to nss SO42- during transport over Antarctica from the oceanic source region. The mean Pb-210 concentrations at Palmer and Marsh and the mean NO3- concentration at Palmer are about a factor of two lower than those at Mawson. The Pb-210 distributions are consistent with a Pb-210 minimum in the marine boundary layer in the region of 40-degrees-60-degrees-S. These features and the similar seasonalities of NO3- and Pb-210 at Mawson support the conclusion that the primary source regions for NO3- are continental. In contrast, the mean concentrations of MSA, nss SO42-, and NH4+ at Palmer are all higher than those at Mawson: MSA by a factor of 2; nss SO42- by 10%; and NH4+ by more than 50%. However, the factor differences exhibit substantial seasonal variability; the largest differences generally occur during the austral summer when the concentrations of most of the species are highest. NH4+/(nss SO42- + MSA) equivalent ratios indicate that NH3 neutralizes about 60% of the sulfur acids during December at both Mawson and Palmer, but only about 30% at Mawson during February and March.</t>
  </si>
  <si>
    <t>DEPT ENERGY,ENVIRONM MEASUREMENTS LAB,NEW YORK,NY 10014</t>
  </si>
  <si>
    <t>SAVOIE, DI (corresponding author), UNIV MIAMI,ROSENSTIEL SCH MARINE &amp; ATMOSPHER SCI,DIV MARINE &amp; ATMOSPHER CHEM,MIAMI,FL 33149, USA.</t>
  </si>
  <si>
    <t>Prospero, Joseph/AAT-6996-2020</t>
  </si>
  <si>
    <t>Prospero, Joseph/0000-0003-3608-6160</t>
  </si>
  <si>
    <t>KLUWER ACADEMIC PUBL</t>
  </si>
  <si>
    <t>SPUIBOULEVARD 50, PO BOX 17, 3300 AA DORDRECHT, NETHERLANDS</t>
  </si>
  <si>
    <t>0167-7764</t>
  </si>
  <si>
    <t>J ATMOS CHEM</t>
  </si>
  <si>
    <t>J. Atmos. Chem.</t>
  </si>
  <si>
    <t>10.1007/BF00702821</t>
  </si>
  <si>
    <t>Environmental Sciences; Meteorology &amp; Atmospheric Sciences</t>
  </si>
  <si>
    <t>Environmental Sciences &amp; Ecology; Meteorology &amp; Atmospheric Sciences</t>
  </si>
  <si>
    <t>LU035</t>
  </si>
  <si>
    <t>WOS:A1993LU03500001</t>
  </si>
  <si>
    <t>ULLRICH, B; STORCH, V</t>
  </si>
  <si>
    <t>DEVELOPMENT OF THE STOMACH IN EUPHAUSIA-SUPERBA DANA (EUPHAUSIACEA)</t>
  </si>
  <si>
    <t>JOURNAL OF CRUSTACEAN BIOLOGY</t>
  </si>
  <si>
    <t>MORPHOLOGY; CRUSTACEA; DECAPODA; LARVAL</t>
  </si>
  <si>
    <t>Development of the stomach, with emphasis on the filter system, was investigated in the metanauplius, calyptopis, and furcilia stages of the Antarctic krill Euphausia superba. The metanauplius lacks an elaborated stomach as well as a connection between the esophagus and the midgut. In calyptopis I, the stomach becomes functional. The armature of the cardiac stomach consists of basic components such as lateral and ventral projections and stout spines, but not a primary filter. The latter develops before molt beneath the cuticle and is seen in the exuvial space of calyptopis II. With molting to calyptopis III, the primary filter is elaborated and becomes capable of sorting food particles and of separating a dorsal food from a ventral filtration channel. Although in furcilia IV the spacing of spines in the primary filter is nearly identical to that in the adult specimens, the filter spines in calyptopis III are more widely separated. In all larval stages examined (except furcilia IV), the development of the pyloric stomach is delayed with respect to that of the cardiac stomach. Residues of a pyloric secondary filter system were not found in developing stages of Euphausia superba.</t>
  </si>
  <si>
    <t>ULLRICH, B (corresponding author), UNIV HEIDELBERG,INST ZOOL MORPHOL OKOL 1,IM NEUENHEIMER FELD 230,W-6900 HEIDELBERG,GERMANY.</t>
  </si>
  <si>
    <t>CRUSTACEAN SOC</t>
  </si>
  <si>
    <t>SAN ANTONIO</t>
  </si>
  <si>
    <t>840 EAST MULBERRY, SAN ANTONIO, TX 78212</t>
  </si>
  <si>
    <t>0278-0372</t>
  </si>
  <si>
    <t>J CRUSTACEAN BIOL</t>
  </si>
  <si>
    <t>J. Crustac. Biol.</t>
  </si>
  <si>
    <t>10.2307/1548785</t>
  </si>
  <si>
    <t>Marine &amp; Freshwater Biology; Zoology</t>
  </si>
  <si>
    <t>LT336</t>
  </si>
  <si>
    <t>WOS:A1993LT33600003</t>
  </si>
  <si>
    <t>FELDMANN, RM; MCLAY, CL</t>
  </si>
  <si>
    <t>GEOLOGICAL HISTORY OF BRACHYURAN DECAPODS FROM NEW-ZEALAND</t>
  </si>
  <si>
    <t>FAMILY HOMOLODROMIIDAE; CRUSTACEA; CRABS</t>
  </si>
  <si>
    <t>Recently completed, comprehensive surveys of the living and fossil brachyurans from New Zealand permit an analysis of the paleobiogeographic history of the group. Among the 18 families known from the modem fauna, 50% are represented in the fossil record. The modem fauna is comprised of fewer family-level taxa than are present in Japan, China, or West Africa, which reflects limited low latitude influence. Development of some elements of the New Zealand brachyuran fauna can be traced into the Cretaceous. As early as the Eocene, a characteristic fauna, with high latitude, temperate affinities, had developed. Tethyan, or tropical and subtropical, taxa are less common than previously presumed. The New Zealand brachyuran fauna was established largely prior to separation of the southern continents and development of the circum-Antarctic current system.</t>
  </si>
  <si>
    <t>UNIV CANTERBURY,DEPT ZOOL,CHRISTCHURCH 1,NEW ZEALAND</t>
  </si>
  <si>
    <t>University of Canterbury</t>
  </si>
  <si>
    <t>FELDMANN, RM (corresponding author), KENT STATE UNIV,DEPT GEOL,KENT,OH 44242, USA.</t>
  </si>
  <si>
    <t>10.2307/1548787</t>
  </si>
  <si>
    <t>WOS:A1993LT33600005</t>
  </si>
  <si>
    <t>BUMA, AGJ; NOORDELOOS, AAM; LARSEN, J</t>
  </si>
  <si>
    <t>STRATEGIES AND KINETICS OF PHOTOACCLIMATION IN 3 ANTARCTIC NANOPHYTOFLAGELLATES</t>
  </si>
  <si>
    <t>JOURNAL OF PHYCOLOGY</t>
  </si>
  <si>
    <t>ANTARCTIC; CRYPTOPHYTES; FLOW CYTOMETRY; FLUORESCENCE; PHOTOACCLIMATION; PYRAMIMONAS; TRANSIENT STATES</t>
  </si>
  <si>
    <t>LIGHT-SHADE ADAPTATION; SEA-ICE MICROALGAE; MARINE-PHYTOPLANKTON; MCMURDO SOUND; SOUTHERN-OCEAN; TIME-COURSE; PHOTOADAPTATION; PHOTOSYNTHESIS; IRRADIANCE; RESPONSES</t>
  </si>
  <si>
    <t>Three Antarctic nanophytoflagellates (two cryptophyte species and a Pyramimonas sp.) were compared for their capacity to photoacclimate and for their kinetic responses in changing photic environments. Division rate, cell size, cellular fluorescence, and chlorophyll a content were measured during steady and transient states Of semi-continuous cultures maintained at 1.0-degrees-C. Of all parameters tested, cell size was most affected by irradiance. Acclimation kinetics were modelled using a first-order equation. Rates of change in cell size following shifts in irradiance were comparable with rates of change in chemical composition reported for temperate algae. Response rates of cellular in vivo red and orange fluorescence were lower. In many cases, however, responses could not be described by the first-order kinetic model. Division rates remained high for approximately 3 days following a shift down in irradiance, after which new division rates were established. The nanoflagellates studied here appear to respond to small irradiance perturbations at low rates. However, they may, fail to adapt to large and abrupt changes in photon flux density (PFD). When shade-adapted (25 mumol . m-2 . s-1) cells were exposed to high PFD (400 mumol . m-2. s-1)for 1-3 days, cells were incapable of readapting division rate and pigment content to the initial irradiance condition (25 mumol . m-2 . s-1)for about 1 month following the shift-down step. The ecological role of the kinetics of photoacclimation in nanophytoflagellate growth performance in Antarctic ecosystems is discussed.</t>
  </si>
  <si>
    <t>NETHERLANDS INST SEA RES,1790 AB DEN BURG,NETHERLANDS; UNIV COPENHAGEN,INST SPOREPLANTER,DK-1353 COPENHAGEN,DENMARK</t>
  </si>
  <si>
    <t>Utrecht University; Royal Netherlands Institute for Sea Research (NIOZ); University of Copenhagen</t>
  </si>
  <si>
    <t>BUMA, AGJ (corresponding author), UNIV GRONINGEN,DEPT MARINE BIOL,POB 14,9750 AA HAREN,NETHERLANDS.</t>
  </si>
  <si>
    <t>Buma, Anita GJ/E-8372-2015</t>
  </si>
  <si>
    <t>PHYCOLOGICAL SOC AMER INC</t>
  </si>
  <si>
    <t>0022-3646</t>
  </si>
  <si>
    <t>J PHYCOL</t>
  </si>
  <si>
    <t>J. Phycol.</t>
  </si>
  <si>
    <t>10.1111/j.1529-8817.1993.tb00141.x</t>
  </si>
  <si>
    <t>LU695</t>
  </si>
  <si>
    <t>WOS:A1993LU69500003</t>
  </si>
  <si>
    <t>LUYTEN, J; MCCARTNEY, M; STOMMEL, H; DICKSON, R; GMITROWICZ, E</t>
  </si>
  <si>
    <t>ON THE SOURCES OF NORTH-ATLANTIC DEEP-WATER</t>
  </si>
  <si>
    <t>Because the volumetric census of deep and bottom water in the North Atlantic Ocean consists of three isolated linear ridges along which heat and salt flow through the main volumetric mode (and point of intersection), it is possible to deduce the expected ratio of heat flux and ratio of salt fluxes measured in the Denmark Strait overflow off Greenland and in the Antarctic Bottom Water near the equator. The weakly stratified layers of upper North Atlantic Deep Water fall on the nearly linear ridge at temperatures above that of the mode. There is an incompatibility between observed ratio and deduced ratio. It is predicted that a remeasurement of the flux of Antarctic Bottom Water near the equator will show that the previous determination of 4-degrees-N is unrepresentatively low.</t>
  </si>
  <si>
    <t>MAFF,FISHERIES LAB,LOWESTOFT,SUFFOLK,ENGLAND</t>
  </si>
  <si>
    <t>LUYTEN, J (corresponding author), WOODS HOLE OCEANOG INST,WOODS HOLE,MA 02543, USA.</t>
  </si>
  <si>
    <t>Luyten, James/B-1855-2009; McCartney, Michael/A-3922-2009</t>
  </si>
  <si>
    <t>10.1175/1520-0485(1993)023&lt;1885:OTSONA&gt;2.0.CO;2</t>
  </si>
  <si>
    <t>LT176</t>
  </si>
  <si>
    <t>WOS:A1993LT17600022</t>
  </si>
  <si>
    <t>MCMINN, A; HODGSON, D</t>
  </si>
  <si>
    <t>SUMMER PHYTOPLANKTON SUCCESSION IN ELLIS FJORD, EASTERN ANTARCTICA</t>
  </si>
  <si>
    <t>SEA ICE-EDGE; DIATOMS; NUTRIENT; SILICON; ZONE</t>
  </si>
  <si>
    <t>Spring phytoplankton communities in the water column of Ellis Fjord are characterized by diatoms originating from the bottom sea-ice strand community. Upon ice break-out in early summer, these are replaced by blooms of the phytoflagellates, Phaeocystis pouchetii, Cryptomonas cryophila, Pyramimonas gelidicola, silicoflagellates and dinoflagellates. The narrow entrance of the fjord and the development of summer stratification is probably limiting the availability of nutrients and containing the magnitude of the small bloom (maximum 2.8 x 10(6) cells l-1).</t>
  </si>
  <si>
    <t>UNIV TASMANIA,INST ANTARCTIC &amp; SO OCEAN STUDIES,HOBART,TAS 7001,AUSTRALIA; UNIV TASMANIA,DEPT PLANT SCI,HOBART,TAS 7001,AUSTRALIA</t>
  </si>
  <si>
    <t>MCMINN, A (corresponding author), UNIV TASMANIA,ANTARCTIC COOPERAT RES CTR,BOX 252C,HOBART,TAS 7001,AUSTRALIA.</t>
  </si>
  <si>
    <t>McMinn, Andrew/A-9910-2008</t>
  </si>
  <si>
    <t>10.1093/plankt/15.8.925</t>
  </si>
  <si>
    <t>LV052</t>
  </si>
  <si>
    <t>WOS:A1993LV05200004</t>
  </si>
  <si>
    <t>BRIERLEY, AS; RODHOUSE, PG; THORPE, JP; CLARKE, MR</t>
  </si>
  <si>
    <t>GENETIC-EVIDENCE OF POPULATION HETEROGENEITY AND CRYPTIC SPECIATION IN THE OMMASTREPHID SQUID MARTIALIA-HYADESI FROM THE PATAGONIAN SHELF AND ANTARCTIC POLAR FRONTAL ZONE</t>
  </si>
  <si>
    <t>LOLIGO-GAHI DORBIGNY; ELECTROPHORETIC DATA; NATURAL-POPULATIONS; CEPHALOPOD PREY; DIFFERENTIATION; VARIABILITY; SYSTEMATICS; ATLANTIC; WATERS</t>
  </si>
  <si>
    <t>Horizontal starch gel electrophoresis was used to investigate levels of genetic differentiation between four samples of the nominate squid species Martialia hyadesi Rochbrune and Mabille, 1889, obtained from regions of the Patagonian Shelf and Antarctic Polar Frontal Zone over 1000 km apart. M. hyadesi is an ecologically important South Atlantic ommastrephid squid and it is probable that, in the future, fishing effort will be increasingly directed towards this species. Details regarding the population structure of the species are therefore required. In comparison with the other three samples of M. hyadesi, one of the samples from the Patagonian Shelf (PAT 8911) exhibited fixed allelic differences at 16 of the 39 enzyme loci which were resolved (genetic identity, I = 0.51). This high level of genetic differentiation contradicts the apparent morphological similarity between samples, indicating the presence of a cryptic or sibling congeneric species. Deviations from Hardy-Weinberg equilibrium and significant differences in allele distribution were also detected within and between the other three putative M. hyadesi samples, suggesting that the species fails to maintain effective panmixia across its geographical range. The occurrence of both temporal (1986 cf. 1989) and geographic structuring within the species complex is consequently indicated, caused possibly by an overlap of reproductively isolated stocks (stock mixing) outside their respective breeding areas. Low levels of genetic variability were detected throughout the samples examined, estimates of average heterozygosity per locus within the two species detected being in the order of 0.01 and 0.002. These values are discussed in relation to levels of genetic variability reported for other squid species, and in comparison with values typically expected for marine invertebrates.</t>
  </si>
  <si>
    <t>BRITISH ANTARCTIC SURVEY, DIV MARINE LIFE SCI, CAMBRIDGE CB3 0ET, ENGLAND</t>
  </si>
  <si>
    <t>UNIV LIVERPOOL, DEPT ENVIRONM &amp; EVOLUTIONARY BIOL, PORT ERIN MARINE LAB, PORT ERIN, MAN, ENGLAND.</t>
  </si>
  <si>
    <t>Brierley, Andrew/G-8019-2011</t>
  </si>
  <si>
    <t>Brierley, Andrew/0000-0002-6438-6892</t>
  </si>
  <si>
    <t>10.1007/BF00355478</t>
  </si>
  <si>
    <t>LR573</t>
  </si>
  <si>
    <t>WOS:A1993LR57300009</t>
  </si>
  <si>
    <t>TRATHAN, PN; PRIDDLE, J; WATKINS, JL; MILLER, DGM; MURRAY, AWA</t>
  </si>
  <si>
    <t>SPATIAL VARIABILITY OF ANTARCTIC KRILL IN RELATION TO MESOSCALE HYDROGRAPHY</t>
  </si>
  <si>
    <t>EUPHAUSIA-SUPERBA; PENINSULA; SWARMS</t>
  </si>
  <si>
    <t>To examine the mesoscale distribution of Antarctic krill Euphausia superba Dana, length frequency and maturity stage data were subjected to multivariate analysis. The results showed that the population was heterogeneous with respect to size and maturity, with small immature krill found primarily inside the Bransfield Strait and large mature krill mainly north of the South Shetland Islands. Multivariate analysis of hydrographic data collected at the same stations revealed that the oceanography corresponded to previous classifications of the area, with Weddell Sea water in the southeast and east and South East Pacific water in the northwest. Further multivariate analysis using both krill variability and hydrographic data showed that a strong correlation existed between the krill distribution and the oceanography. Several hypotheses to explain the observed distribution of krill are discussed. It is judged that neither simple processes, such as growth during the sampling period, nor processes whereby krill are advected passively through the area by water movement, can completely explain the observed distribution. Instead, it is concluded that the observed gradient of krill size and maturity probably arises, at least in part, from an active ontogenetic migration.</t>
  </si>
  <si>
    <t>SEA FISHERIES RES INST, ROGGE BAY 8012, SOUTH AFRICA</t>
  </si>
  <si>
    <t>TRATHAN, PN (corresponding author), BRITISH ANTARCTIC SURVEY, HIGH CROSS, MADINGLEY RD, CAMBRIDGE CB3 0ET, ENGLAND.</t>
  </si>
  <si>
    <t>10.3354/meps098061</t>
  </si>
  <si>
    <t>LT151</t>
  </si>
  <si>
    <t>WOS:A1993LT15100006</t>
  </si>
  <si>
    <t>ORESLAND, V; WARD, P</t>
  </si>
  <si>
    <t>SUMMER AND WINTER DIET OF 4 CARNIVOROUS COPEPOD SPECIES AROUND SOUTH-GEORGIA</t>
  </si>
  <si>
    <t>MIDWATER FOOD WEB; EUCHAETA-ANTARCTICA; CALANOIDA; SEA</t>
  </si>
  <si>
    <t>The natural diets of adult female Euchaeta antarctica, E. farrani, E. rasa and E. biloba, as well as male and female copepod stage V E. antarctica, were compared through gut content analyses. Copepods of variable size dominated the diet of all predators during both seasons (46 to 99 % of all food items). Mean number of prey per predator (0.9 to 8.6), as well as the distribution of predators with different numbers of prey in the gut, indicated no general decrease in feeding by Euchaeta spp. during the Antarctic winter. Diet of adults was broad and overlapping in both seasons. During summer, copepod nauplii and the small copepods Drepanopus forcipatus and Oithona spp. dominated the diet of CV E antarctica in the upper 200 m. Nauplii were hardly taken at all by adult E. antarctica in that depth interval. During winter D. forcipatus dominated the diets of both CV and adult E antarctica, and of E. biloba. Among CV female E. antarctica 13 % of individuals took 44 % of all food items during winter. This emphasises the patchy nature of feeding in the sea and indicates the importance of adequate sampling scales and sample size in feeding studies.</t>
  </si>
  <si>
    <t>BRITISH ANTARCTIC SURVEY, NAT ENVIRONM RES COUNCIL, CAMBRIDGE CB3 0ET, ENGLAND</t>
  </si>
  <si>
    <t>ORESLAND, V (corresponding author), UNIV STOCKHOLM, DEPT ZOOL, S-10691 STOCKHOLM, SWEDEN.</t>
  </si>
  <si>
    <t>10.3354/meps098073</t>
  </si>
  <si>
    <t>WOS:A1993LT15100007</t>
  </si>
  <si>
    <t>CULIK, BM; WILSON, RP; BANNASCH, R</t>
  </si>
  <si>
    <t>FLIPPER-BANDS ON PENGUINS - WHAT IS THE COST OF A LIFELONG COMMITMENT</t>
  </si>
  <si>
    <t>RING-BILLED GULLS; PYGOSCELIS-ADELIAE; WING TAGS; PERFORMANCE; ENERGETICS; ATTACHMENT; WATER</t>
  </si>
  <si>
    <t>The individual marking of flying and flightless birds has a long history in ornithology. It is the only technique which is cheap, simple and effective, yielding results on bird migration, age-specific annual survival and recruitment, Consequently, hundreds of thousands of birds are annually ringed worldwide. Unfortunately, researchers all too often tend to neglect problems associated with rings and tags. In Antarctic penguins, flipper bands have been used extensively by a variety of nations, and banding is an integral part of the Council for the Conservation of Antarctic Marine Living Resources' (CCAMLR) monitoring programme (Standard method A4). This programme suggests that mortality in penguins wearing bands can be attributed to either (a) prey species availability, (b) predation, (c) weather conditions or (d) other. In this paper, we have attempted to quantify energetic costs associated with wearing a flipper band. For that purpose, freshly caught Adelie penguins (n = 7) were introduced, in Antarctica, into a 21 m long still-water tunnel, where their behaviour and energy consumption were determined via observation and gas respirometry. Birds were either immediately marked with a flipper band and tested in the tunnel for ca 2 h, and then taken out and tested again after removal of the band, or vice-versa. Flipper bands significantly (ANOVA, p = 0.006) increased the power input of Adelie penguins during swimming by 24 % over the speed range of 1.4 to 2.2 m s-1, from 17 W kg-1 to 21.1 W kg-1 (n = 115 and 157 measurements, respectively). The implications of banding on foraging performance and survival of penguins are discussed. Implantable passive transponders could help overcome such problems.</t>
  </si>
  <si>
    <t>TECH UNIV BERLIN, FG BIONIK, D-13355 BERLIN, GERMANY</t>
  </si>
  <si>
    <t>Technical University of Berlin</t>
  </si>
  <si>
    <t>CULIK, BM (corresponding author), INST MEERESKUNDE, DUSTERNBROOKER WEG 20, D-24105 KIEL, GERMANY.</t>
  </si>
  <si>
    <t>10.3354/meps098209</t>
  </si>
  <si>
    <t>LV285</t>
  </si>
  <si>
    <t>Bronze, Green Accepted</t>
  </si>
  <si>
    <t>WOS:A1993LV28500001</t>
  </si>
  <si>
    <t>KURBJEWEIT, F; GRADINGER, R; WEISSENBERGER, J</t>
  </si>
  <si>
    <t>THE LIFE-CYCLE OF STEPHOS-LONGIPES - AN EXAMPLE FOR CRYOPELAGIC COUPLING IN THE WEDDELL SEA (ANTARCTICA)</t>
  </si>
  <si>
    <t>CALANOIDES-ACUTUS; CALANUS-PROPINQUUS; MCMURDO SOUND; PACK-ICE; ZOOPLANKTON; COPEPODA; SEDIMENTATION; COMMUNITY; SUMMER</t>
  </si>
  <si>
    <t>Distribution, abundance and age composition of the calanoid copepod Stephos longipes (Giesbrecht) were studied in the southeastern Weddell Sea in January-February 1991. Samples were taken in the water column with a multiple closing net in 5 depth strata down to 1000 m. Concurrent samples were taken from drifting ice floes and from a 1 m deep layer underneath the pack ice (under ice water layer: UIWL) using a specially designed pump. S. longipes was the predominant calanoid copepod at most stations throughout the continental shelf area within the upper 50 m of the water column. Generally, abundances inside the pack ice floes exceeded those in the UIWL by 1 to 3 orders and the water column below by 3 to 5 orders of magnitude respectively. The mean population stage was lowest inside the ice floes followed by the UIWL and the water column. Also, nauplii and young copepodite stages (CI and CII) often outnumbered all other metazoan groups within and beneath the ice. Highest densities of S. longipes (&gt; 90 000 M-3) were observed in ice floes and UIWL samples where platelet ice was particularly frequent, probably as a result of the extreme stickiness of S. longipes eggs and their attachment to floating ice crystals. Fecal pellets of S. longipes, collected in the UIWL, were in most cases filled with sea ice algae. Our results indicate that the life cycle of S. longipes is closely associated with the sea ice, especially platelet ice layers, where a high algal standing crop can sustain a sufficiently high secondary production in an otherwise food limited habitat. Thus, S. longipes uses a completely different strategy than large calanoid copepods in the Antarctic which do not inhabit sea ice at any given time during their life cycle.</t>
  </si>
  <si>
    <t>CHRISTIAN ALBRECHTS UNIV KIEL, INST POLAROKOL, D-24148 KIEL, GERMANY</t>
  </si>
  <si>
    <t>University of Kiel</t>
  </si>
  <si>
    <t>KURBJEWEIT, F (corresponding author), ALFRED WEGENER INST POLAR &amp; MARINE RES, COLUMBUSSTR, D-27568 BREMERHAVEN, GERMANY.</t>
  </si>
  <si>
    <t>Gradinger, Rolf/E-4965-2015</t>
  </si>
  <si>
    <t>Gradinger, Rolf/0000-0001-6035-3957</t>
  </si>
  <si>
    <t>10.3354/meps098255</t>
  </si>
  <si>
    <t>WOS:A1993LV28500006</t>
  </si>
  <si>
    <t>GERLAND, S; RICHTER, M; VILLINGER, H; KUHN, G</t>
  </si>
  <si>
    <t>NONDESTRUCTIVE POROSITY DETERMINATIONS OF ANTARCTIC MARINE-SEDIMENTS DERIVED FROM RESISTIVITY MEASUREMENTS WITH AN INDUCTIVE METHOD</t>
  </si>
  <si>
    <t>MARINE GEOPHYSICAL RESEARCHES</t>
  </si>
  <si>
    <t>POROSITY; ELECTRICAL RESISTIVITY; NONDESTRUCTIVE INDUCTIVE METHOD; SEA FLOOR SEDIMENTS</t>
  </si>
  <si>
    <t>The fractional porosity of marine sediments is one of the fundamental index properties of rocks. For the determination of porosity a nondestructive, inductive method was used on unsplit sediment cores. The results were compared with galvanically measured resistivities using a miniature Wenner array on split cores. The measurements agree well except for cores with high clay content where measurement frequency related effects cause a resistivity difference of about 10%. Porosities were derived from resistivities using a published resistivity-porosity relationship by Boyce (1968) and compared with sample porosities. A comparison of both data sets shows good agreement.</t>
  </si>
  <si>
    <t>UNIV BREMEN,FACHBEREICH GEOWISSENSCH,W-2800 BREMEN,GERMANY</t>
  </si>
  <si>
    <t>University of Bremen</t>
  </si>
  <si>
    <t>GERLAND, S (corresponding author), ALFRED WEGENER INST POLAR &amp; MARINE RES,COLUMBUSSTR,W-2850 BREMERHAVEN,GERMANY.</t>
  </si>
  <si>
    <t>Kuhn, Gerhard/0000-0001-6069-7485</t>
  </si>
  <si>
    <t>0025-3235</t>
  </si>
  <si>
    <t>MAR GEOPHYS RES</t>
  </si>
  <si>
    <t>Mar. Geophys. Res.</t>
  </si>
  <si>
    <t>10.1007/BF01204233</t>
  </si>
  <si>
    <t>Geochemistry &amp; Geophysics; Oceanography</t>
  </si>
  <si>
    <t>LQ502</t>
  </si>
  <si>
    <t>WOS:A1993LQ50200002</t>
  </si>
  <si>
    <t>FRENOT, Y; GLOAGUEN, JC; PICOT, G; BOUGERE, J; BENJAMIN, D</t>
  </si>
  <si>
    <t>AZORELLA-SELAGO HOOK - USED TO ESTIMATE GLACIER FLUCTUATIONS AND CLIMATIC HISTORY IN THE KERGUELEN ISLANDS OVER THE LAST 2 CENTURIES</t>
  </si>
  <si>
    <t>OECOLOGIA</t>
  </si>
  <si>
    <t>AZORELLA-SELAGO; CUSHION PLANTS; SUB-ANTARCTIC; CLIMATIC RECONSTRUCTION; GLACIAL MARGINS</t>
  </si>
  <si>
    <t>ICE; TEMPERATURE; RECORD</t>
  </si>
  <si>
    <t>Climatic variations over the two last centuries are well known for the northern hemisphere, but very little information is available for subantarctic islands. In this paper, we combined geomorphological observations and a new biological dating technique to propose a reconstruction of the cool and warm events in the Kerguelen Islands during the last two centuries. The usual dating methods, such as dendrochonology or C-14 dating, are not applicable on Kerguelen. Therefore, the radial growth of Azorella selago Hook., a cushion-forming Umbelliferae species, was used to estimate the absolute age of deglaciated areas. Glacial margins in the vicinity of the Glacier Ampere constitute the most complete chronosequence studied in this part of the world and illustrate seven warming-cooling cycles. This new dating technique is validated by the close relationship between the calculated ages of these climatic events and the results of several studies in other circumantarctic regions. The Glacier Ampere reached its maximum extent at the end of the eighteenth century. Since 1799, two discrete phases may be distinguished: the first period (1799-1965) is characterized by small glacier fluctuations (1 km retreat overall) whereas in the second period (1966 to the present), the retreat is much more rapid (about 3 km). It seems that the current dramatic glacial retreat on Kerguelen is related to a major change in the climate and could illustrate a more general southern hemispheric pattern of glacial fluctuations.</t>
  </si>
  <si>
    <t>UNIV REUNION,GEOG PHYS LAB,F-97490 STE CLOTILDE,FRANCE; UNIV RENNES 1,ECOL VEGETALE LAB,CNRS,URA 696,F-35042 RENNES,FRANCE</t>
  </si>
  <si>
    <t>University of La Reunion; Centre National de la Recherche Scientifique (CNRS); Universite de Rennes</t>
  </si>
  <si>
    <t>FRENOT, Y (corresponding author), UNIV RENNES 1,CNRS,URA 696,BIOL STN,F-35380 PAIMPONT,FRANCE.</t>
  </si>
  <si>
    <t>Frenot, Yves/0000-0003-2666-1272</t>
  </si>
  <si>
    <t>0029-8549</t>
  </si>
  <si>
    <t>Oecologia</t>
  </si>
  <si>
    <t>10.1007/BF00649517</t>
  </si>
  <si>
    <t>LR541</t>
  </si>
  <si>
    <t>WOS:A1993LR54100019</t>
  </si>
  <si>
    <t>MIKOLAJEWICZ, U; MAIERREIMER, E; CROWLEY, TJ; KIM, KY</t>
  </si>
  <si>
    <t>EFFECT OF DRAKE AND PANAMANIAN GATEWAYS ON THE CIRCULATION OF AN OCEAN MODEL</t>
  </si>
  <si>
    <t>ENERGY-BALANCE MODEL; WORLD OCEAN; ANTARCTIC GLACIATION; CENOZOIC RECORD; BOTTOM WATER; CLIMATE; EVOLUTION; PALEOCEANOGRAPHY; VARIABILITY; HIATUSES</t>
  </si>
  <si>
    <t>Geologic studies indicate that prior to approximately 40 Ma the Drake Passage was closed and the Central American Isthmus was open. The effect of these changes has been examined in an ocean general circulation model. Several sensitivity experiments were conducted, all with atmospheric forcing and other boundary conditions from the present climate, but with different combinations of closed and open gateways. In the first experiment, the only change involved closure of the Drake Passage. In agreement with earlier studies the barrier modified the geostrophic balance that now maintains the circumpolar flow in the southern ocean, with the net effect being decreased transport of the Antarctic Current and an approximate fourfold increase in outflow of Antarctic deep-bottom waters. The very large increase in Antarctic outflow suppresses North Atlantic Deep Water (NADW) formation. In addition to corroboration of results from earlier studies, our simulations provide several new insights into the role of a closed Drake Passage. A more geologically realistic closed Drake/open central American isthmus experiment produces essentially the same pattern of deepwater circulation from the first experiment, except that Antarctic outflow is about 20% less than the first experiment. The resultant unipolar deepwater circulation. pattern for the second experiment is consistent with paleoceanographic observations from the early Cenozoic. A third experiment involved an open Drake and open central American isthmus. In this experiment, Antarctic outflow is diminished to slightly above present levels but NADW production is still low due to free exchange of low-salinity surface water between the North Pacific and North Atlantic. The low level of thermohaline overturn should have reduced oceanic productivity in the Oligocene (approximately 30 Ma), a result in agreement with geologic observations. Finally, simulations with an energy balance model demonstrate that the changes in surface heat flux south of 60-degrees-S due to breaching of the Drake barrier do not result in temperature changes large enough to have triggered Antarctic glaciation. This last result suggests that some other factor (CO2?) may be required for Antarctic ice sheet expansion in the Oligocene (approximately 30-34 Ma). Our results lend further support to the concept that even in the absence of changing boundary conditions due to ice sheet growth, variations in the geometry of the ocean basins can significantly influence ocean circulation patterns and the sediment record. The results also suggest that the primary polarities of the Cenozoic deepwater circulation may have been controlled by opening and closing of these two gateways.</t>
  </si>
  <si>
    <t>APPL RES CORP,COLL STN,TX 77840</t>
  </si>
  <si>
    <t>MIKOLAJEWICZ, U (corresponding author), MAX PLANCK INST METEOROL,BUNDESSTR 55,W-2000 HAMBURG 13,GERMANY.</t>
  </si>
  <si>
    <t>10.1029/93PA00893</t>
  </si>
  <si>
    <t>LV381</t>
  </si>
  <si>
    <t>WOS:A1993LV38100001</t>
  </si>
  <si>
    <t>KLINCK, JM; SMITH, DA</t>
  </si>
  <si>
    <t>EFFECT OF WIND CHANGES DURING THE LAST GLACIAL MAXIMUM ON THE CIRCULATION IN THE SOUTHERN-OCEAN</t>
  </si>
  <si>
    <t>ANTARCTIC CIRCUMPOLAR CURRENT; ICE CORE; CLIMATE; TRANSPORT; ATLANTIC</t>
  </si>
  <si>
    <t>Present-day surface wind stress climatology is manipulated to simulate wind conditions during the last glacial maximum. These estimated wind fields force a one-layer, wind-driven numerical model of the southern ocean to determine if a change in the strength of the surface wind stress can shift the location of the Antarctic Polar Front, which is part of the Antarctic Circumpolar Current. A change in the forcing by a factor of 0.5-2.0 results in a change in the speed of the flow by an identical factor with no change in position. However, if the present-day wind climatology is shifted meridionally, there is a change in both strength of the circulation and spatial pattern. A shift of the wind stress of more than 5-degrees of latitude is required to produce a shift in the location of the polar front.</t>
  </si>
  <si>
    <t>KLINCK, JM (corresponding author), OLD DOMINION UNIV, DEPT OCEANOG, CTR COASTAL PHYS OCEANOG, NORFOLK, VA 23529 USA.</t>
  </si>
  <si>
    <t>Klinck, John/0000-0003-4312-5201</t>
  </si>
  <si>
    <t>1944-9186</t>
  </si>
  <si>
    <t>10.1029/93PA01046</t>
  </si>
  <si>
    <t>Green Submitted, Green Published</t>
  </si>
  <si>
    <t>WOS:A1993LV38100002</t>
  </si>
  <si>
    <t>NELSON, CS; COOKE, PJ; HENDY, CH; CUTHBERTSON, AM</t>
  </si>
  <si>
    <t>OCEANOGRAPHIC AND CLIMATIC CHANGES OVER THE PAST 160,000 YEARS AT DEEP-SEA DRILLING PROJECT SITE-594 OFF SOUTHEASTERN NEW-ZEALAND, SOUTHWEST PACIFIC-OCEAN</t>
  </si>
  <si>
    <t>VOSTOK ICE CORE; CALCAREOUS NANNOFOSSILS; BENTHIC FORAMINIFERA; ISOTOPE STRATIGRAPHY; NORTH-ISLAND; TASMAN SEA; QUATERNARY; RECORD; CARBONATE; ATLANTIC</t>
  </si>
  <si>
    <t>High-resolution textural, carbonate, microfossil, and oxygen (deltaO-18) and carbon (deltaC-13) stable isotopic analyses are presented for the late Quaternary (isotopic stages 1 to 6) interval of a core at Deep Sea Drilling Project site 594, situated just south of the present Subtropical Convergence in northernmost Subantarctic surface waters on the southern flank of Chatham Rise in the southwest Pacific. Downcore alternations of pelagic and hemipelagic oozes correspond to interglacial and glacial episodes, respectively. Interglacial oozes contain a northern Subantarctic assemblage of planktonic foraminifera, with rare cool subtropical species, while glacial oozes are characterized by species typical of southern(most) Subantarctic waters and include radiolaria with affinity for Antarctic waters. The planktonic deltaO-18 record for the site supports a 3-degrees-6-degrees-C temperature change in near-surface waters between interglacial and glacial stages and indicates that during stage 5e, the near-surface waters were about 1-degrees-C warmer than at present. A pronounced cooling during stage 5d matches that of the Vostok ice core deltaD record, and negative excursions at the end of stages 2 and 6 support a southern latitude warming preceding northern hemisphere deglaciation. Benthic foraminifera typical of cold intermediate to deep waters can increase dramatically in abundance in the hemipelagic ooze intervals when deltaO-18 results suggest a temperature drop in glacial stage bottom waters of 2-degrees-4-degrees-C, possibly a result of upward displacement of Antarctic Intermediate Water by Circumpolar Deep Water at the site. The foraminiferal deltaC-13 records support a reduced influence of North Atlantic Deep Water in the southwest Pacific during glacial stages, when nutrient enhancement occurred in both bottom and surface waters. Despite the pronounced changes between interglacial and glacial conditions inferred at site 594, contributed to by a substantial northward shift by at least 5-degrees of latitude in the position of the Antarctic Convergence south of New Zealand during glacial episodes, we conclude that the Subtropical Convergence remained locked to Chatham Rise (approximately 44-degrees-S) throughout stages 1 to 6. Major compression of the intervening belt of Subantarctic water during glacial episodes, and the associated very steep thermal gradients and intensified atmospheric and oceanic circulation patterns that developed in this part of the southwest Pacific, account for the harsh, frigid environment reported for on-land southern New Zealand at these times.</t>
  </si>
  <si>
    <t>UNIV WAIKATO,GEOCHRONOL RES UNIT,HAMILTON 2001,NEW ZEALAND</t>
  </si>
  <si>
    <t>University of Waikato</t>
  </si>
  <si>
    <t>NELSON, CS (corresponding author), UNIV WAIKATO,DEPT EARTH SCI,PRIVATE BAG 3105,HAMILTON 2001,NEW ZEALAND.</t>
  </si>
  <si>
    <t>10.1029/93PA01162</t>
  </si>
  <si>
    <t>WOS:A1993LV38100003</t>
  </si>
  <si>
    <t>RODHOUSE, PG; PRINCE, PA</t>
  </si>
  <si>
    <t>CEPHALOPOD PREY OF THE BLACK-BROWED ALBATROSS DIOMEDEA-MELANOPHRYS AT SOUTH-GEORGIA</t>
  </si>
  <si>
    <t>ANTARCTIC POLAR FRONT; OMMASTREPHIDAE; CHRYSOSTOMA</t>
  </si>
  <si>
    <t>Regurgitations were collected from 41 black-browed albatross adults feeding chicks at Bird Island (54-degrees-S 38-degrees-W), South Georgia in February 1986. The samples were sorted into recognisable food categories and weighed. Cephalopods were identified by means of the lower beak, or in some cases the gladius, and allometric equations were used to calculate mantle length and wet body weight represented by beaks. The samples contained 35.5 % Euphausia superba, 30.9 % cephalopods and 27.1 % fish, by weight. A total of 21 samples contained recognisable cephalopod remains and 20 contained specimens that could be identified. In all, 50 cephalopod specimens, representing an estimated 6,866 g wet weight, were identified. The diet was dominated in terms of numbers, weight and percent occurrence by the ommastrephid squid Martialia hyadesi, and in most cases the entire squid was present with only partial digestion of the skin and arm armature. The cranchiid squid Galiteuthis glacialis was the only other cephalopod of numerical importance but no soft parts were present suggesting that, although significant in the diet of the adults, this species was not being fed to chicks. One specimen each of Gonatus antarcticus, Chiroteuthis sp., Histioteuthis sp. B. and the octopodid Pareledone polymorpha were also present. The cephalopod composition of the diet corresponded closely with a collection made 10 years earlier. The commonest species in the bird's diet, M. hyadesi, has not been found in net and jig samples at South Georgia although it has been taken from the Antarctic Polar Frontal Zone to the west of the Island. The presence of almost complete, undigested, specimens of M. hyadesi in the bird's diet indicates that it occurs relatively close to South Georgia. M. hyadesi preys largely on myctophid fishes, which themselves prey on small zooplankters, so a significant component of the black-browed albatross diet depends on a food chain which largely by-passes E. superba.</t>
  </si>
  <si>
    <t>RODHOUSE, PG (corresponding author), NERC,BRITISH ANTARCTIC SURV,MADINGLEY RD,CAMBRIDGE CB3 0ET,ENGLAND.</t>
  </si>
  <si>
    <t>Rodhouse, Paul/0000-0001-5399-967X</t>
  </si>
  <si>
    <t>10.1007/BF01681978</t>
  </si>
  <si>
    <t>LR724</t>
  </si>
  <si>
    <t>WOS:A1993LR72400002</t>
  </si>
  <si>
    <t>LANCELOT, C; MATHOT, S; VETH, C; DEBAAR, H</t>
  </si>
  <si>
    <t>FACTORS CONTROLLING PHYTOPLANKTON ICE-EDGE BLOOMS IN THE MARGINAL ICE-ZONE OF THE NORTHWESTERN WEDDELL SEA DURING SEA-ICE RETREAT 1988 - FIELD OBSERVATIONS AND MATHEMATICAL-MODELING</t>
  </si>
  <si>
    <t>SOUTHERN-OCEAN; ANTARCTIC WATERS; CONFLUENCE AREA; PACK-ICE; ROSS SEA; BIOMASS; IRON; GROWTH; PRODUCTIVITY; CHLOROPHYLL</t>
  </si>
  <si>
    <t>The factors controlling phytoplankton bloom development in the marginal ice zone of the northwestern Weddell Sea were investigated during the EPOS (Leg 2) expedition (1988). Measurements were made of physical and chemical processes and biological activities associated with the process of ice-melting and their controlling variables particularly light limitation mediated by vertical stability and ice-cover, trace metal deficiency and grazing pressure. The combined observations and process studies show that the initiation of the phytoplankton bloom, dominated by nanoplanktonic species, was determined by the physical processes operating in the marginal ice zone at the time of ice melting. The additional effects of grazing pressure by protozoa and deep mixing appeared responsible for a rather moderate phytoplankton biomass (4 mg Chl a m - 3) with a relatively narrow geographical extent (100 -1 50 km). The role of trace constituents, in particular iron, was minor. The importance of each factor during the seasonal development of the ice-edge phytoplankton bloom was studied through modelling of reasonable scenarios of meteorological and biological forcing, making use of a one-dimensional coupled physical-biological model. The analysis of simulations clearly shows that wind mixing events - their duration, strength and frequency - determines both the distance from the ice-edge of the sea ice associated phytoplankton bloom and the occurrence in the ice-free area of secondary phytoplankton blooms during the summer period. The magnitude and extent of the ice-edge bloom is determined by the combined action of meteorological conditions and grazing pressure. In the absence of grazers, a maximum ice-edge bloom of 7.5 mg Chl a m -3 is predicted under averaged wind conditions of 8 m s - 1. Extreme constant wind scenarios (4-14 m s-1) combined with realistic grazing pressure predict maximum ice-edge phytoplankton concentrations varying from 11.5 to 2 mg Chl a m-3. Persistent violent wind conditions (greater-than-or-equal-to 14 m s-1) are shown to prevent blooms from developing even during the brightest period of the year.</t>
  </si>
  <si>
    <t>NETHERLANDS INST SEA RES,NIOZ,1790 AB TEXEL,NETHERLANDS</t>
  </si>
  <si>
    <t>Utrecht University; Royal Netherlands Institute for Sea Research (NIOZ)</t>
  </si>
  <si>
    <t>LANCELOT, C (corresponding author), UNIV LIBRE BRUXELLES,MICROBIOL MILIEUX AQUAT GRP,CAMPUS PLAINE,CP 221,BLVD TRIOMPHE,B-1050 BRUSSELS,BELGIUM.</t>
  </si>
  <si>
    <t>10.1007/BF01681979</t>
  </si>
  <si>
    <t>Green Submitted</t>
  </si>
  <si>
    <t>WOS:A1993LR72400003</t>
  </si>
  <si>
    <t>HOPKINS, TL; AINLEY, DG; TORRES, JJ; LANCRAFT, TM</t>
  </si>
  <si>
    <t>TROPHIC STRUCTURE IN OPEN WATERS OF THE MARGINAL ICE-ZONE IN THE SCOTIA-WEDDELL CONFLUENCE REGION DURING SPRING (1983)</t>
  </si>
  <si>
    <t>GULF-OF-MEXICO; MIDWATER FOOD WEB; ZOOPLANKTON COMMUNITY; SPECIES COMPOSITION; SEA; ASSEMBLAGE; EDGE; ANTARCTICA; VICINITY; ECOLOGY</t>
  </si>
  <si>
    <t>The structure of the food web was investigated in open waters adjacent to the marginal ice zone in the southern Scotia Sea in spring 1983. Diets were defined for dominant zooplankton, micronekton, and flying seabird species and then aggregated by cluster analysis into feeding groups. Most zooplankton were omnivorous, feeding on phytoplankton, protozoans, and in some cases, small metazoans (copepods). Only two species were found to be exclusively herbivorous: Calanoides acutus and Rhincalanus gigas. Micronekton were carnivores with copepods being the dominant prey in all their diets. The midwater fish Electrona antarctica was the dominant food item in seven of the nine seabird species examined. Cephalopods, midwater decapod shrimps and carrion were also important in the diets of a few seabird species. Comparison (cluster analysis) of diets in spring with other seasons (winter, fall) indicated that over half the species examined (18 of 3 1) had similar diets in all seasons tested. The significant intraspecific shifts in diet that did occur were attributable to regional, seasonal, and interannual effects. A scheme is presented that describes the major energetic pathways through the open water ecosystem from phytoplankton to apex predators. At the base are phytoplankton and protozoans which are the principal food resource for the biomass copepods and krill. Krill and the biomass copepods are the principal forage of the midwater fish Electrona antarctica which, in turn, is the central diet component of flying seabirds as well as important food for the Antarctic fur seal and cephalopods. Krill are a major diet element for the fur seal and cephalopods, and the principal food of the minke whale.</t>
  </si>
  <si>
    <t>POINT REYES BIRD OBSERV,STINSON BEACH,CA 94970</t>
  </si>
  <si>
    <t>HOPKINS, TL (corresponding author), UNIV S FLORIDA,DEPT MARINE SCI,ST PETERSBURG,FL 33701, USA.</t>
  </si>
  <si>
    <t>10.1007/BF01681980</t>
  </si>
  <si>
    <t>WOS:A1993LR72400004</t>
  </si>
  <si>
    <t>NICOL, S</t>
  </si>
  <si>
    <t>A COMPARISON OF ANTARCTIC PETREL (THALASSOICA-ANTARCTICA) DIETS WITH NET SAMPLES OF ANTARCTIC KRILL (EUPHAUSIA-SUPERBA) TAKEN FROM THE PRYDZ BAY-REGION</t>
  </si>
  <si>
    <t>CHICKS; SWARMS; DANA</t>
  </si>
  <si>
    <t>Samples of the stomach contents of Antarctic petrels (Thalassoica antarctica) were obtained on board ship in the Prydz Bay region of Antarctica from birds which had spontaneously regurgitated. The weight of food and the species composition of the stomach contents were measured. Antarctic krill, Euphausia superba, the sole prey item taken, were compared to krill obtained by nets in the same region as part of a large-scale krill survey. Krill from petrel stomach samples were larger in mean size than those sampled by nets. This may be attributed to selection of the larger sized krill by the petrels, it may be caused by the nets sampling different populations of krill or it may be due to net avoidance by the larger krill.</t>
  </si>
  <si>
    <t>NICOL, S (corresponding author), AUSTRALIAN ANTARCTIC DIV,KINGSTON,TAS 7050,AUSTRALIA.</t>
  </si>
  <si>
    <t>10.1007/BF01681981</t>
  </si>
  <si>
    <t>WOS:A1993LR72400005</t>
  </si>
  <si>
    <t>FAHL, K; KATTNER, G</t>
  </si>
  <si>
    <t>LIPID-CONTENT AND FATTY-ACID COMPOSITION OF ALGAL COMMUNITIES IN SEA-ICE AND WATER FROM THE WEDDELL SEA (ANTARCTICA)</t>
  </si>
  <si>
    <t>PHOTOSYNTHETIC CARBON ASSIMILATION; THALASSIOSIRA-ANTARCTICA; MCMURDO-SOUND; SPRING BLOOM; BIOCHEMICAL-COMPOSITION; CHEMICAL-COMPOSITION; DIATOM COMMUNITIES; MARINE DIATOM; END-PRODUCTS; PHYTOPLANKTON</t>
  </si>
  <si>
    <t>The lipid and fatty acid compositions of microalgae were investigated in sea-ice and water samples from six different habitats of the Weddell Sea (Antarctica). All sea-ice samples and ice-associated water contained high algal biomass dominated by centric and pennate diatoms. Cells partially filled with oil droplets and resting spores were found. In the cells from the ice platelet layer triacylglycerols formed the largest component of the lipids. The fatty acid composition of sea-ice microalgae was dominated by the 16:1(n-7),16:0,18:1(n-9) and 20:5 (n-3) fatty acids. Except 18:1, they are typical for diatom fatty acids. These fatty acids were most abundant in pieces of first year ice with a brown colouration (''brown-ice'') and in the water column directly below sea-ice (sub-ice water). The small amounts of non-diatom acids, as 22:6 (n-3) and 18:4 (n-3), clearly showed that the sea-ice communities were not purely composed of diatoms. The most striking difference, in comparison to the general fatty acid composition of diatoms, was the high proportion of the 18:1 fatty acid in all samples, which might be caused by detrital material or lipid accumulation within cells and resting spores. In general, no clear adaptation of the fatty acid composition to the Antarctic and sea-ice environment was found. The fatty acid composition of the particulate matter from the water column was totally different from all other samples dominated by the saturated fatty acids 16:0 and 18:0.</t>
  </si>
  <si>
    <t>FAHL, K (corresponding author), ALFRED WEGENER INST POLAR &amp; MARINE RES,SEKT CHEM,POSTFACH 120161,W-2850 BREMERHAVEN,GERMANY.</t>
  </si>
  <si>
    <t>Fahl, Dr., Kirsten/0000-0001-9317-4656</t>
  </si>
  <si>
    <t>10.1007/BF01681982</t>
  </si>
  <si>
    <t>WOS:A1993LR72400006</t>
  </si>
  <si>
    <t>CRAFFORD, JE; CHOWN, SL</t>
  </si>
  <si>
    <t>RESPIRATORY METABOLISM OF SUB-ANTARCTIC INSECTS FROM DIFFERENT HABITATS ON MARION ISLAND</t>
  </si>
  <si>
    <t>SPECIES COMPLEX; CURCULIONIDAE; ECOLOGY</t>
  </si>
  <si>
    <t>Oxygen uptake of the foliage-dwelling larvae of Embryonopsis halticella Eaton (Lepidoptera: Yponomeutidae) and adults of Ectemnorhinus marioni Jeannel (Coleoptera: Curculionidae), the litter-dwelling larvae of Pringleophaga marioni (Lepidoptera: Tineidae) and the wrack-dwelling Paractora dreuxi Seguy (Diptera: Helcomyzidae) was examined over the range of temperatures experienced by these insects in their microhabitats. With the exception of the kelp fly, P. dreuxi, Q10s and activation energies were generally lower than those found in temperate and Arctic insects, but were similar to values found in beetles from sub-Antarctic South Georgia Island. Q10 and activation energy of each species reflected the temperature regime found in its microhabitat. Activation energies of the Marion Island species were intermediate between those found in temperate and polar arthropods, but towards the polar end of the range. The hypothesis that insects are capable of showing respiratory adaptation to temperature is supported.</t>
  </si>
  <si>
    <t>UNIV PRETORIA,DEPT ENTOMOL,PRETORIA 0002,SOUTH AFRICA</t>
  </si>
  <si>
    <t>University of Pretoria</t>
  </si>
  <si>
    <t>Chown, Steven L/H-3347-2011; Chown, Steven/ABD-7646-2021</t>
  </si>
  <si>
    <t>10.1007/BF01681983</t>
  </si>
  <si>
    <t>WOS:A1993LR72400007</t>
  </si>
  <si>
    <t>GARCIA, FJ; TRONCOSO, JS; GARCIAGOMEZ, JC; CERVERA, JL</t>
  </si>
  <si>
    <t>ANATOMICAL AND TAXONOMICAL STUDIES OF THE ANTARCTIC NUDIBRANCHS AUSTRODORIS-KERGUELENENSIS (BERGH, 1884) AND A-GEORGIENSIS-N SP FROM THE SCOTIA SEA</t>
  </si>
  <si>
    <t>OPISTHOBRANCHIA; GASTROPODA; REVISION; ODHNER</t>
  </si>
  <si>
    <t>During the expedition ''ANTARTIDA 8611'' to the Scotia Sea, organized by the Spanish Oceanographic Institute, several specimens of Austrodoris were collected. Although nearly all have been identified as Austrodoris kerguelenensis (Bergh, 1884), one of them shows some anatomical features, mainly related to the reproductive system, that allows us to identify this specimen as a new species, which we have named A. georgiensis. Therefore, with the aim of clarifying the taxonomical value of this species, a comparative study of the anatomy of A. kerguelenensis and A. georgiensis is presented. Some new data on the diet of A. kerguelenensis are also presented.</t>
  </si>
  <si>
    <t>UNIV SANTIAGO,FAC BIOL,DEPT BIOL ANIM,E-15706 SANTIAGO,SPAIN; UNIV CADIZ,FAC CIENCIAS MAR,BIOL LAB,E-11510 PUERTO REAL,SPAIN</t>
  </si>
  <si>
    <t>Universidade de Santiago de Compostela; Universidad de Cadiz</t>
  </si>
  <si>
    <t>GARCIA, FJ (corresponding author), UNIV SEVILLA,FAC BIOL,DEPT FISIOL &amp; BIOL ANIM,BIOL MARINA LAB,AVDA REINA MERCEDES S-N,APDO 1095,E-41080 SEVILLE,SPAIN.</t>
  </si>
  <si>
    <t>García-Garcia, Francisco J/D-5516-2013; Cervera, Juan Lucas/D-9733-2018; Troncoso, Jesus/L-1823-2017</t>
  </si>
  <si>
    <t>García-Garcia, Francisco J/0000-0002-6852-4498; Cervera, Juan Lucas/0000-0002-8337-2867; Garcia Gomez, Jose Carlos/0000-0002-6913-1215; Troncoso, Jesus/0000-0002-7305-6879</t>
  </si>
  <si>
    <t>10.1007/BF01681984</t>
  </si>
  <si>
    <t>WOS:A1993LR72400008</t>
  </si>
  <si>
    <t>ERNSTING, G</t>
  </si>
  <si>
    <t>OBSERVATIONS ON LIFE-CYCLE AND FEEDING ECOLOGY OF 2 RECENTLY INTRODUCED PREDATORY BEETLE SPECIES AT SOUTH-GEORGIA, SUB-ANTARCTIC</t>
  </si>
  <si>
    <t>On South Georgia, two recently introduced species of predatory beetle, Oopterus soledadinus and Trechisibus antarcticus (Coleoptera, Carabidae), were studied in the period November 1991-April 1992. The study area comprised the coastal area around Stromness Bay, in particular the surroundings of the abandoned whaling station at Husvik. The study investigated the life cycle of both species and, for T. antarcticus, aspects of feeding. The occurrence of both teneral and gravid beetles was observed for the whole of the summer period. Trechisibus antarcticus appeared to be the more voracious predator of the two; its impact on other populations of soil animals may be large as shown by its effect on the endemic detritivorous beetle Hydromedion sparsutum (Perimylopidae).</t>
  </si>
  <si>
    <t>ERNSTING, G (corresponding author), FREE UNIV AMSTERDAM,DEPT ECOL &amp; ECOTOXICOL,DE BOELELAAN 1087,1081 HV AMSTERDAM,NETHERLANDS.</t>
  </si>
  <si>
    <t>10.1007/BF01681985</t>
  </si>
  <si>
    <t>WOS:A1993LR72400009</t>
  </si>
  <si>
    <t>MONTGOMERY, JC; FOSTER, BA; MILTON, RC; CARR, E</t>
  </si>
  <si>
    <t>SPATIAL AND TEMPORAL VARIATIONS IN THE DIET OF NOTOTHENIID FISH IN MCMURDO SOUND, ANTARCTICA</t>
  </si>
  <si>
    <t>PAGOTHENIA-BORCHGREVINKI PISCES</t>
  </si>
  <si>
    <t>Specimens of 4 species of Antarctic fish were captured at different locations in McMurdo Sound during the early summer, and for one species also during late winter. Stomach contents were analysed to examine resource utilization across species, at different locations, and between late winter and early summer. The results are consistent with earlier findings that there is a gradation in resource utilization across these species. T pennelli and T bernacchii tend to take predominantly benthic crawling prey, though they also take prey from the water column. T hansoni and T. nicolai tend to take more prey from the water column, a tendency which can be related to the visual feeding vector of these species. Substantial differences in diet for the same species captured in different locations indicated significant flexibility in prey selection which would allow utilization of spatial and temporal fluctuations in prey availability. Successful feeding by T. bernacchii in late winter is a further indication that this species can feed non-visually and supports the notion that non-visual feeding mechanisms are likely to be of importance in the biology of the Antarctic fishes.</t>
  </si>
  <si>
    <t>MONTGOMERY, JC (corresponding author), UNIV AUCKLAND,DEPT ZOOL,AUCKLAND,NEW ZEALAND.</t>
  </si>
  <si>
    <t>Carr, Eloise/I-2394-2019; Montgomery, John/D-4310-2009</t>
  </si>
  <si>
    <t>Carr, Eloise/0000-0003-1870-4244; Montgomery, John/0000-0002-7451-3541</t>
  </si>
  <si>
    <t>10.1007/BF01681986</t>
  </si>
  <si>
    <t>WOS:A1993LR72400010</t>
  </si>
  <si>
    <t>ZIBORDI, G; VANWOERT, ML</t>
  </si>
  <si>
    <t>ANTARCTIC SEA-ICE MAPPING USING THE AVHRR</t>
  </si>
  <si>
    <t>REMOTE SENSING OF ENVIRONMENT</t>
  </si>
  <si>
    <t>LANDSAT IMAGERY; SNOW; CLASSIFICATION; CALIBRATION; PARAMETERS; RADIOMETER; COVER</t>
  </si>
  <si>
    <t>A sea ice mapping scheme based on Advanced Very High Resolution Radiometer (AVHRR) data from the National Oceanic and Atmospheric Administration (NOAA) polar orbiting satellites has been developed and applied to daylight images taken between November 1989 to january 1990 and November 1990 to january 1991 over the Weddell and the Ross Seas. After masking the continent and ice shelves, sea ice is discriminated from clouds and open sea using thresholds applied to the multidimensional space formed by AVHRR Channel 2, 3, and 4 radiances. Sea ice concentrations in cloud-free regions are then computed using the tie-point method. Results based on the analysis of more than 70 images show that the proposed scheme is capable of properly discriminating between sea ice, open sea, and clouds, under most conditions, thus allowing high resolution sea ice maps to be produced during the austral summer season.</t>
  </si>
  <si>
    <t>INST STUDY GEOPHYS &amp; ENVIRONM METHODOL, MODENA, ITALY; SEASPACE INC, SAN DIEGO, CA USA; SAN DIEGO STATE UNIV, CTR HYDROOPT &amp; REMOTE SENSING, SAN DIEGO, CA 92182 USA</t>
  </si>
  <si>
    <t>California State University System; San Diego State University</t>
  </si>
  <si>
    <t>Zibordi, Giuseppe/0000-0002-2253-1828</t>
  </si>
  <si>
    <t>ELSEVIER SCIENCE INC</t>
  </si>
  <si>
    <t>STE 800, 230 PARK AVE, NEW YORK, NY 10169 USA</t>
  </si>
  <si>
    <t>0034-4257</t>
  </si>
  <si>
    <t>1879-0704</t>
  </si>
  <si>
    <t>REMOTE SENS ENVIRON</t>
  </si>
  <si>
    <t>Remote Sens. Environ.</t>
  </si>
  <si>
    <t>10.1016/0034-4257(93)90039-Z</t>
  </si>
  <si>
    <t>Environmental Sciences; Remote Sensing; Imaging Science &amp; Photographic Technology</t>
  </si>
  <si>
    <t>Environmental Sciences &amp; Ecology; Remote Sensing; Imaging Science &amp; Photographic Technology</t>
  </si>
  <si>
    <t>LM850</t>
  </si>
  <si>
    <t>WOS:A1993LM85000004</t>
  </si>
  <si>
    <t>HOLE, MJ; LARTER, RD</t>
  </si>
  <si>
    <t>TRENCH-PROXIMAL VOLCANISM FOLLOWING RIDGE CREST-TRENCH COLLISION ALONG THE ANTARCTIC PENINSULA</t>
  </si>
  <si>
    <t>TECTONICS</t>
  </si>
  <si>
    <t>PACIFIC MARGIN; SOUTHERN CHILE; OCEAN RIDGES; SUBDUCTION; PLIOCENE; PLATE; LITHOSPHERE; MAGMATISM; BASALTS; ISLANDS</t>
  </si>
  <si>
    <t>On the basis of multichannel seismic reflection, magnetics and bathymetry data, a Pleistocene-Holocene (&lt;0.1 Ma) volcanic seamount has been identified at a location very close to the shelf edge off the west coast of the Antarctic Peninsula. The seamount overlies the subducted trace of a transform fracture zone which divides segments of the margin along which collision took place 3.1 and 6.0 Ma ago. New trace element and isotopic data from dregded samples demonstrate that the seamount appears to be predominantly formed of relatively primitive undersaturated alkali basalt. The basalts have geochemical signatures that are indistinguishable from ocean island basalts and some continental alkali basalts, (e.g. Th/Ta 1.0-1.5, Rb/Nb &lt;0.5, Sr-87/Sr-86 0.70265-0.7028, Nd-143/Nd-144 approximately 0.5129) and are totally lacking in any evidence for interaction with subduction-enriched mantle. Geochemical similarities with other, more trench distal, postsubduction alkalic basalts along the Antarctic Peninsula are striking, strongly implying that all the postsubduction basalts were derived from a chemically similar asthenospheric source region. The basalts were most likely to have been generated as a result of the formation of a slab window beneath the Antarctic Peninsula following ridge crest-trench collision. Subduction component-free subslab asthenosphere upwelled into the incipient void left by the continued sinking of the leading plate following collision, and decompressional melting resulted. This type of trench-proximal volcanism following ridge crest-trench collision differs from that in other locations where calc-alkaline volcanism persisted or ophiolite obduction occurred.</t>
  </si>
  <si>
    <t>BRITISH ANTARCTIC SURVEY,CAMBRIDGE CB3 0ET,ENGLAND</t>
  </si>
  <si>
    <t>HOLE, MJ (corresponding author), UNIV ABERDEEN,DEPT GEOL &amp; PETR GEOL,MESTON BLDG,ABERDEEN AB9 2UE,SCOTLAND.</t>
  </si>
  <si>
    <t>Hole, Malcolm/0000-0002-1622-4266; Larter, Robert/0000-0002-8414-7389</t>
  </si>
  <si>
    <t>0278-7407</t>
  </si>
  <si>
    <t>Tectonics</t>
  </si>
  <si>
    <t>10.1029/93TC00669</t>
  </si>
  <si>
    <t>LT601</t>
  </si>
  <si>
    <t>WOS:A1993LT60100007</t>
  </si>
  <si>
    <t>HEYWOOD, B</t>
  </si>
  <si>
    <t>PRIORITIES ON ICE</t>
  </si>
  <si>
    <t>HEYWOOD, B (corresponding author), BRITISH ANTARCTIC SURVEY,CAMBRIDGE CB3 0ET,ENGLAND.</t>
  </si>
  <si>
    <t>JUL 31</t>
  </si>
  <si>
    <t>LQ625</t>
  </si>
  <si>
    <t>WOS:A1993LQ62500041</t>
  </si>
  <si>
    <t>LAMBECK, K</t>
  </si>
  <si>
    <t>GLACIAL REBOUND AND SEA-LEVEL CHANGE - AN EXAMPLE OF A RELATIONSHIP BETWEEN MANTLE AND SURFACE PROCESSES</t>
  </si>
  <si>
    <t>TECTONOPHYSICS</t>
  </si>
  <si>
    <t>ANTARCTIC ICE-SHEET; GREAT BARRIER-REEF; LATE PLEISTOCENE; ISOSTATIC-ADJUSTMENT; NORTH QUEENSLAND; BLOCK FIELDS; HOLOCENE; SPITSBERGEN; AUSTRALIA; VISCOSITY</t>
  </si>
  <si>
    <t>The problem of glacial rebound provides an outstanding example of the relationship between surface and mantle processes on time scales of 10(3) to 10(5) years. Changes in surface loading of ice and melt-water associated with the growth and decay of the great ice sheets deform the surface of the planet and induces flow in the mantle. A measure of the Earth's response to the changing surface loads and internal deformation is provided by observations of past sea levels relative to the present level, and inversion of these observations provides constraints on both the models of the rheological response of the Earth to loading and on models of the ice sheets. Constraints on ice sheet models include the total volume of the grounded ice at the time of maximum glaciation, the global rates of melting of the ice sheets, the thickness of the ice at maximum glaciation, the extent of ice cover over shallow seas such as the North Sea and the Barents Sea, and the role of Antarctica in the global ice balance. Constraints on mantle parameters include the effective lithospheric thickness and the effective viscosity of the mantle. Some recent results for both sets of parameters are discussed.</t>
  </si>
  <si>
    <t>INST PHYS GLOBE, 4 PL JUSSIEU, F-75005 PARIS, FRANCE.</t>
  </si>
  <si>
    <t>0040-1951</t>
  </si>
  <si>
    <t>1879-3266</t>
  </si>
  <si>
    <t>Tectonophysics</t>
  </si>
  <si>
    <t>JUL 30</t>
  </si>
  <si>
    <t>10.1016/0040-1951(93)90155-D</t>
  </si>
  <si>
    <t>LX641</t>
  </si>
  <si>
    <t>WOS:A1993LX64100003</t>
  </si>
  <si>
    <t>JOUZEL, J; BARKOV, NI; BARNOLA, JM; BENDER, M; CHAPPELLAZ, J; GENTHON, C; KOTLYAKOV, VM; LIPENKOV, V; LORIUS, C; PETIT, JR; RAYNAUD, D; RAISBECK, G; RITZ, C; SOWERS, T; STIEVENARD, M; YIOU, F; YIOU, P</t>
  </si>
  <si>
    <t>EXTENDING THE VOSTOK ICE-CORE RECORD OF PALEOCLIMATE TO THE PENULTIMATE GLACIAL PERIOD</t>
  </si>
  <si>
    <t>LAST CLIMATIC CYCLE; ANTARCTIC ICE; CO2; AGE; CONSTRAINTS; BE-10; DUST</t>
  </si>
  <si>
    <t>The ice-core record of local temperature, dust accumulation and air composition at Vostok station, Antarctica, now extends back to the penultimate glacial period (approximately 140-200 kyr ago) and the end of the preceding interglacial. This yields a new glaciological timescale for the whole record, which is consistent with ocean records. Temperatures at Vostok appear to have been more uniformly cold in the penultimate glacial period than in the most recent one. Concentrations of CO2 and CH4 Correlate well with temperature throughout the record.</t>
  </si>
  <si>
    <t>ST PETERSBURG ARCTIC &amp; ANTARCTIC RES INST,ST PETERSBURG 199226,RUSSIA; CNRS,GLACIOL &amp; GEOPHYS ENVIRONNEMENT LAB,F-38402 ST MARTIN DHERES,FRANCE; UNIV RHODE ISL,GRAD SCH OCEANOG,NARRAGANSETT,RI 02882; MOSCOW GEOG INST,MOSCOW 109017,RUSSIA; CTR SPECTROMETRIE NUCL &amp; SPECTROMETRIE MASSE,F-91405 ORSAY,FRANCE</t>
  </si>
  <si>
    <t>Arctic &amp; Antarctic Research Institute; Centre National de la Recherche Scientifique (CNRS); University of Rhode Island; Institute of Geography, Russian Academy of Sciences; Universite Paris Saclay</t>
  </si>
  <si>
    <t>JOUZEL, J (corresponding author), CTR ETUD SACLAY,DSM,CEA,MODELISAT CLIMAT &amp; ENVIRONNEMENT LAB,F-91191 GIF SUR YVETTE,FRANCE.</t>
  </si>
  <si>
    <t>raynaud, dominique/ABG-4718-2020; Chappellaz, Jérôme A./A-4872-2011; Raynaud, Dominique/H-9626-2016; Lipenkov, Vladimir/Q-8262-2016</t>
  </si>
  <si>
    <t>Ritz, Catherine/0000-0003-0785-8571; Lipenkov, Vladimir/0000-0003-4221-5440</t>
  </si>
  <si>
    <t>JUL 29</t>
  </si>
  <si>
    <t>10.1038/364407a0</t>
  </si>
  <si>
    <t>LP640</t>
  </si>
  <si>
    <t>WOS:A1993LP64000044</t>
  </si>
  <si>
    <t>SREE, VJ; SREEPADA, RA; PARULEKAR, AH</t>
  </si>
  <si>
    <t>AN USUAL GIANT PYCNOGONID (PYCNOGONIDA-COLOSSENDEIDAE) DECOLOPODA-QASIMI SP-NOV FROM ANTARCTIC WATERS</t>
  </si>
  <si>
    <t>CURRENT SCIENCE</t>
  </si>
  <si>
    <t>Five specimens of benthic pycnogonids collected from the Southern Ocean are described. Of these, two are identified as Nymphon australis (Hodgson) and two as Ecleipsotherma spinosa (Hodgson). One specimen under the class Colossendeidae, is described as new to science, Decolopoda qasimi, sp. nov.</t>
  </si>
  <si>
    <t>SREE, VJ (corresponding author), NATL INST OCEANOG,PANAJI 403004,GOA,INDIA.</t>
  </si>
  <si>
    <t>Rayadurga, Annantha Sreepada/AAF-4836-2020</t>
  </si>
  <si>
    <t>CURRENT SCIENCE ASSN</t>
  </si>
  <si>
    <t>BANGALORE</t>
  </si>
  <si>
    <t>C V RAMAN AVENUE, PO BOX 8005, BANGALORE 560 080, INDIA</t>
  </si>
  <si>
    <t>0011-3891</t>
  </si>
  <si>
    <t>CURR SCI INDIA</t>
  </si>
  <si>
    <t>Curr. Sci.</t>
  </si>
  <si>
    <t>JUL 25</t>
  </si>
  <si>
    <t>LT495</t>
  </si>
  <si>
    <t>WOS:A1993LT49500028</t>
  </si>
  <si>
    <t>MOTE, PW; HOLTON, JR; RUSSELL, JM; BOVILLE, BA</t>
  </si>
  <si>
    <t>A COMPARISON OF OBSERVED (HALOE) AND MODELED (CCM2) METHANE AND STRATOSPHERIC WATER-VAPOR</t>
  </si>
  <si>
    <t>LATE WINTER; VORTEX</t>
  </si>
  <si>
    <t>Recent measurements (21 September - 15 October 1992) of methane and water vapor by the Halogen Occultation Experiment (HALOE) on the Upper Atmosphere Research Satellite (UARS) are compared with model results for the same season from a troposphere-middle atmosphere version of the National Center for Atmospheric Research (NCAR) Community Climate Model (CCM2). Several important features of the two constituent fields are well reproduced by the CCM2, despite the use of simplified methane photochemistry in the CCM2 and some notable differences between the model's zonal mean circulation and climatology. Observed features simulated by the model include the following: 1) subsidence over a deep layer in the Southern Hemisphere polar vortex; 2) widespread dehydration in the polar vortex; 3) existence of a region of low water vapor mixing ratios extending from the Antarctic into the Northern Hemisphere tropics, which suggests that Antarctic dehydration contributes to midlatitude and tropical dryness in the stratosphere.</t>
  </si>
  <si>
    <t>NATL CTR ATMOSPHER RES,BOULDER,CO 80307; NASA,LANGLEY RES CTR,DIV ATMOSPHER SCI,HAMPTON,VA 23665</t>
  </si>
  <si>
    <t>National Center Atmospheric Research (NCAR) - USA; National Aeronautics &amp; Space Administration (NASA); NASA Langley Research Center</t>
  </si>
  <si>
    <t>MOTE, PW (corresponding author), UNIV WASHINGTON,DEPT ATMOSPHER SCI AK40,SEATTLE,WA 98195, USA.</t>
  </si>
  <si>
    <t>Mote, Philip/AAB-3500-2021</t>
  </si>
  <si>
    <t>JUL 23</t>
  </si>
  <si>
    <t>10.1029/93GL01764</t>
  </si>
  <si>
    <t>LQ439</t>
  </si>
  <si>
    <t>WOS:A1993LQ43900003</t>
  </si>
  <si>
    <t>GOBBI, GP; ADRIANI, A</t>
  </si>
  <si>
    <t>MECHANISMS OF FORMATION OF STRATOSPHERIC CLOUDS OBSERVED DURING THE ANTARCTIC LATE WINTER OF 1992</t>
  </si>
  <si>
    <t>LIDAR OBSERVATIONS; OZONE DEPLETION; DENITRIFICATION; EVOLUTION; VORTEX</t>
  </si>
  <si>
    <t>A periodicity was observed to drive the 1992 late winter formation of stratospheric clouds over McMurdo Station, Antarctica. Lidar and meteorological data show that intense stratospheric coolings, accompanied by generation of clouds, resulted from the transit of air parcels proceeding from latitudes near the edge of the polar vortex. Lidar depolarization measurements show that large cloud particles could survive for several days in undersaturated air. In the occurrence of further coolings, these particles would act as preferential growth nuclei. Depolarization measurements also indicate that most of the late winter inner vortex sulfuric acid aerosol was frozen. Periodically observed transit of vortex airmasses outside the terminator could be the cause of the wintertime ozone losses, occasionally observed at the very center of the continent.</t>
  </si>
  <si>
    <t>GOBBI, GP (corresponding author), CNR,IST FIS ATMOSFERA,VIA G GALILEI,CP 27,I-00044 FRASCATI,ITALY.</t>
  </si>
  <si>
    <t>Adriani, Alberto/0000-0003-4998-8008</t>
  </si>
  <si>
    <t>10.1029/93GL01385</t>
  </si>
  <si>
    <t>WOS:A1993LQ43900005</t>
  </si>
  <si>
    <t>BURKHOLDER, JB; MAULDIN, RL; YOKELSON, RJ; SOLOMON, S; RAVISHANKARA, AR</t>
  </si>
  <si>
    <t>KINETIC, THERMOCHEMICAL, AND SPECTROSCOPIC STUDY OF CL2O3</t>
  </si>
  <si>
    <t>JOURNAL OF PHYSICAL CHEMISTRY</t>
  </si>
  <si>
    <t>ABSORPTION CROSS-SECTIONS; ANTARCTIC SPRING STRATOSPHERE; NEAR-ULTRAVIOLET SPECTROSCOPY; INSITU ER-2 DATA; MCMURDO-STATION; OZONE DESTRUCTION; CHLORINE MONOXIDE; SELF-REACTION; LOW ALTITUDES; OCLO</t>
  </si>
  <si>
    <t>The UV absorption spectrum of Cl2O3 between 220 and 320 nm was measured using time-resolved transient absorption. Cl2O3 was produced following 193-nm pulsed laser photolysis of N2O/Cl2/OClO/He or Cl2-Cl2/OClO/N2 gas mixtures by reaction 1: ClO + OClO + M --&gt; Cl2O3 + M. The absorption spectrum peaks at 267 nm with a cross section of (1.60(-0.22)+0.35) X 10(-17) cm2 (2sigma error limits including estimated systematic errors). The rate coefficient for the forward reaction 1, k1, was measured at temperatures between 200 and 260 K at N2 number densities over the range (1.1-10.9) x 10(18) molecules cm-3. The data were fit using the Troe formalism, with an F(c) fixed at 0.6, to yield k0(300) = (6.2 +/- 1.0) X 10(-32) cm6 molecule-2 s-1, k(infinity) = (2.4 +/- 1.2) X 10(-11) cm3 molecule-1 s-1, and n = 4.7 +/- 0.6 (2sigma error limits). The equilibrium constant for reaction 1, K(eq), was measured at five temperatures over the range 232-258 K. A second law analysis of this data along with data reported by Hayman and Cox [Chem. Phys. Lett. 1989,155, 11 yielded DELTAS-degrees = -21.2 +/- 4.5 cal mol-1 K-1 and DELTAH-degrees = -11.1 +/- 1.2 kcal mol-1 (2sigma error limits of the fit). These photochemical and kinetic results are compared with previously reported values. The kinetic, equilibrium, and photochemical data were included in a photochemical box model of the polar stratosphere to assess the role of Cl2O3 in stratospheric chemistry. On the basis of the results of the model, it is concluded that Cl2O3 does not play a significant role in the polar stratosphere.</t>
  </si>
  <si>
    <t>UNIV COLORADO,NOAA,COOPERAT INST RES ENVIRONM SCI,BOULDER,CO 80309; UNIV COLORADO,DEPT CHEM &amp; BIOCHEM,BOULDER,CO 80309</t>
  </si>
  <si>
    <t>National Oceanic Atmospheric Admin (NOAA) - USA; University of Colorado System; University of Colorado Boulder; University of Colorado System; University of Colorado Boulder</t>
  </si>
  <si>
    <t>BURKHOLDER, JB (corresponding author), NOAA,AERON LAB,REAL2,325 BROADWAY,BOULDER,CO 80303, USA.</t>
  </si>
  <si>
    <t>Burkholder, James B/H-4914-2013; Yokelson, Robert/C-9971-2011; Ravishankara, Akkihebbal R/A-2914-2011</t>
  </si>
  <si>
    <t>Yokelson, Robert/0000-0002-8415-6808;</t>
  </si>
  <si>
    <t>AMER CHEMICAL SOC</t>
  </si>
  <si>
    <t>1155 16TH ST, NW, WASHINGTON, DC 20036</t>
  </si>
  <si>
    <t>0022-3654</t>
  </si>
  <si>
    <t>J PHYS CHEM-US</t>
  </si>
  <si>
    <t>J. Phys. Chem.</t>
  </si>
  <si>
    <t>JUL 22</t>
  </si>
  <si>
    <t>10.1021/j100131a032</t>
  </si>
  <si>
    <t>Chemistry, Physical</t>
  </si>
  <si>
    <t>Chemistry</t>
  </si>
  <si>
    <t>LW329</t>
  </si>
  <si>
    <t>WOS:A1993LW32900032</t>
  </si>
  <si>
    <t>CHU, LT; LEU, MT; KEYSER, LF</t>
  </si>
  <si>
    <t>UPTAKE OF HCL IN WATER ICE AND NITRIC-ACID ICE FILMS</t>
  </si>
  <si>
    <t>ANTARCTIC OZONE DEPLETION; POLAR STRATOSPHERIC CLOUDS; HETEROGENEOUS REACTIONS; HYDROGEN-CHLORIDE; HYDROCHLORIC-ACID; INFRARED-SPECTRA; VAPOR-PRESSURES; TRIHYDRATE; N2O5; NITRATE</t>
  </si>
  <si>
    <t>The uptake of HCl in water ice and nitric acid ice films has been investigated in a flow reactor interfaced with a differentially pumped quadrupole mass spectrometer. These studies were performed under experimental conditions that may mimic the polar stratosphere. The HCl uptake in ice films at 188 and 193 K was determined to be in the range of 8.7 X 10(13) to 1.8 X 10(15) molecules/cm2 (if the geometric area of the flow reactor, 290 cm2, was used in the calculation) when HCl partial pressures of 7 X 10(-8) to 6 X 10(-6) Torr were used. On the basis of a model which accounts for the total surface area of the films, the true surface density could be a factor of 25 lower than that calculated by the geometric area. A slightly higher uptake was observed at the lower temperature of 188 K. The uptake of HCl in ice was significantly enhanced by using an HCl partial pressure greater than 1 X 10(-5) Torr. The observation was found to be consistent with the formation of the hexahydrate or the trihydrate of HCl according to the phase diagram of the HCl/H2O system. The uptake of HCl in nitric acid ice at 188 K was determined to be in the range of 8.0 X 10(13) to 5.3 X 10(14) molecules/cm2 at a HCl partial pressure of 4.5 X 10(-7) Torr. Measurement of both HNO3 and H2O vapor pressures was made to positively identify the formation of nitric acid trihydrate (NAT) surface according to the phase diagram of the HNO3/H2O system. The HCl uptake in NAT is comparable to that in water ice in the present experiment, but significantly smaller than the previously reported values by Mauersberger and his co-workers. Implications of these results for the heterogeneous chemistry of the polar ozone depletion are briefly discussed.</t>
  </si>
  <si>
    <t>JET PROP LAB,DIV EARTH &amp; SPACE SCI,PASADENA,CA 91109</t>
  </si>
  <si>
    <t>National Aeronautics &amp; Space Administration (NASA); NASA Jet Propulsion Laboratory (JPL)</t>
  </si>
  <si>
    <t>10.1021/j100131a057</t>
  </si>
  <si>
    <t>WOS:A1993LW32900057</t>
  </si>
  <si>
    <t>WHARTON, RA; LYONS, WB; MARAIS, DJD</t>
  </si>
  <si>
    <t>STABLE ISOTOPIC BIOGEOCHEMISTRY OF CARBON AND NITROGEN IN A PERENNIALLY ICE-COVERED ANTARCTIC LAKE</t>
  </si>
  <si>
    <t>CHEMICAL GEOLOGY</t>
  </si>
  <si>
    <t>ORGANIC-CARBON; ALGAL MATS; SEDIMENTS; DELTA-C-13; OXYGEN; WATER; SUPERSATURATION; REGENERATION; ABUNDANCE; FRYXELL</t>
  </si>
  <si>
    <t>Lake Hoare (77-degrees-38'S, 162-degrees-53'E) is an amictic, oligotrophic, 34-m-deep, closed-basin lake in Taylor Valley, Antarctica. Its perennial ice cover minimizes wind-generated currents and reduces light penetration, as well as restricts sediment deposition into the lake and the exchange of atmospheric gases between the water column and the atmosphere. The biological community of Lake Hoare consists solely of microorganisms - both planktonic populations and benthic microbial mats. Lake Hoare is one of several perennially ice-covered lakes in the McMurdo Dry Valleys that represent the end-member conditions of cold desert and saline lakes. The dry valley lakes provide a unique opportunity to examine lacustrine processes that operate at all latitudes, but under an extreme set of environmental conditions. The dry valley lakes may also offer a valuable record of catchment and global changes in the past and present. Furthermore. these lakes are modern-day equivalents of periglacial lakes that are likely to have been common during periods of glacial maxima at temperate latitudes. We have analyzed the dissolved inorganic carbon (DIC) of Lake Hoare for deltaC-13 and the organic matter of the sediments and sediment-trap material for deltaC-13 and deltaN-15. The deltaC-13 of the DIC indicates that C-12 is differentially removed in the shallow, oxic portions of the lake via photosynthesis. In the anoxic portions of the lake (27-34 m) a net addition of C-12 to the DIC pool occurs via organic matter decomposition. The dissolution of CaCO3 at depth also contributes to the DIC pool. Except near the Canada Glacier where a substantial amount of allochthonous organic matter enters the lake, the organic carbon being deposited on the lake bottom at different sites is isotopically similar, suggesting an autochthonous source for the organic carbon. Preliminary inorganic carbon flux calculations suggest that a high percentage of the organic carbon fixed in the water column is remineralized as it falls through the water column. At nearby Lake Fryxell, the substantial (relative to Lake Hoare) glacial meltstream input overprints Fryxell's shallow-water biological deltaC-13 signal with deltaC-13-depleted DIC. In contrast, Lake Hoare is not significantly affected by surface-water input and mixing, and therefore the deltaC-13 patterns observed arise primarily from biological dynamics within the lake. Organic matter in Lake Hoare is depleted in N-15, which we suggest is partially the result of the addition of relatively light inorganic nitrogen into the lake system from terrestrial sources.</t>
  </si>
  <si>
    <t>UNIV NEVADA,HYDROL HYDROGEOL PROGRAM,RENO,NV 89557; NASA,AMES RES CTR,MOFFETT FIELD,CA 94035</t>
  </si>
  <si>
    <t>Nevada System of Higher Education (NSHE); University of Nevada Reno; National Aeronautics &amp; Space Administration (NASA); NASA Ames Research Center</t>
  </si>
  <si>
    <t>WHARTON, RA (corresponding author), UNIV NEVADA,DESERT RES INST,RENO,NV 89506, USA.</t>
  </si>
  <si>
    <t>0009-2541</t>
  </si>
  <si>
    <t>CHEM GEOL</t>
  </si>
  <si>
    <t>Chem. Geol.</t>
  </si>
  <si>
    <t>JUL 20</t>
  </si>
  <si>
    <t>10.1016/0009-2541(93)90108-U</t>
  </si>
  <si>
    <t>LP588</t>
  </si>
  <si>
    <t>WOS:A1993LP58800011</t>
  </si>
  <si>
    <t>TABAZADEH, A; TURCO, RP</t>
  </si>
  <si>
    <t>A MODEL FOR HETEROGENEOUS CHEMICAL PROCESSES ON THE SURFACES OF ICE AND NITRIC-ACID TRIHYDRATE PARTICLES</t>
  </si>
  <si>
    <t>POLAR STRATOSPHERIC CLOUDS; ANTARCTIC OZONE DEPLETION; HYDROGEN-CHLORIDE; VAPOR-PRESSURES; WATER-ICE; HCL; CHEMISTRY; NITRATE; N2O5; DROPLETS</t>
  </si>
  <si>
    <t>A model is developed that incorporates the physics and physical chemistry of ice surfaces relevant to polar stratospheric clouds. The Langmuir and Brunauer, Emmett, and Teller (BET) adsorption isotherms are used to compute surface concentrations of H2O, HCl, HOCl, ClONO2 and N2O5 on ice and nitric acid trihydrate (NAT) crystals. Assuming pseudo-first-order kinetics with respect to adsorbed HOCl, ClONO2 and N2O5, surface reaction rates and reaction probabilities (sticking coefficients) are determined. The model parameters (surface morphology and energies) are extracted from measured uptake coefficients and reaction probabilities. For gas pressures of about 10(-7) torr and temperatures in the range of 180-200 K, HCl completely coats ice and water-rich NAT surfaces, while HOCl, ClONO2 and N2O5 may cover 0.01-1% of these surfaces. The model is applied to analyze laboratory data, leading to estimates of adsorption free energies, enthalpies and entropies for HCl, HOCl, ClONO2 and N2O5 on ice and NAT surfaces, and activation energies for the heterogeneous reactions of HCl and H2O with HOCl, ClONO2 and N2O5 on these surfaces. The energy parameters are used to calculate surface parameters such as adsorption and desorption constants, surface coverages, reaction rate coefficients, surface diffusion coefficients and reaction probabilities for varies species and chemical interactions on ice and NAT surfaces. Implications for chemical processing on polar stratospheric clouds are discussed.</t>
  </si>
  <si>
    <t>UNIV CALIF LOS ANGELES, INST GEOPHYS &amp; PLANETARY PHYS, LOS ANGELES, CA 90024 USA</t>
  </si>
  <si>
    <t>University of California System; University of California Los Angeles</t>
  </si>
  <si>
    <t>UNIV CALIF LOS ANGELES, DEPT ATMOSPHER SCI, 405 HILGARD AVE, LOS ANGELES, CA 90024 USA.</t>
  </si>
  <si>
    <t>D7</t>
  </si>
  <si>
    <t>10.1029/93JD00947</t>
  </si>
  <si>
    <t>LP166</t>
  </si>
  <si>
    <t>WOS:A1993LP16600011</t>
  </si>
  <si>
    <t>HERMAN, JR; MCPETERS, R; LARKO, D</t>
  </si>
  <si>
    <t>OZONE DEPLETION AT NORTHERN AND SOUTHERN LATITUDES DERIVED FROM JANUARY 1979 TO DECEMBER 1991 TOTAL OZONE MAPPING SPECTROMETER DATA</t>
  </si>
  <si>
    <t>STRATOSPHERIC TEMPERATURES; EL-CHICHON; TOMS DATA; SAM-II; TRENDS; PINATUBO; ERUPTION; DENITRIFICATION; HEMISPHERE; ANTARCTICA</t>
  </si>
  <si>
    <t>Long-term ozone depletion rates (percentage change) have been computed from 13 years of Nimbus 7/Total Ozone Mapping Spectrometer (TOMS) data as a function of latitude, longitude, and month for the period January 1, 1979, to December 31, 1991. In both hemispheres the amount of ozone has decreased at latitudes above 30-degrees by amounts that are larger than predicted by homogeneous chemistry models for the 13-year time period. The largest rates of ozone decrease occur in the southern hemisphere during winter and spring, with partial recovery during the summer and autumn. Outside of the Antarctic ozone hole region, the 12-year ozone depletion rates reach 8-10% per decade during the winter and spring at 55-degrees-S. Ozone depletion rates in excess of 7% per decade occur over populated regions in the southern hemisphere poleward of 45-degrees-S (southern Argentina and the tip of New Zealand) for 7 months of the year. Similar rates of decrease occur during northern winter and spring (6-8% at 55-degrees-N) over large populated regions. The enhanced zonal average ozone depletion rates at northern mid-latitudes (40-50-degrees-N) during January, February, and March, that correspond to five geographically localized regions of high ozone depletion rates, are probably associated with long-term dynamical or temperature changes. Only the equatorial band between +/-20-degrees shows little or no long-term ozone change since January 1979. Ozone time series data have been examined for effect of volcanic eruptions on stratospheric ozone observed by TOMS, with only the Mount Pinatubo stratospheric aerosol injection affecting ozone amounts for a few months after the eruption in June 1991. The TOMS data show no ozone perturbation after the El Chichon eruption, or after any of the other smaller equatorial eruptions, that cannot be explained by interference effects between the annual, El Nino/Southern Oscillation, and Quasi-Biennial Oscillation cycles. The effect of the stratospheric aerosol scattering phase function is clearly seen in the high spatial resolution TOMS ozone data after El Chichon and Mount Pinatubo. Errors caused by the short-term presence of stratospheric aerosols in the TOMS zonally averaged ozone data are less than 1% before correction, and have no significant effect on ozone trend determination.</t>
  </si>
  <si>
    <t>HUGHES STX CORP, LANHAM, MD USA</t>
  </si>
  <si>
    <t>NASA, GODDARD SPACE FLIGHT CTR, ATMOSPHERES LAB, MAIL CODE 916, GREENBELT, MD 20771 USA.</t>
  </si>
  <si>
    <t>McPeters, Richard/G-4955-2013</t>
  </si>
  <si>
    <t>Herman, Jay/0000-0002-9146-1632</t>
  </si>
  <si>
    <t>10.1029/93JD00601</t>
  </si>
  <si>
    <t>WOS:A1993LP16600016</t>
  </si>
  <si>
    <t>MOKHOV, II; SCHLESINGER, ME</t>
  </si>
  <si>
    <t>ANALYSIS OF GLOBAL CLOUDINESS .1. COMPARISON OF METEOR, NIMBUS-7, AND INTERNATIONAL SATELLITE CLOUD CLIMATOLOGY PROJECT (ISCCP) SATELLITE DATA</t>
  </si>
  <si>
    <t>GENERAL-CIRCULATION MODELS; FEEDBACK</t>
  </si>
  <si>
    <t>In this first paper of a three-part series on cloudiness we intercompare the simultaneous cloudiness data obtained from Meteor satellites, Nimbus 7, and the International Satellite Cloud Climatology Project (ISCCP) for the one-year period, July 1983 to June 1984. Four versions of ISCCP cloudiness are obtained from analyses of the ISCCP-C1 data. These versions differ in their requirements for temporal and spectral sampling. ISCCPs 1 and 2 require for each 2.5-degrees x 2.5-degrees latitude-longitude cell that there be observations at least (N(d) = ) 20 of the 28-31 possible days per month and at least (N(h) = ) 5 of the 8 possible 3 hourly times each such day; ISCCPs 3 and 4 require only N(d) = 1 and N(h) = 1. ISCCPs 1 and 3 use IR information only, while ISCCPs 2 and 4 use both IR and visible (VIS) information. The ISCCP-C2 data produced by the ISCCP Global Processing Center is also included in this intercomparison. The ISCCP 1-4 intercomparison shows that (1) the cloudiness differences due to the above temporal sampling are smaller than those due to the above spectral sampling; (2) both spectral and temporal sampling effects are larger for the northern hemisphere than for the southern hemisphere; and (3) the difference between zonal mean cloudiness with and without visible information generally increases with latitude from polar night to about 60-degrees latitude in the summer hemisphere. The comparison between ISCCP-C2 and ISCCP 4 cloudiness shows that (1) ISCCP-C2 cloudiness is larger for both hemispheres and the globe; (2) ISCCP-C2 zonal mean cloudiness is larger from 55-degrees latitude in the winter hemisphere to 65-degrees latitude in the summer hemisphere; and (3) ISCCP-C2 cloudiness is larger than the ISCCP 4 cloudiness over most of the Earth, with largest differences generally located over water and the adjacent coastal regions. The comparison among Meteor, Nimbus 7, and ISCCP-C2 cloudiness shows many features, including (1) hemispheric mean and global mean cloudiness for Nimbus 7 are smaller than for Meteor and ISCCP-C2; (2) for Meteor, Nimbus 7, and ISCCP-C2, mean southern hemisphere cloudiness exceeds mean northern hemisphere cloudiness in July 1983 and in January 1984; (3) for Meteor, Nimbus 7, and ISCCP-C2, hemispheric mean cloudiness increases from winter to summer in both hemispheres, with a larger increase in the northern hemisphere; (4) for Meteor, Nimbus 7, and ISCCP-C2, zonal mean cloudiness maxima are located in the intertropical convergence zone (ITCZ) in the summer hemisphere, in the winter hemisphere storm-track region and same latitudinal belt in the summer hemisphere, and generally increase with decreasing latitude from about 60-degrees-N to 60-degrees-S; (5) over much of the Earth, particularly in the tropical-subtropical minima, Nimbus 7 shows the smallest zonal mean cloudiness, with values as much as 0.4 less than those for Meteor and ISCCP-C2; (6) the spatial cloudiness patterns and amplitudes of ISCCP-C2 and Meteor are most alike, with correlation and regression coefficients of 0.81-0.85 and 0.81-0.90, respectively; (7) the temporal cloudiness patterns and amplitudes of ISCCP-C2 and Nimbus 7 are most alike, with average correlation and regression coefficients of 0.70 and 0.83 for the northern hemisphere and 0.64 and 0. 74 for the southern hemisphere; (8) Meteor, Nimbus 7, and ISCCP-C2 cloudiness values show considerable disagreement in the polar regions, particularly in winter, with Nimbus 7 cloudiness exceeding both Meteor and ISCCP-C2 cloudiness in the Antarctic during winter, Meteor cloudiness being less than both ISCCP-C2 and Nimbus 7 cloudiness in the Arctic during winter, and ISCCP-C2 cloudiness being less than both Meteor and Nimbus 7 cloudiness in summer in both hemispheres; and (9) both Nimbus 7 and ISCCP-C2 show an increase in cloudiness from summer to winter over the Arctic and Antarctic, while Meteor shows a decrease. A special observational program in both the Arctic and the Antarctic is proposed to resolve the discrepancies among the satellite and ground-based cloudiness observations in polar latitudes.</t>
  </si>
  <si>
    <t>UNIV ILLINOIS, DEPT ATMOSPHER SCI, URBANA, IL 61801 USA</t>
  </si>
  <si>
    <t>RUSSIAN ACAD SCI, INST ATMOSPHER PHYS, 3 PYZHEVSKY, MOSCOW 109017, RUSSIA.</t>
  </si>
  <si>
    <t>Mokhov, Igor/U-9564-2019</t>
  </si>
  <si>
    <t>10.1029/93JD00530</t>
  </si>
  <si>
    <t>WOS:A1993LP16600022</t>
  </si>
  <si>
    <t>BROMWICH, DH</t>
  </si>
  <si>
    <t>SPECIAL SECTION ON IUGG SYMPOSIUM M-12 ON ANTARCTIC ATMOSPHERIC CIRCULATION - INTRODUCTION</t>
  </si>
  <si>
    <t>OHIO STATE UNIV, BYRD POLAR RES CTR, COLUMBUS, OH 43210 USA.</t>
  </si>
  <si>
    <t>Bromwich, David H/C-9225-2016</t>
  </si>
  <si>
    <t>10.1029/93JD01838</t>
  </si>
  <si>
    <t>WOS:A1993LP16600028</t>
  </si>
  <si>
    <t>PARISH, TR; PETTRE, P; WENDLER, G</t>
  </si>
  <si>
    <t>A NUMERICAL STUDY OF THE DIURNAL-VARIATION OF THE ADELIE LAND KATABATIC WIND REGIME</t>
  </si>
  <si>
    <t>PLANETARY BOUNDARY-LAYER; TERRA-NOVA BAY; TROPOSPHERIC MOTIONS; EASTERN ANTARCTICA; MODELS; SUMMER; SLOPE</t>
  </si>
  <si>
    <t>Katabatic winds occur with great frequency over the Adelie Land sector of Antarctica. Data collected by automatic weather stations (AWSs) along a string of stations from the coast of Adelie Land to the high interior plateau show a marked diurnal cycle of the wind and temperature regimes of the lower atmosphere during the short austral summer period. Numerical simulations of the katabatic wind regime have been conducted for a variety of solar forcing and synoptic conditions assuming a clear sky environment. Results suggest that the katabatic wind is a robust feature of the Antarctic boundary layer. Significant disruption of the low-level drainage features occurs only during the midsummer months owing to the solar heating of the ice slopes and from synoptic activity along the Adelie Land coastline. During midsummer, modeled ground temperatures undergo a diurnal cycle with an amplitude of 15-degrees-C near the coast, in good agreement with the AWS observations. The katabatic wind decreases considerably during the middle of the day; wind speeds at coastal sites become reduced by more than one half of the early morning values. The numerical simulations depict a rapid summer to winter transition of katabatic wind conditions over the 1-month period from mid-February to mid-March. The surface energy budget becomes negative for the entire 24-hour period after mid-February, corresponding to the rapid onset of the wintertime katabatic wind regime.</t>
  </si>
  <si>
    <t>METEO FRANCE, CTR NATL RECH METEOROL, TOULOUSE, FRANCE; UNIV ALASKA, INST GEOPHYS, FAIRBANKS, AK 99701 USA</t>
  </si>
  <si>
    <t>Meteo France; University of Alaska System; University of Alaska Fairbanks</t>
  </si>
  <si>
    <t>PARISH, TR (corresponding author), UNIV WYOMING, DEPT ATMOSPHER SCI, LARAMIE, WY 82071 USA.</t>
  </si>
  <si>
    <t>10.1029/92JD02080</t>
  </si>
  <si>
    <t>WOS:A1993LP16600029</t>
  </si>
  <si>
    <t>KING, JC</t>
  </si>
  <si>
    <t>CONTROL OF NEAR-SURFACE WINDS OVER AN ANTARCTIC ICE SHELF</t>
  </si>
  <si>
    <t>TERRA-NOVA BAY</t>
  </si>
  <si>
    <t>Simple models are used to assess the factors controlling near-surface winds over an Antarctic ice shelf. Observations from Halley Station and an automatic weather station situated close to the coastal slopes adjoining the Brunt Ice Shelf are presented. These suggest that katabatic flows originating over the continental slopes adjust more quickly to the regional easterly flow over the ice shelf than is predicted by these simple models. It is suggested that nonlinear mechanisms such as ''hydraulic jumps'' or internal gravity wave radiation could lead to flow adjustment on the short space and time scales observed. In contrast with the present observations, katabatic flows have been observed to propagate across the Ross Ice Shelf for great distances with little modification. However, in this latter region the topography favors the formation of intense, channeled katabatic flow, while the katabatic flow onto the Brunt Ice Shelf is unconfined and consequently much weaker.</t>
  </si>
  <si>
    <t>BRITISH ANTARCTIC SURVEY, NAT ENVIRONM RES COUNCIL, HIGH CROSS, MADINGLEY RD, CAMBRIDGE CB3 0ET, ENGLAND.</t>
  </si>
  <si>
    <t>10.1029/92JD02425</t>
  </si>
  <si>
    <t>WOS:A1993LP16600030</t>
  </si>
  <si>
    <t>DALU, GA; BALDI, M; MORAN, MD; NARDONE, C; SBANO, L</t>
  </si>
  <si>
    <t>CLIMATIC ATMOSPHERIC OUTFLOW AT THE RIM OF THE ANTARCTIC CONTINENT</t>
  </si>
  <si>
    <t>KATABATIC WIND REGIME; MODEL</t>
  </si>
  <si>
    <t>Using Gauss's divergence theorem, we examine the role of the net radiative cooling and of the entrainment of potentially warm air from the free atmosphere into the surface layer in determining the intensity of the cold-air outflow at the rim of the Antarctic continent. The result shows that a large amount of cold air, significant at even a global climatological scale, is exported through this process from high- to low-latitude regions. The theory gives also the average intensity of the wind at the coast. In the coastal regions of Antarctica the wind exhibits a complex behavior. Observations show that katabatic winds in the near-coastal region can be periodic or continuous, or can stay a long time in a quiescent near-critical state, then burst in short and strong gusts. We examine some aspects of these katabatic winds in terms of the mesoscale energy theory developed by Dalu and Green (1983). This complex behavior is described by a nonlinear system, where the relevant parameter is the Froude number of the inflow at a Rossby radius distance from the coast. The analytical theory developed agrees well with qualitative features observed.</t>
  </si>
  <si>
    <t>CNR, ARF, FRASCATI, ITALY; COLORADO STATE UNIV, DEPT ATMOSPHER SCI, FT COLLINS, CO 80523 USA; CNR, IFA, INST ATMOSPHER PHYS, ROME, ITALY</t>
  </si>
  <si>
    <t>Consiglio Nazionale delle Ricerche (CNR); Colorado State University; Consiglio Nazionale delle Ricerche (CNR)</t>
  </si>
  <si>
    <t>COLORADO STATE UNIV, COOPERAT INST RES ATMOSPHERE, FOOTHILLS CAMPUS, FT COLLINS, CO 80523 USA.</t>
  </si>
  <si>
    <t>Baldi, Marina/AAD-2827-2020</t>
  </si>
  <si>
    <t>Baldi, Marina/0000-0002-8032-2944</t>
  </si>
  <si>
    <t>10.1029/93JD00043</t>
  </si>
  <si>
    <t>WOS:A1993LP16600031</t>
  </si>
  <si>
    <t>CARLETON, AM; FITCH, M</t>
  </si>
  <si>
    <t>SYNOPTIC ASPECTS OF ANTARCTIC MESOCYCLONES</t>
  </si>
  <si>
    <t>SEA ICE EXTENT; SOUTHERN-HEMISPHERE; POLAR LOW; ATMOSPHERIC CIRCULATION; MESOSCALE VORTICES; NORTH PACIFIC; CLIMATOLOGY; VARIABILITY; ALASKA; GULF</t>
  </si>
  <si>
    <t>The characteristic regimes (formation and dissipation areas, tracks) and synoptic environments of cold air mesocyclones over Antarctic and Subantarctic latitudes are determined for the contrasting winters (June, July, and August) of 1988 and 1989. Defense Meteorological Satellite Program (DMSP) thermal infrared (IR) imagery is used in conjunction with southern hemisphere pressure/height analyses. Outbreaks of mesocyclones (''active periods'') are frequent in the Ross Sea sector in 1988. They are associated most often with areas of maximum horizontal gradient of the 1000- to 500-mbar thickness. Over higher latitudes of the Southeast Pacific in 1989, mesocyclones develop in association with a ''cold pool'' that migrates equatorward. The between-winter differences in mesocyclone frequencies are examined for associations with sea ice conditions and the continental katabatic winds using correlation and ''superposed epoch'' analysis of temperature data from selected automatic weather stations (AWSs). The results support a katabatic wind-sea ice extent-mesocyclone link for key sectors of the Antarctic.</t>
  </si>
  <si>
    <t>INDIANA UNIV, DEPT GEOG, CLIMATE &amp; METEOROL PROGRAM, BLOOMINGTON, IN 47405 USA.</t>
  </si>
  <si>
    <t>10.1029/92JD02132</t>
  </si>
  <si>
    <t>WOS:A1993LP16600034</t>
  </si>
  <si>
    <t>TURNER, J; LACHLANCOPE, TA; THOMAS, JP</t>
  </si>
  <si>
    <t>A COMPARISON OF ARCTIC AND ANTARCTIC MESOSCALE VORTICES</t>
  </si>
  <si>
    <t>POLAR AIR STREAMS; SYNOPTIC CLIMATOLOGY; SOUTHERN-HEMISPHERE; EASTERN PACIFIC; SEA; CYCLOGENESIS; LOWS; OUTBREAKS</t>
  </si>
  <si>
    <t>The mesoscale (less than 100km) vortices occurring in the two polar regions are considered in terms of their geographical and seasonal distribution, satellite cloud signatures and forcing mechanisms. Environmental conditions important in the development of the vortices are considered, including sensible heat flux, stability throughout the troposphere and synoptic factors, such as baroclinicity and upper air cold pools. A scheme to classify the observed vortices in the two polar regions in terms of the physical mechanisms behind their formation and development is proposed. The processes considered important are baroclinic instability, convection and vorticity generation through cyclonic vorticity advection and topographic forcing. The ma or difference between the systems observed in the two polar regions is the lack of deep convection in the southern hemisphere, which precludes the development of many of the vigorous types of system found in the north and the major role that topography plays in the Antarctic coastal region. The most common type of vortex found in the Antarctic occurs over the ice-free ocean to the west of synoptic scale disturbances and is similar to the type of northern system know as a comma cloud.</t>
  </si>
  <si>
    <t>TURNER, J (corresponding author), BRITISH ANTARCTIC SURVEY, HIGH CROSS, MADINGLEY RD, CAMBRIDGE CB3 7DQ, ENGLAND.</t>
  </si>
  <si>
    <t>Turner, John/0000-0002-6111-5122</t>
  </si>
  <si>
    <t>10.1029/92JD02426</t>
  </si>
  <si>
    <t>WOS:A1993LP16600035</t>
  </si>
  <si>
    <t>ARPE, K; CATTLE, H</t>
  </si>
  <si>
    <t>A COMPARISON OF SURFACE STRESS AND PRECIPITATION FIELDS IN SHORT-RANGE FORECASTS OVER THE ANTARCTIC REGION</t>
  </si>
  <si>
    <t>ECMWF</t>
  </si>
  <si>
    <t>A comparison is made of wind stresses derived from the European Centre for Medium-Range Weather Forecasts (ECMWF) and United Kingdom Meteorological Office (UKMO) operational numerical weather prediction models over the Antarctic region for the periods June 1 to July 27, 1988, and through July 1990. Comparison of model precipitation fields over the region is also made for the July 1990 period. Mean fields are found to be qualitatively similar over much of the Antarctic sea ice zone, with the largest discrepancy arising through the acceptance of an individual observation by one scheme in this data sparse region and rejection by the other. A particular feature of the comparisons is a large discrepancy in the values of the wind stress shown by the models around the Antarctic coastal zone. These are investigated in detail for the July 1990 period by reference to contemporaneous observations. Both precipitation and surface stress fields reveal a generally high similarity in their variability in space and time overall, illustrating the influence of the observational data on the model fields.</t>
  </si>
  <si>
    <t>HADLEY CTR CLIMATE PREDICT &amp; RES, METEOROL OFF, BRACKNELL, ENGLAND</t>
  </si>
  <si>
    <t>Met Office - UK; Hadley Centre</t>
  </si>
  <si>
    <t>ARPE, K (corresponding author), MAX PLANCK INST METEOROL, BUNDESSTR 55, D-20146 HAMBURG, GERMANY.</t>
  </si>
  <si>
    <t>10.1029/93JD00949</t>
  </si>
  <si>
    <t>WOS:A1993LP16600036</t>
  </si>
  <si>
    <t>BROMWICH, DH; CARRASCO, JF; LIU, Z; TZENG, RY</t>
  </si>
  <si>
    <t>HEMISPHERIC ATMOSPHERIC VARIATIONS AND OCEANOGRAPHIC IMPACTS ASSOCIATED WITH KATABATIC SURGES ACROSS THE ROSS ICE SHELF, ANTARCTICA</t>
  </si>
  <si>
    <t>TERRA-NOVA BAY; SOUTHERN-HEMISPHERE; WIND REGIME; WAVES</t>
  </si>
  <si>
    <t>Numerical simulations and surface-based observations show that katabatic winds persistently converge toward and blow across the Siple Coast part of West Antarctica onto the Ross Ice Shelf. About 14% of the time during winter (April to August 1988), thermal infrared satellite images reveal the horizontal propagation of this negatively buoyant katabatic airstream for about 1000 km across the ice shelf to its northwestern edge, a trajectory that nearly parallels the Transantarctic Mountains. This takes place when thr pressure field supports such airflow, and is caused by synoptic scale cyclones that decay near and/or over Marie Byrd Land. The northwestward propagation of the katabatic winds is accompanied by other changes in the hemispheric long wave pattern. An upper level ridge develops over Wilkes Land, resulting in an enhancement of the split jet in the Pacific Ocean. Then, more frequent and/or intensified synoptic scale cyclones are steered toward Marie Byrd Land where they become nearly stationary to the northeast of the climatological location. The resulting isobaric configuration accelerates the katabatic winds crossing Siple Coast and supports their horizontal propagation across the Ross Ice Shelf. An immediate impact of this katabatic airflow, that crosses from the ice shelf to the Ross Sea, is expansion of the persistent polynya that is present just to the east of Ross Island. This polynya is a conspicuous feature on passive microwave images of Antarctic sea ice and plays a central role in the salt budget of water masses over the Ross Sea continental shelf. The impact of this katabatic airflow upon mesoscale cyclogenesis over the South Pacific Ocean is also discussed.</t>
  </si>
  <si>
    <t>DIRECC METEOROL CHILE, SANTIAGO, CHILE</t>
  </si>
  <si>
    <t>OHIO STATE UNIV, BYRD POLAR RES CTR, 1090 CARMACK RD, 108 SCOTT HALL, COLUMBUS, OH 43210 USA.</t>
  </si>
  <si>
    <t>Carrasco, Jorge/AAC-4799-2021; Bromwich, David H/C-9225-2016; Carrasco, Jorge/ACG-6766-2022</t>
  </si>
  <si>
    <t>Carrasco, Jorge/0000-0003-2154-5483; Carrasco, Jorge/0000-0003-2154-5483</t>
  </si>
  <si>
    <t>10.1029/93JD00562</t>
  </si>
  <si>
    <t>WOS:A1993LP16600037</t>
  </si>
  <si>
    <t>SMITH, SR; STEARNS, CR</t>
  </si>
  <si>
    <t>ANTARCTIC PRESSURE AND TEMPERATURE ANOMALIES SURROUNDING THE MINIMUM IN THE SOUTHERN OSCILLATION INDEX</t>
  </si>
  <si>
    <t>SEA-SURFACE TEMPERATURE; EL-NINO; HEMISPHERE; PACIFIC; WAVES</t>
  </si>
  <si>
    <t>The purpose of our research is to analyze surface pressure and temperature patterns in Antarctica for relationships with the El Nino/Southern Oscillation (ENSO). Using monthly anomalies of surface pressure and temperature in Antarctica, lag correlations are made to the Southern Oscillation index (SOI) and annual composites are created for years where ENSO is in a warm phase. Comparisons are made to annual composites for nonwarm phase years and to six individual ENSO warm phases occurring between 1957 and 1984. We found a sharp change in the sign of the pressure and temperature anomalies between the year before and the year after the minimum in the SOI. We hypothesize that the temperature and pressure anomaly patterns are related, through a thickness argument, to the 500-mbar southern hemispheric flow and the Australian branch of the Southern Oscillation.</t>
  </si>
  <si>
    <t>UNIV WISCONSIN, DEPT METEOROL, 1225 W DAYTON ST, MADISON, WI 53706 USA.</t>
  </si>
  <si>
    <t>Smith, Shawn/AAW-9499-2021</t>
  </si>
  <si>
    <t>Smith, Shawn/0000-0003-1392-3077</t>
  </si>
  <si>
    <t>10.1029/92JD02157</t>
  </si>
  <si>
    <t>WOS:A1993LP16600039</t>
  </si>
  <si>
    <t>BONATTI, E; SEYLER, M; SUSHEVSKAYA, N</t>
  </si>
  <si>
    <t>A COLD SUBOCEANIC MANTLE BELT AT THE EARTHS EQUATOR</t>
  </si>
  <si>
    <t>EAST PACIFIC RISE; AUSTRALIAN-ANTARCTIC DISCORDANCE; OCEANIC UPPER MANTLE; POLAR WANDER; PERIDOTITES; RIDGE; ZONES; GEOCHEMISTRY; VARIABILITY; CONSTRAINTS</t>
  </si>
  <si>
    <t>An exceptionally low degree of melting of the upper mantle in the equatorial part of the mid-Atlantic Ridge is indicated by the chemical composition of mantle-derived mid-ocean ridge peridotites and basalts. These data imply that mantle temperatures below the equatorial Atlantic are at least approximately 150-degrees-C cooler than those below the normal mid-Atlantic Ridge, suggesting that isotherms are depressed and the mantle is downwelling in the equatorial Atlantic. An equatorial minimum of the zero-age crustal elevation of the East Pacific Rise suggests a similar situation in the Pacific. If so, an oceanic upper mantle cold equatorial belt separates hotter mantle regimes and perhaps distinct chemical and isotopic domains in the Northern and Southern hemispheres. Gravity data suggest the presence of high density material in the oceanic equatorial upper mantle, which is consistent with its inferred low temperature and undepleted composition. The equatorial distribution of cold, dense upper mantle may be ultimately an effect of the Earth's rotation.</t>
  </si>
  <si>
    <t>UNIV LILLE,PETROL LAB,LILLE,FRANCE; CNR,INST GEOL MARINA,I-40126 BOLOGNA,ITALY; RUSSIAN ACAD SCI,VERNADSKY INST GEOCHEM,MOSCOW,RUSSIA</t>
  </si>
  <si>
    <t>Universite de Lille; Consiglio Nazionale delle Ricerche (CNR); Russian Academy of Sciences; Vernadsky Institute of Geochemistry &amp; Analytical Chemistry</t>
  </si>
  <si>
    <t>BONATTI, E (corresponding author), COLUMBIA UNIV,LAMONT DOHERTY EARTH OBSERV,PALISADES,NY 10964, USA.</t>
  </si>
  <si>
    <t>SEYLER, Monique/0000-0002-7854-4361; Bonatti, Enrico/0000-0001-6162-9572</t>
  </si>
  <si>
    <t>JUL 16</t>
  </si>
  <si>
    <t>10.1126/science.261.5119.315</t>
  </si>
  <si>
    <t>LM678</t>
  </si>
  <si>
    <t>WOS:A1993LM67800026</t>
  </si>
  <si>
    <t>PULITI, R; FONTANA, A; CIMINO, G; MATTIA, CA; MAZZARELLA, L</t>
  </si>
  <si>
    <t>STRUCTURE OF A KETO DERIVATIVE OF 9,11-DIHYDROGRACILIN-A</t>
  </si>
  <si>
    <t>ACTA CRYSTALLOGRAPHICA SECTION C-CRYSTAL STRUCTURE COMMUNICATIONS</t>
  </si>
  <si>
    <t>SPONGE SPONGIONELLA-GRACILIS; MARINE; METABOLITES; DITERPENES</t>
  </si>
  <si>
    <t>The X-ray analysis was carried out on the 8-keto derivative of 9,11-dihydrogracilin A, 1,3,3a,4,5,6,-7,7a-octahydro-4-oxo-5-(1,3,3-trimethylcyclohexyl)-1,3-isobenzofurandiol diacetate, the major metabolite from the Antarctic sponge Dendrilla membranosa. The present study confirms the norditerpenoid skeleton of the spongian type proposed for the natural product by Molinski &amp; Faulkner [J. Org. Chem. (1987), 52, 296-298] on the basis of spectral data and chemical correlations, and also fixes the unknown relative stereochemistry at C10. This result gives further support to the hypothesis regarding the biogenetic origin of the gracilins. The six-membered rings are both in chair conformations and the furan ring is in an envelope form. The molecular packing is governed by normal van der Waals interactions.</t>
  </si>
  <si>
    <t>UNIV FEDERICO II,DIPARTIMENTO CHIM,I-80134 NAPLES,ITALY</t>
  </si>
  <si>
    <t>University of Naples Federico II</t>
  </si>
  <si>
    <t>PULITI, R (corresponding author), CNR,IST CHIM MOLEC INTERESSE BIOL,VIA TOIANO 6,I-80072 ARCO,ITALY.</t>
  </si>
  <si>
    <t>Fontana, Angelo/C-3354-2012; Fontana, Angelo/AAO-2741-2021</t>
  </si>
  <si>
    <t>Fontana, Angelo/0000-0002-5453-461X</t>
  </si>
  <si>
    <t>0108-2701</t>
  </si>
  <si>
    <t>ACTA CRYSTALLOGR C</t>
  </si>
  <si>
    <t>Acta Crystallogr. Sect. C-Cryst. Struct. Commun.</t>
  </si>
  <si>
    <t>JUL 15</t>
  </si>
  <si>
    <t>10.1107/S0108270193001003</t>
  </si>
  <si>
    <t>Chemistry, Multidisciplinary; Crystallography</t>
  </si>
  <si>
    <t>Chemistry; Crystallography</t>
  </si>
  <si>
    <t>LV129</t>
  </si>
  <si>
    <t>WOS:A1993LV12900052</t>
  </si>
  <si>
    <t>READ, JF; POLLARD, RT</t>
  </si>
  <si>
    <t>STRUCTURE AND TRANSPORT OF THE ANTARCTIC CIRCUMPOLAR CURRENT AND AGULHAS RETURN CURRENT AT 40-DEGREES-E</t>
  </si>
  <si>
    <t>SOUTH INDIAN-OCEAN; CIRCULATION; WATER; ATLANTIC</t>
  </si>
  <si>
    <t>Hydrographic data am presented from a near-meridional section across the Agulhas Return Current, the Subtropical Front and the Antarctic Circumpolar Current (ACC) in the Southwest Indian sector of the Southern Ocean. The location and characteristics of the fronts are examined and the water masses are defined. The Agulhas Return Current emerges as a strong current as far east as 40-degrees-E which forms a marked front that is separate from the Subtropical Front, and can be distinguished by a separate water mass. Comparisons are made with a similar hydrographic section at the Greenwich Meridian and several notable differences are found. The Subantarctic Front at the Greenwich Meridian is a pronounced feature carrying a large proportion of the geostrophic transport of the ACC. On the Southwest Indian section, however, the Subantarctic Front is merged with the Polar Front at 48-degrees-S, where the flow associated with the ACC is concentrated. Geostrophic calculations show a large volume transport, 84 to 103 Sverdrup (1 Sv = 10(6) m3 s-1 ), associated with the Agulhas Return Current at 40-degrees-S. This is quite separate from the transport of the ACC which totals 138 Sv south of the Subantarctic Zone and the Crozet Plateau, or 150 Sv including flow in the Subantarctic Zone. The transport of the ACC out of the South Atlantic sector appears to be higher than the transport into the South Atlantic sector at Drake Passage, with the extra transport most probably carried by upper layer and intermediate waters. Eddies are seen to be an important feature of the Subantarctic Zone where they help to modify the water masses. Antarctic Intermediate Water appears in two forms, a saline (34.4) Indian Ocean variety and a fresh (34.2) Atlantic Ocean variety. The Atlantic variety is freshest at the Polar Front, and occupies the southern half of the Subantarctic Zone. Within the eddies, in the central Subantarctic Zone, there is interleaving between these two forms of Antarctic Intermediate Water. North Atlantic Deep Water is unable to cross the Southwest Indian Ridge but can pass south of the Crozet Plateau in the form of Circumpolar Deep Water, which is slightly more saline (34.75) than at Drake Passage (34.73).</t>
  </si>
  <si>
    <t>INST OCEANOG SCI, DEACON LAB, BROOK RD, GODALMING GU8 5UB, SURREY, ENGLAND.</t>
  </si>
  <si>
    <t>C7</t>
  </si>
  <si>
    <t>10.1029/93JC00436</t>
  </si>
  <si>
    <t>LN310</t>
  </si>
  <si>
    <t>WOS:A1993LN31000001</t>
  </si>
  <si>
    <t>PARK, YH; GAMBERONI, L; CHARRIAUD, E</t>
  </si>
  <si>
    <t>FRONTAL STRUCTURE, WATER MASSES, AND CIRCULATION IN THE CROZET BASIN</t>
  </si>
  <si>
    <t>ANTARCTIC CIRCUMPOLAR CURRENT; SOUTH INDIAN-OCEAN; DRAKE PASSAGE; VARIABILITY; STRATIFICATION; TRANSPORT; ATLANTIC; ZONE</t>
  </si>
  <si>
    <t>Due to topographic steering by the Crozet and Kerguelen Plateaus, the Antarctic Circumpolar Current (ACC) com in the Crozet Basin area is shifted to its northernmost position in the Southern Ocean, along the southern limb of the South Indian subtropical gyre. Here the jet-like current is embedded within a narrow band (&lt; 200 km) of the frontal zone which marks a sharp transition between subtropical and subantarctic waters, hugging the northern flanks of the Crozet and Kerguelen Plateaus. Adding to this topographic control, the confluence of the ACC and the Agulhas Return Current north of Crozet further intensifies downstream baroclinic shear strengths. Eastward transport associated with the Agulhas Return Current at the entrance of the Crozet Basin at 53-degrees-E is estimated as 35 Sv (1 Sv = 10(6) m3/s), most of which recirculating northward into the northern part of the basin before reaching Kerguelen-Amsterdam passage. About 75% of the ACC transport through Drake Passage pass through Kerguelen-Amsterdam passage, the quasi-totality of which being concentrated in the frontal zone composed of two merged fronts, the Subtropical and Subantarctic Fronts; the mst of the current passes south of Kerguelen. The Polar Front in this Crozet Basin ama is not associated with any noticeable baroclinic shear and represents only a minor portion (5-7 Sv) of the ACC, in great contrast to that observed in the other sectors of the Southern Ocean. The Crozet Basin provides an important source for the formation and modification of water masses. Crozet Basin Mode Water formed locally just north of the ACC is of subtropical origin but shows significant zonal anomalies in its characteristics, with lighter mode (gamma(theta) &gt; 26.5 kg/m3) in the western half of the basin and heavier mode (gamma(theta) &lt; 26.7 kg/m3) in iu eastern half. These different varieties of Crozet Basin Mode Water are closely correlated with the degree of exchange and mixing between subtropical and subantarctic waters along the dynamically active frontal zone. The area north of the Kerguelen Plateau appears to be an important source of water mass modification. Antarctic Intermediate Water advected from the west also undergoes there significant modification by intrusions across the frontal zone of fresher, oxygen-richer, colder subantarctic water. Energetic eddy activities observed along the frontal zone likely enhance such cross-frontal exchange of water masses. Equatorward spreading of the modified thermocline water masses (Mode Water, Antarctic Intermediate Water) occurs as part of the anticyclonic circulation in the South Indian subtropical gym which is centered within the basin. Strong injection of North Indian Deep Water into the ACC south of Amsterdam Island is clearly evidenced for the first time. This deep oxygen minimum water centered at about 3000 m can be traced to the east of Madagascar, from where it spreads southward through the eastern part of the Crozet Basin. Due to the influence of this water mass. North Atlantic Deep Water characteristics of the Circumpolar Deep Water are significantly altered in Kerguelen-Amsterdam passage. Our results indicate a cyclonic deep-level circulation pattern in the Crozet Basin, with a northward flow (9 Sv) of Circumpolar Deep Water/Antarctic Bottom Water as a deep western boundary current and a partially compensating southward flow (3 Sv) of North Indian Deep Water through the eastern part of the basin. It is concluded that the Crozet Basin constitutes an important passage for the exchange of water masses between the Southern Ocean and the Indian Ocean.</t>
  </si>
  <si>
    <t>MUSEUM NATL HIST NAT, OCEANOG PHYS LAB, 43 RUE CUVIER, F-75005 PARIS, FRANCE.</t>
  </si>
  <si>
    <t>10.1029/93JC00938</t>
  </si>
  <si>
    <t>WOS:A1993LN31000007</t>
  </si>
  <si>
    <t>ALLISON, I; BRANDT, RE; WARREN, SG</t>
  </si>
  <si>
    <t>EAST ANTARCTIC SEA-ICE - ALBEDO, THICKNESS DISTRIBUTION, AND SNOW COVER</t>
  </si>
  <si>
    <t>OPTICAL-PROPERTIES; ENERGY EXCHANGE; MODEL; ABSORPTION; SURFACE</t>
  </si>
  <si>
    <t>Characteristics of springtime sea ice off East Antarctica were investigated during a cruise of the Australian National Antarctic Research Expedition in October through December 1988. The fractional coverage of the ocean surface, the ice thickness, and the snow cover thickness for each of several ice types were estimated hourly for the region near the ship. These observations were carried out continuously during the 4 weeks the ship was in the ice. Thin and young ice types were prevalent throughout the region, and the observations show a systematic increase in the total area-weighted pack ice thickness (including open water area) from only 0.2 m within 50 km of the ice edge to 0.45 m close to the coast. Ice thickness averaged over the ice-covered region only is also relatively thin, ranging from 0.35 m near the ice edge to 0.65 m in the interior. These values am probably typical of average winter thickness for the area. The average snow cover thickness on the ice increased from 0.05 m near the ice edge Lo 0.15 m in the interior. Average ice concentration increased from less than 6/10 near the ice edge to 8/10 in the interior. The ship-observed concentrations were in good agreement with concentrations derived from passive microwave satellite imagery except in some regions of high concentration. In these regions the satellite-derived concentrations were consistently lower than those estimated from the ship, possibly because of the inability of the satellite sensors to discriminate the appreciable percentage of very thin ice observed within the total area. Spectral albedo was measured for nilas, young grey ice, grey-white ice, snow-covered ice. and open water at wavelengths from 420 to 1000 nm. Allwave albedo was computed by using the spectral measurements together with estimates of near-infrared albedo and modeled spectral solar flux. Area-averaged albedos for the East Antarctic sea ice zone in spring were derived from representative allwave albedos together with the hourly observations of ice types. These area-averaged surface albedos increased from about 0.35 at the ice edge to about 0.5 at 350 km from the edge, remaining at 0.5 to the coast of Antarctica. The low average albedo is in part due to the large fraction of open water within the pack, but extensive fractions of almost snow-free thin ice also play an important role.</t>
  </si>
  <si>
    <t>AUSTRALIAN ANTARCTIC DIV, HOBART, TAS 7001, AUSTRALIA; UNIV WASHINGTON, PROGRAM GEOPHYS, SEATTLE, WA 98195 USA</t>
  </si>
  <si>
    <t>Australian Antarctic Division; University of Washington; University of Washington Seattle</t>
  </si>
  <si>
    <t>ANTARCTIC COOPERAT RES CTR, GPO BOX 252C, HOBART, TAS 7001, AUSTRALIA.</t>
  </si>
  <si>
    <t>Allison, Ian F/I-4477-2015</t>
  </si>
  <si>
    <t>Allison, Ian F/0000-0001-9599-0251</t>
  </si>
  <si>
    <t>10.1029/93JC00648</t>
  </si>
  <si>
    <t>WOS:A1993LN31000010</t>
  </si>
  <si>
    <t>WAMSER, C; MARTINSON, DG</t>
  </si>
  <si>
    <t>DRAG COEFFICIENTS FOR WINTER ANTARCTIC PACK ICE</t>
  </si>
  <si>
    <t>1ST-YEAR SEA ICE; LAYER; FLUX; ZONE</t>
  </si>
  <si>
    <t>This paper presents air-ice and ice-water drag coefficients referenced to 10-m-height winds for winter Antarctic pack ice based on measurements made from R/V Polarstern during the Winter Weddell Sea Project, 1986 (WWSP-86), and from R/V Akademik Fedorov during the Winter Weddell Gyre Study, 1989 (WWGS-89). The optimal values of the air-ice drag coefficients, made from turbulent flux measurements, are C-10 = (1.79 +/- 0.06) x 10(-3) for WWSP-86 and (1.45 +/- 0.09) x 10(-3) for WWGS-89. Neutral drag coefficient values are C(N10) = 1.68 x 10(-3) for WWSP-86 and 1.44 x 10(-3) for WWGS-89. The slightly lower values for WWGS-89 reflect a smaller surface roughness (z0) attributed to the thicker snow cover present in the 1989 study region (median z0BAR = 0.47 mm for WWSP-86 and 0.27 mm for WWGS-89). These values are consistent with Arctic measurements for 80-100% concentration of sea ice and with those of Andreas et al. (this issue) for the Antarctic. A single (average) ice-water drag coefficient for both WWSP-86 and WWGS-89, estimated from periods of ice drift thought to represent free-drift conditions (air-ice stress balanced by ice-water drag and Coriolis force), is (1.13 +/- 0.26) x 10(-3), and the ice-water turning angle betaBAR = 18 +/- 18-degrees. This drag value is significantly lower than Arctic values for thick multiyear ice, but it is similar to the values obtained by Langleben (1982) for first-year Arctic ice. Consistent with previous findings for WWSP-86, the free-drift form of the momentum balance can be used to describe the observed WWGS-89 ice drift observations by using an ''effective'' drag coefficient and turning angle that subsume the influence of ice-ice interaction. For a typical Antarctic winter pack ice cover, it appears that the ice cover reduces the momentum flux from the atmosphere to the ocean by approximately 33%.</t>
  </si>
  <si>
    <t>COLUMBIA UNIV, DEPT GEOL SCI, PALISADES, NY 10964 USA; COLUMBIA UNIV, LAMONT DOHERTY GEOL OBSERV, PALISADES, NY 10964 USA</t>
  </si>
  <si>
    <t>Columbia University; Columbia University</t>
  </si>
  <si>
    <t>WAMSER, C (corresponding author), ALFRED WEGENER INST POLAR &amp; MARINE RES, HANDELSHAFEN 12, W-2850 BREMERHAVEN, GERMANY.</t>
  </si>
  <si>
    <t>10.1029/93JC00655</t>
  </si>
  <si>
    <t>WOS:A1993LN31000011</t>
  </si>
  <si>
    <t>ANDREAS, EL; LANGE, MA; ACKLEY, SF; WADHAMS, P</t>
  </si>
  <si>
    <t>ROUGHNESS OF WEDDELL SEA-ICE AND ESTIMATES OF THE AIR-ICE DRAG COEFFICIENT</t>
  </si>
  <si>
    <t>THICKNESS DISTRIBUTION; WIND STRESS; FRAM STRAIT; OCEAN; ZONE; MOMENTUM; HEAT</t>
  </si>
  <si>
    <t>The roughness of a sheet of sea ice encodes its deformational history and determines its aerodynamic coupling with the overlying air and underlying water. Here we report snow surface, ice surface, and ice underside roughness computed from 47 surface elevation profiles collected during a transect of the Weddell Sea. The roughness for each surface, parameterized as the standard deviation of the surface elevation, segregates according to whether or not a floe has been deformed: deformed ice has greater roughness than undeformed ice. Regardless of deformational history, the underside roughness is almost always greater than the snow surface and ice surface roughnesses, which are nearly equal. Roughness spectra for all three surfaces and for both deformed and undeformed ice roll off roughly as k-1 when the wavenumber k is between 0.1 and 3 rad m-1. The snow surface and underside spectra roll off somewhat faster than k-1, and the ice surface spectra roll off somewhat slower than k-1. Both top and underside Arctic ice roughness spectra, on the other hand, have been reported to roll off faster than k-2. We speculate that the excess spectral intensity at high wavenumbers in the Antarctic ice surface spectra results from the small-scale roughness that the ice sheet had on consolidation. This excess high-wavenumber spectral intensity persists in the ice surface spectra of second-year ice. Evidently, once formed, the ice surface remains unchanged on the microscale until the entire ice sheet melts. With a remote measurement of roughness, we should be able to decide whether an ice floe is deformed or undeformed. Our spectral analysis hints that remote sensing may also be able to differentiate between first-year and second-year ice. From the snow surface spectra, we compute a roughness scale xi that parameterizes the air-ice momentum coupling and lets us estimate the neutral stability drag coefficient referenced to a height of 10 m, C(DN10). Typical C(DN10) values are 1.1-1.4 x 10(-3) over undeformed ice and 1.3-1.8 X 10(-3) over deformed ice.</t>
  </si>
  <si>
    <t>UNIV LAPLAND, CTR ARTIC, SF-96101 ROVIANIEMI, FINLAND; UNIV CAMBRIDGE, SCOTT SOLAR RES INST, CAMBRIDGE CB2 1ER, ENGLAND</t>
  </si>
  <si>
    <t>University of Lapland; University of Cambridge</t>
  </si>
  <si>
    <t>USA, COLD REG RES &amp; ENGN LAB, 72 LYME RD, HANOVER, NH 03755 USA.</t>
  </si>
  <si>
    <t>10.1029/93JC00654</t>
  </si>
  <si>
    <t>WOS:A1993LN31000012</t>
  </si>
  <si>
    <t>POSHUSTA, RD; TSENG, DC; HESS, AC; MCCARTHY, MI</t>
  </si>
  <si>
    <t>PERIODIC HARTREE-FOCK STUDY OF NITRIC-ACID MONOHYDRATE CRYSTAL - BULK AND CLEAN SURFACE</t>
  </si>
  <si>
    <t>HETEROGENEOUS REACTIONS; ANTARCTIC OZONE; ELECTRONIC-STRUCTURE; ELASTIC-CONSTANTS; INFRARED-SPECTRA; STRATOSPHERE; TRIHYDRATE; DEPLETION; HOLE; FILMS</t>
  </si>
  <si>
    <t>This study reports the first quantum mechanical investigation of crystalline nitric acid monohydrate (NAM), HNO3.H2O. The goal of this work is to characterize the physical properties of NAM in order to better understand its role as a catalyst in the destruction of polar stratospheric ozone in the Antarctic. The computations probed energetic, electronic, and elastic properties of the crystalline material using the Periodic Hartree-Fock (PHF) method (as implemented in the program CRYSTAL92). All calculations were performed by using standard Pople basis sets. A description of the bulk material was obtained from calculations of the estimated cohesive binding energy, optimized lattice constants, band structure, total and projected density of states, Mulliken population analysis, electrostatic potentials, and elastic constants. The computed intracrystal interactions are: consistent with the proposed hydronium/nitrate ionic crystal structure inferred from X-ray diffraction data. The calculated elastic constants, interlayer electrostatic potential maps, and characterization of the bonding in the crystal indicate that NAM is composed of weakly bound puckered layers aligned parallel to the (100) plane in the crystal. Accordingly, a surface that exposes such a puckered layer would be expected to have the minimum surface energy. The properties of this surface were studied by using a model system that consists of a two-layer slab of NAM formed by cleaving along the (100) direction in the crystal. This computational model represents a finite-thickness thin film that is periodic in two dimensions and finite along the remaining coordinate. A comparison is made between the computed properties of the bulk material and the model (100) NAM surface. Maps of the electrostatic potential above and within the slab are used to predict favorable sites for physisorption on the (100) surface of NAM crystals. These sites may be important regions for surface catalysis.</t>
  </si>
  <si>
    <t>PACIFIC NW LAB, MOLEC SCI RES CTR, MS K1-90, RICHLAND, WA 99352 USA; WASHINGTON STATE UNIV, MAT SCI PROGRAM, PULLMAN, WA 99164 USA; WASHINGTON STATE UNIV, DEPT CHEM, PULLMAN, WA 99164 USA</t>
  </si>
  <si>
    <t>United States Department of Energy (DOE); Pacific Northwest National Laboratory; Washington State University; Washington State University</t>
  </si>
  <si>
    <t>1155 16TH ST, NW, WASHINGTON, DC 20036 USA</t>
  </si>
  <si>
    <t>10.1021/j100130a029</t>
  </si>
  <si>
    <t>LV579</t>
  </si>
  <si>
    <t>WOS:A1993LV57900029</t>
  </si>
  <si>
    <t>RACK, FR</t>
  </si>
  <si>
    <t>A GEOLOGIC PERSPECTIVE ON THE MIOCENE EVOLUTION OF THE ANTARCTIC CIRCUMPOLAR CURRENT SYSTEM</t>
  </si>
  <si>
    <t>SOUTHEAST INDIAN-OCEAN; DEEP-SEA CARBONATES; WATER-MASS PATTERNS; ICE-EDGE ZONE; WEDDELL SEA; KERGUELEN PLATEAU; PARTICLE-FLUX; SCOTIA SEA; NUTRIENT DISTRIBUTIONS; SEISMIC STRATIGRAPHY</t>
  </si>
  <si>
    <t>The dominant geologic feature of pelagic sediment accumulation patterns at intermediate water depths in the Southern Ocean is the sequential northward migration and replacement of a calcareous ooze sedimentary facies by a siliceous ooze facies, following the Late Oligocene opening of the Drake Passage and the subsequent initiation of the Antarctic Circumpolar Current. Closely spaced whole-core measurements of bulk density are evaluated for four sites drilled in the Southern Ocean during Ocean Drilling Program (ODP) legs 113 (sites 689 and 690) and 120 (sites 747 and 751). These sites are all located on submarine rises in open-ocean (pelagic) depositional environments south of the Polar Front, a major oceanographic and sedimentologic boundary. High-resolution profiles of bulk density are used to correlate between adjacent drill holes on the Maud Rise, where multiple overlapping sedimentary sequences were recovered using the advanced hydraulic piston core barrel (APC). Stratigraphic age models have been applied to the bulk-density data to provide a temporal framework for a discussion of the sedimentologic basis for paleoceanographic interpretations and also to constrain future acoustic research studies. The Early to Middle Miocene intervals at sites 689 and 690 are marked by distinct sequences of meter scale, alternating carbonate and siliceous units separated by several proposed stratigraphic hiatuses. At least six dissolution/productivity events are identified in the Middle to Late Miocene on the Maud Rise, and others are noted at the ODP sites on the Kerguelen Plateau. The downhole profiles are used to identify the ''density signature'' and position of sediment facies changes and proposed stratigraphic hiatuses in sediment cores of Late Oligocene to Late Miocene age, based on the reversals, inflections and discontinuities in the downhole bulk-density trends. An analysis of the observed bulk-density trends at these sites is combined with a review of other tectonic, sedimentologic, oceanographic and modeling studies to develop a hypothesis for explaining the observed sediment accumulation patterns at intermediate water depths of the Southern Ocean.</t>
  </si>
  <si>
    <t>OCEAN DRILLING PROGRAM, COLL STN, TX 77845 USA</t>
  </si>
  <si>
    <t>Texas A&amp;M University System; Texas A&amp;M University College Station</t>
  </si>
  <si>
    <t>10.1016/0040-1951(93)90361-M</t>
  </si>
  <si>
    <t>LN362</t>
  </si>
  <si>
    <t>WOS:A1993LN36200008</t>
  </si>
  <si>
    <t>PICCIRILLO, L; CALISSE, P</t>
  </si>
  <si>
    <t>MEASUREMENTS OF COSMIC BACKGROUND-RADIATION ANISOTROPY AT INTERMEDIATE ANGULAR SCALE</t>
  </si>
  <si>
    <t>ASTROPHYSICAL JOURNAL</t>
  </si>
  <si>
    <t>COSMIC MICROWAVE BACKGROUND</t>
  </si>
  <si>
    <t>MICROWAVE; EMISSION</t>
  </si>
  <si>
    <t>Results from an Antarctic ground-based experiment devoted to the search for fluctuations in the cosmic background radiation (CBR) are presented. We have developed an off-axis telescope with a Gaussian beam response of 50' FWHM and with a beam-throw adjustable from 0-degrees to 2-degrees. The detector was a He-3 bolometer working at 0.35 K and operating at 2.2 mm wavelength. The data collected show evidence of fluctuations at a level of DELTAT(rms)/T = 4.5 x 10(-5) at an angular scale of 40'. The expected fluctuations obtained by extrapolating the COBE result down to this angular scale, in a cold dark matter scenario, are a factor 2.5 lower (1.8 x 10(-5)). If residual systematic effects or cold galactic dust emission are responsible for the signal detected, our result should be considered as an upper limit to CBR anisotropy.</t>
  </si>
  <si>
    <t>EUROPEAN SPACE AGCY,DEPT SPACE SCI,DIV ASTROPHYS,2201 AG NOORDWIJK,NETHERLANDS; UNIV ROMA LA SAPIENZA,DIPARTIMENTO FIS,I-00175 ROME,ITALY</t>
  </si>
  <si>
    <t>European Space Agency; Sapienza University Rome</t>
  </si>
  <si>
    <t>0004-637X</t>
  </si>
  <si>
    <t>ASTROPHYS J</t>
  </si>
  <si>
    <t>Astrophys. J.</t>
  </si>
  <si>
    <t>JUL 10</t>
  </si>
  <si>
    <t>10.1086/172854</t>
  </si>
  <si>
    <t>Astronomy &amp; Astrophysics</t>
  </si>
  <si>
    <t>LJ884</t>
  </si>
  <si>
    <t>WOS:A1993LJ88400009</t>
  </si>
  <si>
    <t>PANKHURST, RJ; MILLAR, IL; GRUNOW, AM; STOREY, BC</t>
  </si>
  <si>
    <t>THE PRE-CENOZOIC MAGMATIC HISTORY OF THE THURSTON ISLAND CRUSTAL BLOCK, WEST ANTARCTICA</t>
  </si>
  <si>
    <t>GRANITES; TECTONICS; LAND</t>
  </si>
  <si>
    <t>New Rb-Sr and K-Ar geochronological data are presented for the majority of known pre-Cenozoic outcrops in Thurston Island, the Jones Mountains, and the western Eights Coast, which collectively represent the basement geology of the Thurston Island crustal block of West Antarctica. Almost all are of calc-alkaline igneous or metaigneous rocks, and indicate long-standing proximity to a magmatic arc. The observable history began with Late Carboniferous (309+/-5 Ma) emplacement of mantle-derived orthogneiss precursors in eastern Thurston Island. Nd model ages from these and later igneous rocks suggest that the underlying crust is no older than about 1200-1400 Ma throughout the area. A variety of cumulate gabbros was emplaced soon after gneiss formation, followed by crust-contaminated diorites that have Triassic mineral cooling dates of 240-220 Ma. In the nearby Jones Mountains, the oldest exposed rock is a muscovite-bearing granite with an Early Jurassic age of 198+/-2 Ma; its initial Sr-87/Sr-86 ratio of 0.710 and epsilonNd(t) values of -5 to -7 indicate either anatexis or, at least, a high degree of crustal input during magma genesis. This belongs to a suite of such granites known throughout the Antarctic Peninsula and related to earliest rifting of the Gondwana supercontinent. The subsequent evolution of the Thurston Island area was dominated by 1-type magmatism, apparently in two major episodes at 152-142 Ma (Late Jurassic granites) and 125-110 Ma (Early Cretaceous bimodal suite). Most of these magmas had initial Sr-87/Sr-86 ratios of 0.705-0.706 and epsilonNd(t) values of +2 to -4 and were derived from slightly enriched mantle or from juvenile lower crust. They are thought to signify subduction of Pacific Ocean floor as in the adjacent parts of West Antarctica, although the Late Jurassic episode was of greater intensity in Thurston Island than elsewhere. The Cretaceous magmatism was intense and of Andean-type. Between 100 and 90 Ma, volcanism in the Jones Mountains became predominantly silicic, with increasing incorporation of crustal components (initial Sr-87/Sr-86 ratios of 0.706-0.709 and epsilonNd(t) values of -3 to -6), as subduction-related magmatism ceased in this part of the margin.</t>
  </si>
  <si>
    <t>OHIO STATE UNIV, BYRD POLAR RES CTR, COLUMBUS, OH 43210 USA; BRITISH ANTARCTIC SURVEY, CAMBRIDGE CB3 0ET, ENGLAND</t>
  </si>
  <si>
    <t>University System of Ohio; Ohio State University; UK Research &amp; Innovation (UKRI); Natural Environment Research Council (NERC); NERC British Antarctic Survey</t>
  </si>
  <si>
    <t>NERC, BRITISH ANTARCT SURVEY, KINGSLEY DUNHAM CTR, ISOTOPE GEOSCI LAB, NOTTINGHAM NG12 5GG, ENGLAND.</t>
  </si>
  <si>
    <t>Millar, Ian L/F-1541-2010; Grunow, Anne/F-7844-2017</t>
  </si>
  <si>
    <t>B7</t>
  </si>
  <si>
    <t>10.1029/93JB01157</t>
  </si>
  <si>
    <t>LM631</t>
  </si>
  <si>
    <t>WOS:A1993LM63100008</t>
  </si>
  <si>
    <t>BOJKOV, RD; ZEREFOS, CS; BALIS, DS; ZIOMAS, IC; BAIS, AF</t>
  </si>
  <si>
    <t>RECORD LOW TOTAL OZONE DURING NORTHERN WINTERS OF 1992 AND 1993</t>
  </si>
  <si>
    <t>The last two winter-spring seasons (DJFM) distinguished themselves by being with the lowest ever total ozone over all three continental size regions between 45-degrees-N and 65-degrees-N of North America, Europe and Siberia. The total ozone deficiencies for the entire season over all of the above mentioned regions were about 11% and 13% below the long-term normal during the two consecutive years (1991/92 and 1992/93 respectively). This helped to pull down the cumulative ozone decline since the winter-spring of 1969/70 to be about 14% in the latitude belt of the 45-degrees-N- 65-degrees-N. Frequencies of days with ozone values deviating below the long-term mean by more than 2sigma have been ten times higher than their 35-year average. There are evidences deduced from trajectories on potential temperature surfaces that transport of poor in ozone air masses forced in addition by vertical motions, could account for a number of the extreme cases. There is also evidence that cold air, known to have excess ClO content, has moved over the sun lighted latitudes on many occasions, when chemical ozone destruction could have been favored. These ozone deficiencies do not have similar rates of decline and did not reach even close to the extreme low values regularly observed during the Antarctic-spring ozone hole phenomena.</t>
  </si>
  <si>
    <t>ARISTOTELIAN UNIV SALONIKA,ATMOSPHER PHYS LAB,GR-54006 SALONIKA,GREECE</t>
  </si>
  <si>
    <t>Aristotle University of Thessaloniki</t>
  </si>
  <si>
    <t>BOJKOV, RD (corresponding author), WORLD METEOROL ORG,GENEVA,SWITZERLAND.</t>
  </si>
  <si>
    <t>Bais, Alkiviadis F/D-2230-2009</t>
  </si>
  <si>
    <t>Bais, Alkiviadis F/0000-0003-3899-2001; Balis, Dimitris/0000-0003-1161-7746</t>
  </si>
  <si>
    <t>JUL 9</t>
  </si>
  <si>
    <t>10.1029/93GL01309</t>
  </si>
  <si>
    <t>LN476</t>
  </si>
  <si>
    <t>WOS:A1993LN47600006</t>
  </si>
  <si>
    <t>PHILIPPE, M; BARALE, G; TORRES, T; COVACEVICH, V</t>
  </si>
  <si>
    <t>1ST STUDY OF IN-SITU FOSSIL WOODS FROM THE UPPER CRETACEOUS OF LIVINGSTON ISLAND, SOUTH SHETLAND ISLANDS, ANTARCTICA - PALEOECOLOGICAL INVESTIGATIONS</t>
  </si>
  <si>
    <t>COMPTES RENDUS DE L ACADEMIE DES SCIENCES SERIE II</t>
  </si>
  <si>
    <t>WILLIAMS POINT; GROWTH-RINGS; PENINSULA</t>
  </si>
  <si>
    <t>In situ fossil woods of the Upper Cretaceous of Livingston Island, South Shetland Islands, are investigated for the first time. They give evidence for an open mixed type forest and for a climatic gradient through the Antarctic Peninsula at this time.</t>
  </si>
  <si>
    <t>SERV NACL GEOL &amp; MINERIA,SANTIAGO,CHILE; UNIV CHILE,FAC CIENCIAS AGR &amp; FORESTALES,ANAT VEGETAL LAB,SANTIAGO,CHILE; UNIV LYON 1,CNRS,URA 11,F-69622 VILLEURBANNE,FRANCE</t>
  </si>
  <si>
    <t>Universidad de Chile; Centre National de la Recherche Scientifique (CNRS); Universite Claude Bernard Lyon 1</t>
  </si>
  <si>
    <t>PHILIPPE, M (corresponding author), UNIV LYON 1,PALEOBOT MESOZOIQUE LAB,BAT 401A,43 BLVD 11 NOVEMBRE 1918,F-69622 VILLEURBANNE,FRANCE.</t>
  </si>
  <si>
    <t>PHILIPPE, marc/C-8304-2012</t>
  </si>
  <si>
    <t>Torres, Teresa/0000-0001-7900-4394</t>
  </si>
  <si>
    <t>GAUTHIER-VILLARS</t>
  </si>
  <si>
    <t>PARIS</t>
  </si>
  <si>
    <t>S P E S-JOURNAL DEPT, 120 BD ST GERMAIN, F-75006 PARIS, FRANCE</t>
  </si>
  <si>
    <t>1251-8069</t>
  </si>
  <si>
    <t>CR ACAD SCI II</t>
  </si>
  <si>
    <t>JUL 8</t>
  </si>
  <si>
    <t>LN911</t>
  </si>
  <si>
    <t>WOS:A1993LN91100017</t>
  </si>
  <si>
    <t>RANDEL, W</t>
  </si>
  <si>
    <t>ATMOSPHERIC SCIENCE - IDEAS FLOW ON ANTARCTIC VORTEX</t>
  </si>
  <si>
    <t>DIABATIC CIRCULATION; MODEL</t>
  </si>
  <si>
    <t>RANDEL, W (corresponding author), NATL CTR ATMOSPHER RES,BOULDER,CO 80307, USA.</t>
  </si>
  <si>
    <t>Randel, William J/K-3267-2016</t>
  </si>
  <si>
    <t>10.1038/364105a0</t>
  </si>
  <si>
    <t>LL367</t>
  </si>
  <si>
    <t>WOS:A1993LL36700026</t>
  </si>
  <si>
    <t>TENBRINK, US; BANNISTER, S; BEAUDOIN, BC; STERN, TA</t>
  </si>
  <si>
    <t>GEOPHYSICAL INVESTIGATIONS OF THE TECTONIC BOUNDARY BETWEEN EAST AND WEST ANTARCTICA</t>
  </si>
  <si>
    <t>NEW-ZEALAND; LOWER CRUST; UPLIFT; RIFT; DISCONTINUITY; REFLECTIVITY; EARTHQUAKES; PATTERNS; HISTORY</t>
  </si>
  <si>
    <t>The Transantarctic Mountains (TAM), which separate the West Antarctic rift system from the stable shield of East Antarctica, are the largest mountains developed adjacent to a rift. The cause of uplift of mountains bordering rifts is poorly understood. One notion based on observations of troughs next to many uplifted blocks is that isostatic rebound produces a coeval uplift and subsidence. The results of an over-snow seismic experiment in Antarctica do not show evidence for a trough next to the TAM but indicate the extension of rifted mantle lithosphere under the TAM. Furthermore, stretching preceded the initiation of uplift, which suggests thermal buoyancy as the cause for uplift.</t>
  </si>
  <si>
    <t>INST GEOL &amp; NUCL SCI,WELLINGTON,NEW ZEALAND; STANFORD UNIV,DEPT GEOPHYS,STANFORD,CA 94305; VICTORIA UNIV WELLINGTON,RES SCH EARTH SCI,WELLINGTON,NEW ZEALAND</t>
  </si>
  <si>
    <t>GNS Science - New Zealand; Stanford University; Victoria University Wellington</t>
  </si>
  <si>
    <t>TENBRINK, US (corresponding author), US GEOL SURVEY,WOODS HOLE,MA 02543, USA.</t>
  </si>
  <si>
    <t>; ten Brink, Uri/A-1258-2008</t>
  </si>
  <si>
    <t>Bannister, Stephen/0000-0002-2125-0506; ten Brink, Uri/0000-0001-6858-3001; Stern, Tim/0000-0002-2986-3278</t>
  </si>
  <si>
    <t>JUL 2</t>
  </si>
  <si>
    <t>10.1126/science.261.5117.45</t>
  </si>
  <si>
    <t>LK434</t>
  </si>
  <si>
    <t>WOS:A1993LK43400027</t>
  </si>
  <si>
    <t>SAZHIN, SS; BOGNAR, P; SMITH, AJ; TARCSAI, G</t>
  </si>
  <si>
    <t>MAGNETOSPHERIC ELECTRON TEMPERATURES INFERRED FROM WHISTLER DISPERSION MEASUREMENTS</t>
  </si>
  <si>
    <t>PLASMAPAUSE; REGION; PROBE</t>
  </si>
  <si>
    <t>Electron temperatures in the vicinity of the magnetospheric equator have been estimated from dispersion measurements on 24 whistlers observed and digitally recorded at Halley, Antarctica (76-degrees-S, 27-degrees-W; L = 4.3) on 9 August 1989 between 1616 UT and 1707 UT, following a several-day period of moderately quiet geomagnetic conditions (K(p) less-than-or-equal-to 2). The method previously described by Sazhin et al. (1990) was used with various models of electron density and temperature distribution along a field line, based on Park's (1972) DE-1 and DE-2 models. Uncertainties in the estimated temperatures were of the same order as the temperature values themselves, as result of small measurement errors in the whistler nose frequency and group time, and this limits the practical usefulness of the method, in its present state of development, as a diagnostic technique for inferring magnetospheric electron temperatures. In some cases, unphysical negative temperatures were obtained, probably as a consequence of an inaccurately assumed electron density distribution model; it was rarely the case with the DE-2 model for which the estimated temperature was approximately 1 eV, comparable with other estimates.</t>
  </si>
  <si>
    <t>UNIV SHEFFIELD, DEPT PHYS, SHEFFIELD S3 7RH, S YORKSHIRE, ENGLAND; EOTVOS LORAND UNIV, DEPT GEOPHYS, H-1083 BUDAPEST, HUNGARY; BRITISH ANTARCTIC SURVEY, CAMBRIDGE CB3 0ET, ENGLAND</t>
  </si>
  <si>
    <t>University of Sheffield; Eotvos Lorand University; UK Research &amp; Innovation (UKRI); Natural Environment Research Council (NERC); NERC British Antarctic Survey</t>
  </si>
  <si>
    <t>Sazhin, Sergei/D-8027-2011</t>
  </si>
  <si>
    <t>233 SPRING ST, NEW YORK, NY 10013 USA</t>
  </si>
  <si>
    <t>ANN GEOPHYS-ATM HYDR</t>
  </si>
  <si>
    <t>JUL</t>
  </si>
  <si>
    <t>LN063</t>
  </si>
  <si>
    <t>WOS:A1993LN06300009</t>
  </si>
  <si>
    <t>VANFRANEKER, JA; TERBRAAK, CJF</t>
  </si>
  <si>
    <t>A GENERALIZED DISCRIMINANT FOR SEXING FULMARINE PETRELS FROM EXTERNAL MEASUREMENTS</t>
  </si>
  <si>
    <t>AUK</t>
  </si>
  <si>
    <t>BREEDING BIOLOGY; SOUTH GEORGIA; BIRD ISLAND; GULLS; PENGUINS</t>
  </si>
  <si>
    <t>Discriminant analysis can use morphometric differences between known male and female birds to predict the sex of unknown individuals in field studies. Geographic variation in size and shape often limits the predictive value of a discriminant function to the population from which it was derived. Specific discriminant functions for populations of five species of fulmarine petrels (Northern Fulmar, Fulmarus glacialis; Southern Fulmar, F. glacialoides; Antarctic Petrel, Thalassoica antarctica; Cape Petrel, Daption capense; and Snow Petrel, Pagodroma nivea) assigned 81 to 98% of birds in the samples to the correct sex, but the validity of each discriminant applied to alternative populations remained questionable. Our approach to overcome this limitation is to combine data from the different species into a single discriminant. Adequate performance of this generalized discriminant in samples of different species shows its validity for use in other populations of any of these species. The generalized function calculates the discriminant scores for individual fulmarine petrels as: Y = HL + 2.38BD + 0.41TL - 0.21CL, where HL is head length, BD is bill depth, TL is tarsus length and CL is bill length (measurements in millimeters). The cut point to split sexes is different in each sample and may be calculated directly from discriminant scores, without reference to sexed birds, by using a maximum-likelihood method. Depending on species, the generalized method results in 84 to 97% correct classifications and can be applied to other populations of fulmarine petrels without requiring samples of birds of known sex.</t>
  </si>
  <si>
    <t>GLW,DLO,AGR MATH GRP,WAGENINGEN,NETHERLANDS; UNIV AMSTERDAM,INST TAXONOM ZOOL,AMSTERDAM,NETHERLANDS</t>
  </si>
  <si>
    <t>University of Amsterdam</t>
  </si>
  <si>
    <t>VANFRANEKER, JA (corresponding author), IBN,DLO,INST FORESTRY &amp; NAT RES,POB 167,1790 AD DEN BURG,NETHERLANDS.</t>
  </si>
  <si>
    <t>Braak, Cajo J. F. ter/G-7006-2011</t>
  </si>
  <si>
    <t>Braak, Cajo J. F. ter/0000-0002-0414-8745</t>
  </si>
  <si>
    <t>AMER ORNITHOLOGISTS UNION</t>
  </si>
  <si>
    <t>ORNITHOLOGICAL SOC NORTH AMER PO BOX 1897, LAWRENCE, KS 66044-8897</t>
  </si>
  <si>
    <t>0004-8038</t>
  </si>
  <si>
    <t>10.2307/4088413</t>
  </si>
  <si>
    <t>Ornithology</t>
  </si>
  <si>
    <t>NG576</t>
  </si>
  <si>
    <t>WOS:A1993NG57600007</t>
  </si>
  <si>
    <t>LAHDES, EO; KIVIVUORI, LA; LEHTIKOIVUNEN, SM</t>
  </si>
  <si>
    <t>THERMAL TOLERANCE AND FLUIDITY OF NEURONAL AND BRANCHIAL MEMBRANES OF AN ANTARCTIC AMPHIPOD (ORCHOMENE-PLEBS) - A COMPARISON WITH A BALTIC ISOPOD (SADURIA-ENTOMON)</t>
  </si>
  <si>
    <t>COMPARATIVE BIOCHEMISTRY AND PHYSIOLOGY A-PHYSIOLOGY</t>
  </si>
  <si>
    <t>FLUORESCENCE POLARIZATION; WATER PERMEABILITY; CARCINUS-MAENAS; COLD-ADAPTATION; ATPASE ACTIVITY; TEMPERATURE; METABOLISM; ACCLIMATION; CRUSTACEAN; PHOSPHOLIPIDS</t>
  </si>
  <si>
    <t>1. In the present study the thermal tolerance and the fluidity of neuronal and branchial membranes of an Antarctic amphipod Orchomene plebs (Hurley) are determined and a comparison with a Baltic isopod Saduria entomon (L.) is made. 2. The critical thermal maximum (CTmax) and the lethal temperature of O. plebs were tested without any acclimation in a continuously rising temperature (0.2-degrees-C/min) and survival was determined after 18 hr recovery time in the cold. With this method the CTmax of 0. plebs was 8-10-degrees-C and LT50 19.5-degrees-C. 3. The membranes of both neuronal and branchial tissues were more fluid in 0. plebs than in S. entomon. The neuronal membranes in both species were more fluid than those in the gills.</t>
  </si>
  <si>
    <t>UNIV TURKU,DEPT BIOL,ANIM PHYSIOL LAB,SF-20500 TURKU 50,FINLAND; FINNISH INST MARINE RES,SF-00931 HELSINKI,FINLAND</t>
  </si>
  <si>
    <t>University of Turku</t>
  </si>
  <si>
    <t>0300-9629</t>
  </si>
  <si>
    <t>COMP BIOCHEM PHYS A</t>
  </si>
  <si>
    <t>Comp. Biochem. Physiol. A-Physiol.</t>
  </si>
  <si>
    <t>10.1016/0300-9629(93)90420-9</t>
  </si>
  <si>
    <t>Biochemistry &amp; Molecular Biology; Physiology; Zoology</t>
  </si>
  <si>
    <t>LJ463</t>
  </si>
  <si>
    <t>WOS:A1993LJ46300014</t>
  </si>
  <si>
    <t>AGUILERA, E; MORENO, J; FERRER, M</t>
  </si>
  <si>
    <t>BLOOD-CHEMISTRY VALUES IN 3 PYGOSCELIS PENGUINS</t>
  </si>
  <si>
    <t>HEMATOLOGY; PARAMETERS; RAPTORS; CRANES</t>
  </si>
  <si>
    <t>1. Analyses of 23 blood chemistry values were made in blood from 26 Antarctic penguins representing three different species Pygoscelis adeliae, Pygoscelis antarctica and Pygoscelis papua. 2. Means, standard deviations and differences between species using multiple range test were obtained for each parameter investigated. 3. Pygoscelis papua exhibits values of total protein and LDH greater than the other two penguins and lower values of cholinesterase, amylase and glucose. Mean concentration of urea was the lowest in the blood of Pygoscelis antarctica, and alkaline phosphatase mean value was the greatest in this species. 4. Blood chemistry values in Pygoscelis penguins were essentially similar to those described in other bird groups. We have not found any apparent variation in penguins normal values that could be interpreted as an adaptation to Antarctic special environmental conditions.</t>
  </si>
  <si>
    <t>CSIC,ESTACN BIOL DONANA,AVD MARIA LUISA,PABELLON PERU,E-41013 SEVILLE,SPAIN; CSIC,MUSEO NACL CIENCIAS NAT,E-28006 MADRID,SPAIN</t>
  </si>
  <si>
    <t>Consejo Superior de Investigaciones Cientificas (CSIC); Consejo Superior de Investigaciones Cientificas (CSIC); CSIC - Museo Nacional de Ciencias Naturales (MNCN)</t>
  </si>
  <si>
    <t>aguilera, eduardo/C-9868-2012; Ferrer, Miguel/AFU-8286-2022; Ferrer Baena, Miguel/G-3519-2015</t>
  </si>
  <si>
    <t>Aguilera, Eduardo/0000-0001-7357-4062; Ferrer Baena, Miguel/0000-0003-0092-8450</t>
  </si>
  <si>
    <t>10.1016/0300-9629(93)90421-Y</t>
  </si>
  <si>
    <t>WOS:A1993LJ46300015</t>
  </si>
  <si>
    <t>SABOROWSKI, R; BUCHHOLZ, F; VETTER, RAH; WIRTH, SJ; WOLF, GA</t>
  </si>
  <si>
    <t>A SOLUBLE, DYE-LABELED CHITIN DERIVATIVE ADAPTED FOR THE ASSAY OF KRILL CHITINASE</t>
  </si>
  <si>
    <t>COMPARATIVE BIOCHEMISTRY AND PHYSIOLOGY B-BIOCHEMISTRY &amp; MOLECULAR BIOLOGY</t>
  </si>
  <si>
    <t>EUPHAUSIA-SUPERBA; INTEGUMENT; ENZYMES; CYCLE</t>
  </si>
  <si>
    <t>1. Carboxymethyl-Chitin-Remazol Brilliant Violet (CM-Chitin-RBV) was used for a colorimetric assay of chitinase activity in Antarctic krill, Euphausia superba. Comparison with a reductimetric method by end-product detection was carried out by measuring FPLC elution profiles of krill crude extracts with both assays. Both profiles matched significantly. 2. Krill chitinase was highly specific to CM-Chitin-RBV. The assay was characterized by easy handling and a very high sensitivity compared to that of end-product detection. Hydrolysis of CM-Chitin-RBV by N-acetyl-beta-D-glucosaminidase, beta-glucosidase, beta-galactosidase and N-acteyl-muraminidase was negligible. 3. The enzyme characteristics of chitinase from Antarctic krill using CM-Chitin-RBV were: pH(opt) = 7.5, T(opt) = 50-55-degrees-C, E(a) = 52.1 kJ . mole-1, K(M) = 0.07 +/- 0.01 mg . ml-1.</t>
  </si>
  <si>
    <t>CHRISTIAN ALBRECHTS UNIV KIEL, INST MEERESKUNDE, W-2300 KIEL 1, GERMANY; UNIV GOTTINGEN, INST PFLANZENPATHOL &amp; PFLANZENSCHUTZ, W-3400 GOTTINGEN, GERMANY</t>
  </si>
  <si>
    <t>University of Kiel; University of Gottingen</t>
  </si>
  <si>
    <t>Wirth, Stephan/G-3976-2012; Wirth, Stephan/AAI-7957-2020</t>
  </si>
  <si>
    <t>Wirth, Stephan/0000-0002-2261-8771; Saborowski, Reinhard/0000-0003-0289-6501</t>
  </si>
  <si>
    <t>360 PARK AVE SOUTH, NEW YORK, NY 10010-1710 USA</t>
  </si>
  <si>
    <t>1096-4959</t>
  </si>
  <si>
    <t>1879-1107</t>
  </si>
  <si>
    <t>COMP BIOCHEM PHYS B</t>
  </si>
  <si>
    <t>Comp. Biochem. Physiol. B-Biochem. Mol. Biol.</t>
  </si>
  <si>
    <t>JUL-AUG</t>
  </si>
  <si>
    <t>10.1016/0305-0491(93)90104-D</t>
  </si>
  <si>
    <t>Biochemistry &amp; Molecular Biology; Zoology</t>
  </si>
  <si>
    <t>LK642</t>
  </si>
  <si>
    <t>WOS:A1993LK64200034</t>
  </si>
  <si>
    <t>ITSKOVITZELDOR, J; LEVRON, J; ARAV, A; BARAMI, S; STEIN, DW; FLETCHER, GL; RUBINSKY, B</t>
  </si>
  <si>
    <t>HYPOTHERMIC PRESERVATION OF HUMAN OOCYTES WITH ANTIFREEZE PROTEINS FROM SUBPOLAR FISH</t>
  </si>
  <si>
    <t>CRYO-LETTERS</t>
  </si>
  <si>
    <t>OOCYTES; HUMAN; IN-VITRO FERTILIZATION; ANTIFREEZE PROTEINS; HYPOTHERMIA; PRESERVATION</t>
  </si>
  <si>
    <t>ANTARCTIC FISHES; WINTER FLOUNDER; MEIOTIC SPINDLE; MOUSE OOCYTE; GLYCOPEPTIDES; POLYPEPTIDES; CRYOPRESERVATION; TEMPERATURE; AMERICANUS</t>
  </si>
  <si>
    <t>Mature human oocytes (n=29) were preserved at 4-degrees-C for 20 hours in phosphate buffer solution (PBS) and in PBS solution with various concentrations of antifreeze proteins (AFPs) isolated from the winter flounder or the ocean pout. Fertilization and early embryo cleavage rates were increased by the addition of AFPs 1 mg/mL and reduced when the concentration of AFPs was increased to 10 mg/mL. These preliminary results are consistent with earlier animal studies and with the known ability of AFPs to stabilize membranes at hypothermic temperatures.</t>
  </si>
  <si>
    <t>UNIV CALIF BERKELEY,DEPT MECH ENGN,BERKELEY,CA 94720; MEM UNIV NEWFOUNDLAND,MARINE SCI RES LAB,ST JOHNS A1C 5S7,NEWFOUNDLAND,CANADA</t>
  </si>
  <si>
    <t>University of California System; University of California Berkeley; Memorial University Newfoundland</t>
  </si>
  <si>
    <t>ITSKOVITZELDOR, J (corresponding author), RAMBAM MED CTR,DEPT OBSTET &amp; GYNECOL,IL-31096 HAIFA,ISRAEL.</t>
  </si>
  <si>
    <t>Rubinsky, Boris/B-4439-2010</t>
  </si>
  <si>
    <t>Rubinsky, Boris/0000-0002-2794-1543</t>
  </si>
  <si>
    <t>CRYO LETTERS</t>
  </si>
  <si>
    <t>7 WOOTTON WAY, CAMBRIDGE, CAMBS, ENGLAND CB3 9LX</t>
  </si>
  <si>
    <t>0143-2044</t>
  </si>
  <si>
    <t>CRYO-LETT</t>
  </si>
  <si>
    <t>Cryo-Lett.</t>
  </si>
  <si>
    <t>Biology; Physiology</t>
  </si>
  <si>
    <t>Life Sciences &amp; Biomedicine - Other Topics; Physiology</t>
  </si>
  <si>
    <t>LQ931</t>
  </si>
  <si>
    <t>WOS:A1993LQ93100006</t>
  </si>
  <si>
    <t>NIEDERMANN, S; GRAF, T; MARTI, K</t>
  </si>
  <si>
    <t>MASS-SPECTROMETRIC IDENTIFICATION OF COSMIC-RAY-PRODUCED NEON IN TERRESTRIAL ROCKS WITH MULTIPLE NEON COMPONENTS</t>
  </si>
  <si>
    <t>COSMOGENIC NUCLIDES; ANTARCTIC ROCKS; SUMMIT LAVAS; INSITU; EXPOSURE; BE-10; AL-26; HE-3; HELIUM; QUARTZ</t>
  </si>
  <si>
    <t>Studies of cosmic-ray-produced nuclides in terrestrial rocks are expected to provide important geomorphological and glaciological information, such as surface exposure ages, erosion rates and extent of glacial cover. In the case of the stable nuclide Ne-21, the cosmic-ray-produced component may represent but one of several components, and a component resolution based on three-isotope correlations is essential. We developed analytical techniques which permit accurate corrections for all interfering ions. We show (for OUT modified Nier source) that corrections for doubly charged species based on constant charge state ratios are not satisfactory. The improved techniques permit isotopic studies of &lt; 10(6) atoms of Ne-21. The spallation ratio (Ne-22/Ne-21)c from Si was calibrated using a quartz separate from an Allan Hills sandstone and yields a value of 1.243 +/- 0.022. This ratio is expected to be essentially constant for terrestrial quartz samples and should be useful in component resolutions. The stepwise release of Ne at increasing temperatures shows that cosmic-ray-produced Ne is released from quartz at rather low temperatures. This permits an estimate of the activation energy for Ne diffusion in quartz (90 +/- 10 kJ/mol).</t>
  </si>
  <si>
    <t>UNIV CALIF SAN DIEGO,DEPT CHEM,LA JOLLA,CA 92093</t>
  </si>
  <si>
    <t>University of California System; University of California San Diego</t>
  </si>
  <si>
    <t>Niedermann, Samuel/0000-0003-1626-5284</t>
  </si>
  <si>
    <t>1-4</t>
  </si>
  <si>
    <t>10.1016/0012-821X(93)90159-7</t>
  </si>
  <si>
    <t>LQ535</t>
  </si>
  <si>
    <t>WOS:A1993LQ53500005</t>
  </si>
  <si>
    <t>MCKENNA, JE</t>
  </si>
  <si>
    <t>SPATIAL STRUCTURE AND TEMPORAL CONTINUITY OF THE SOUTH GEORGIAN ANTARCTIC FISH COMMUNITY</t>
  </si>
  <si>
    <t>FISHERY BULLETIN</t>
  </si>
  <si>
    <t>ENVIRONMENTS; COMPETITION; ECOLOGY; STOCKS; ISLAND; STATE</t>
  </si>
  <si>
    <t>Demersal fish represent one of the most heavily exploited resources in the Antarctic ecosystem. The stocks around South Georgia Island have contributed a substantial portion of the annual catches and have declined over the past decade. Fishing has been implicated as the cause of this decline. However, a clear description of the community structure of this system, which is necessary to judge the influence of fishing accurately, has been lacking. The spatial structure of the South Georgian fish community was investigated through the use of survey data collected over a three-year period. The results clearly indicated the absence of spatial structure in that community. The presence or absence of rare species at various stations was responsible for the weak structure found in the initial analysis. The general lack of structure was consistent from year to year. The available data do not provide an explanation for this lack of structure. All surveys were conducted during the austral summer only. Events and community structure at other times of the year remain unknown. Although the data were representative of the fish community during the austral summer, no comparable data were available on the abundance and distribution of their prey items, especially krill (Euphausia superba). More extensive sampling, expanded to include other seasons, is necessary to properly address the questions of seasonal change in community structure and the role of competition in this Antarctic system.</t>
  </si>
  <si>
    <t>UNIV RHODE ISL,GRAD SCH OCEANOG,NARRAGANSETT,RI 02882</t>
  </si>
  <si>
    <t>University of Rhode Island</t>
  </si>
  <si>
    <t>McKenna, James/0000-0002-1428-7597</t>
  </si>
  <si>
    <t>NATL MARINE FISHERIES SERVICE SCIENTIFIC PUBL OFFICE</t>
  </si>
  <si>
    <t>SEATTLE</t>
  </si>
  <si>
    <t>7600 SAND POINT WAY NE BIN C15700, SEATTLE, WA 98115</t>
  </si>
  <si>
    <t>0090-0656</t>
  </si>
  <si>
    <t>FISH B-NOAA</t>
  </si>
  <si>
    <t>Fish. Bull.</t>
  </si>
  <si>
    <t>Fisheries</t>
  </si>
  <si>
    <t>MD449</t>
  </si>
  <si>
    <t>WOS:A1993MD44900007</t>
  </si>
  <si>
    <t>DEMPSEY, G</t>
  </si>
  <si>
    <t>THE QUIET LAND - THE DIARIES OF DEBENHAM,FRANK, MEMBER OF THE BRITISH ANTARCTIC EXPEDITION 1910-1913 - BACK,JD</t>
  </si>
  <si>
    <t>GEOGRAPHICAL JOURNAL</t>
  </si>
  <si>
    <t>ROYAL GEOGRAPHICAL SOC</t>
  </si>
  <si>
    <t>1 KENSINGTON GORE, LONDON, ENGLAND SW7 2AR</t>
  </si>
  <si>
    <t>0016-7398</t>
  </si>
  <si>
    <t>GEOGR J</t>
  </si>
  <si>
    <t>Geogr. J.</t>
  </si>
  <si>
    <t>10.2307/3451435</t>
  </si>
  <si>
    <t>Geography</t>
  </si>
  <si>
    <t>Social Science Citation Index (SSCI)</t>
  </si>
  <si>
    <t>LQ204</t>
  </si>
  <si>
    <t>WOS:A1993LQ20400037</t>
  </si>
  <si>
    <t>MOLINA, E; GONZALVO, C; KELLER, G</t>
  </si>
  <si>
    <t>THE EOCENE-OLIGOCENE PLANKTIC FORAMINIFERAL TRANSITION - EXTINCTIONS, IMPACTS AND HIATUSES</t>
  </si>
  <si>
    <t>GEOLOGICAL MAGAZINE</t>
  </si>
  <si>
    <t>CRETACEOUS TERTIARY BOUNDARY; MASS EXTINCTIONS; MIDDLE EOCENE; STRATIGRAPHY; AGE; EVOLUTION; BARBADOS; OCEAN</t>
  </si>
  <si>
    <t>Biostratigraphic study and re-examination of 22 late Eocene to early Oligocene sections provides data in support of three and possibly a fourth late Eocene impact events in the G. index Zone during a period of about 1 Ma of the middle Priabonian between 34.7 and 35.7 Ma. No major species extinctions or significant species abundance changes directly coincide with these impact events. Species extinctions are gradual and selective, affecting primarily cool-temperature-intolerant surface dwellers. These extinctions began with the onset of global cooling during the early middle Eocene and culminated near the Eocene/Oligocene boundary. The global cooling was associated with the isolation of Antarctica as Australia moved northward, the development of a circum-Antarctic circulation, growth of Antarctic ice sheet beginning by late middle Eocene time and a change from a thermospheric to thermohaline circulation. We find no evidence that the multiple late Eocene impact events directly contributed to the climatic deterioration already in progress.</t>
  </si>
  <si>
    <t>PRINCETON UNIV,DEPT GEOL &amp; GEOPHYS SCI,PRINCETON,NJ 08544</t>
  </si>
  <si>
    <t>Princeton University</t>
  </si>
  <si>
    <t>MOLINA, E (corresponding author), UNIV ZARAGOZA,DEPT GEOL PALEONTOL,E-50009 ZARAGOZA,SPAIN.</t>
  </si>
  <si>
    <t>Molina, Eustoquio/B-4320-2008</t>
  </si>
  <si>
    <t>Molina, Eustoquio/0000-0001-5660-1428</t>
  </si>
  <si>
    <t>40 WEST 20TH STREET, NEW YORK, NY 10011-4211</t>
  </si>
  <si>
    <t>0016-7568</t>
  </si>
  <si>
    <t>GEOL MAG</t>
  </si>
  <si>
    <t>Geol. Mag.</t>
  </si>
  <si>
    <t>10.1017/S0016756800020550</t>
  </si>
  <si>
    <t>LR340</t>
  </si>
  <si>
    <t>WOS:A1993LR34000006</t>
  </si>
  <si>
    <t>GROBE, H; HUYBRECHTS, P; FUTTERER, DK</t>
  </si>
  <si>
    <t>LATE QUATERNARY RECORD OF SEA-LEVEL CHANGES IN THE ANTARCTIC</t>
  </si>
  <si>
    <t>GEOLOGISCHE RUNDSCHAU</t>
  </si>
  <si>
    <t>ANTARCTIC SEA LEVELS; GLACIAL CHANGES; QUATERNARY; POLAR ICE SHEETS</t>
  </si>
  <si>
    <t>GLACIAL HISTORY; LATE WISCONSIN; WEDDELL SEA; ICE-SHEET; PLEISTOCENE; SEDIMENTS</t>
  </si>
  <si>
    <t>The Late Quaternary sediment sequence of the continental margin in the eastern Weddell Sea is well suited for palaeoenvironmental reconstructions. Two cores from the upper slope, which contain the sedimentary record of the last 300 ky, have been sedimentologically investigated. Age models are based on lithostratigraphy and are correlated with the stable isotope record. As a result of a detailed analysis of the clay mineral composition, grain size distributions and structures, this sedimentary record provides the first marine evidence that the Antarctic ice sheet extended to the shelf edge during the last glacial. The variations in volume and size of the ice sheet were also simulated in numerical models. Changes in accumulation rate and ice temperature are of some importance, but the model revealed that fluctuations are primarily driven by changes in eustatic sea-level and that the ice edge extended to the shelf edge during the last glacial maximum. This causal relationship implies that the maximum ice extension strongly depends on the magnitude and duration of the sea-level depression during a glacial period. The results of the sedimentological investigations and of the numerical models show that the Antarctic ice sheet follows glacial events in the northern hemisphere by teleconnections of sea level.</t>
  </si>
  <si>
    <t>GROBE, H (corresponding author), ALFRED WEGENER INST POLAR &amp; MARINE RES,COLUMBUSSTR,D-27568 BREMERHAVEN,GERMANY.</t>
  </si>
  <si>
    <t>Huybrechts, Philippe/J-5278-2013</t>
  </si>
  <si>
    <t>Huybrechts, Philippe/0000-0003-1406-0525; Grobe, Hannes/0000-0002-4133-2218</t>
  </si>
  <si>
    <t>0016-7835</t>
  </si>
  <si>
    <t>GEOL RUNDSCH</t>
  </si>
  <si>
    <t>Geol. Rundsch.</t>
  </si>
  <si>
    <t>LR585</t>
  </si>
  <si>
    <t>WOS:A1993LR58500012</t>
  </si>
  <si>
    <t>MALINVERNO, A</t>
  </si>
  <si>
    <t>TRANSITION BETWEEN A VALLEY AND A HIGH AT THE AXIS OF MIDOCEAN RIDGES</t>
  </si>
  <si>
    <t>AUSTRALIAN-ANTARCTIC DISCORDANCE; ACCRETING PLATE BOUNDARIES; ATLANTIC RIDGE; SPREADING RATE; TOPOGRAPHY; MECHANISMS; GRAVITY; MODEL; CREST</t>
  </si>
  <si>
    <t>An examination of 339 topographic profiles crossing the world mid-ocean ridge system indicates that the axial topographic signature is correlated to both the local spreading rate and the absolute depth of the ridge axis. The spreading rate (which controls the temperature structure at the ridge axis) and the depth of the ridge axis (which is an indicator of crustal thickness) are both expected to influence the rheology of the axial lithosphere, which in turn should control the shape of the axial topographic signature. The topographic signature of the axis is determined by fitting an axial high or an axial valley on a trend that follows the thermally driven subsidence of the ridge flanks. At a given axial depth the transition between an axial valley and a high takes place abruptly, over a relatively small change in spreading rate (approximately 15 mm/yr).</t>
  </si>
  <si>
    <t>MALINVERNO, A (corresponding author), COLUMBIA UNIV,LAMONT DOHERTY EARTH OBSERV,PALISADES,NY 10964, USA.</t>
  </si>
  <si>
    <t>Malinverno, Alberto/0000-0003-4442-9055</t>
  </si>
  <si>
    <t>10.1130/0091-7613(1993)021&lt;0639:TBAVAA&gt;2.3.CO;2</t>
  </si>
  <si>
    <t>LM161</t>
  </si>
  <si>
    <t>WOS:A1993LM16100016</t>
  </si>
  <si>
    <t>CREATION AND DESTRUCTION OF WEDDELL SEA-FLOOR IN THE JURASSIC</t>
  </si>
  <si>
    <t>WEST-ANTARCTICA; INDIAN-OCEAN; SOUTH-ATLANTIC; BASIN; EVOLUTION; GONDWANALAND; CONSTRAINTS; ROCKS; TIME</t>
  </si>
  <si>
    <t>New paleomagnetic data invite reassessment of the breakup history of parts of the Pacific margin of Gondwana due to the Mesozoic opening of the southern ocean basins. These data indicate clock-wise rotation of the Antarctic Peninsula relative to East Antarctica between approximately 175 and approximately 155 Ma that would have created as much as 1000 km of pre-anomaly M25 ocean floor in the Weddell Sea basin. The paleomagnetic data also suggest that between approximately 155 and approximately 130 Ma, the Antarctic Peninsula rotated counterclockwise relative to East Antarctica, rotation that, along with the southward motion of East Antarctica, would have caused subduction of the newly created Weddell Sea ocean floor beneath the southern Antarctic Peninsula. East-vergent folding and thrusting of Jurassic back-arc basin rocks along the southeastern Antarctic Peninsula, known as the Palmer Land event, probably resulted from deformation along this newly created convergent margin. The presence of Jurassic Weddell Sea floor would have isolated eastern Gondwana (East Antarctica, Australia, and India) from the Antarctic Peninsula and western Gondwana (Africa and South America), encouraging increased marine faunal connections between the Pacific and Weddell Sea-Mozambique-Somali ocean basins during the approximately 175 to approximately 130 Ma interval. After approximately 130 Ma, the Antarctic Peninsula would have been connected to East Antarctica via the other West Antarctic terranes, thereby facilitating land migrations between eastern and western Gondwana.</t>
  </si>
  <si>
    <t>OHIO STATE UNIV,BYRD POLAR RES CTR,COLUMBUS,OH 43210</t>
  </si>
  <si>
    <t>University System of Ohio; Ohio State University</t>
  </si>
  <si>
    <t>10.1130/0091-7613(1993)021&lt;0647:CADOWS&gt;2.3.CO;2</t>
  </si>
  <si>
    <t>WOS:A1993LM16100018</t>
  </si>
  <si>
    <t>KEIR, RS</t>
  </si>
  <si>
    <t>ARE ATMOSPHERIC CO2 CONTENT AND PLEISTOCENE CLIMATE CONNECTED BY WIND-SPEED OVER A POLAR MEDITERRANEAN-SEA</t>
  </si>
  <si>
    <t>GLOBAL AND PLANETARY CHANGE</t>
  </si>
  <si>
    <t>INTERDISCIPLINARY UNION SYMP ON OCEAN CARBON CYCLE AND CLIMATE CHARGE, AT THE 7TH BIENNIAL MEETING OF THE EUROPEAN UNION OF GEOSCIENCES</t>
  </si>
  <si>
    <t>APR 04-08, 1993</t>
  </si>
  <si>
    <t>STRASBOURG, FRANCE</t>
  </si>
  <si>
    <t>ANTARCTIC ICE CORE; INTERGLACIAL CHANGES; ATLANTIC-OCEAN; GAS-EXCHANGE; RECORD; CYCLE; BASIN; PCO2; AGE</t>
  </si>
  <si>
    <t>Dust and sea-salt records in polar ice cores indicate that the climate has been windier during ice-ages, and therefore the rate of gas exchange between the atmosphere and ocean should be greater in glacial periods. Increased gas exchange between the atmosphere and poleward-advected, sinking cold water due to higher wind speeds could make the solubility pump more efficient, and this would decrease atmospheric CO2. To illustrate how this might contribute to atmospheric CO2 change over the last 150 kyr, the marine Na-concentration in the Vostok ice core is used as a logarithmic proxy for relative wind speed, from which gas piston velocities relative to the present are estimated. The effect of the cold water piston velocity on atmospheric CO2 is then calculated according to an atmosphere-surface ocean box model. As a result, the solubility pump lowers atmospheric CO2 about 50 ppm during oxygen isotope stages 2-4 and about 40 ppm during stage 5a-d. Unlike various nutrient rearranging mechanisms, the solubility pump produces little fractionation of carbon isotopes between the surface and deep ocean. Combining wind-induced solubility and nutrient-based effects, using DELTAdeltaC-13 in deep-sea core V19-30 as a proxy of the latter, produces a record of atmospheric CO, which is similar to that observed in the Vostok ice core.</t>
  </si>
  <si>
    <t>KEIR, RS (corresponding author), CHRISTIAN ALBRECHTS UNIV KIEL,FORSCHUNGSZENTRUM MARINE GEOWISSENSCH,GEOMAR,WISCHHOFSTR 1-3,D-24148 KIEL 14,GERMANY.</t>
  </si>
  <si>
    <t>0921-8181</t>
  </si>
  <si>
    <t>GLOBAL PLANET CHANGE</t>
  </si>
  <si>
    <t>Glob. Planet. Change</t>
  </si>
  <si>
    <t>10.1016/0921-8181(93)90063-T</t>
  </si>
  <si>
    <t>LW261</t>
  </si>
  <si>
    <t>WOS:A1993LW26100007</t>
  </si>
  <si>
    <t>SAAGER, PM; DEBAAR, HJW</t>
  </si>
  <si>
    <t>LIMITATIONS TO THE QUANTITATIVE APPLICATION OF CD AS A PALEOCEANOGRAPHIC TRACER, BASED ON RESULTS OF A MULTI-BOX MODEL (MENU) AND STATISTICAL CONSIDERATIONS</t>
  </si>
  <si>
    <t>ATMOSPHERIC CARBON-DIOXIDE; NORTH-ATLANTIC; BENTHIC FORAMINIFERA; DEEP-OCEAN; ANTARCTIC OCEAN; PACIFIC-OCEAN; INDIAN-OCEAN; WATER COLUMN; WEDDELL SEA; CADMIUM</t>
  </si>
  <si>
    <t>The distribution of cadmium in the modern ocean gives important information about ocean circulation and nutrient distributions. As the Cd/Ca-ratio of foraminiferal shells is proportional to that of seawater, Cd/Ca-records of benthic foraminifera have been used to reconstruct the Glacial oceanic distributions of dissolved Cd and PO4 quantitatively. The results, in turn, have served as boundary conditions for ocean carbon cycle models. This quantitative reconstruction, however, requires that the present oceanic Cd-PO4 relationship and the distribution coefficient converting Cd/Ca-ratios into dissolved Cd and PO4 concentrations, remain constant through geological time. We have constructed a multi-box model (MENU: Metal-nutrients) to test various hypotheses about the biogeochemical mechanisms determining the modern oceanic Cd-PO4 relationship and its behaviour in time. The results indicate that the oceanic Cd-PO4 relationship may change in response to changing oceanic conditions, such as circulation, productivity changes and upwelling intensity, for example during a glacial period. In addition, we discuss the frequent omission in the literature of statistical considerations pertaining to regression analysis, resulting in an unduly optimistic estimate of the distribution coefficient, thereby neglecting uncertainties on the order of 30% or more. In combination with spatial variability of the distribution coefficient, this conceivably poses intrinsic restrictions to its use as a conversion factor. We conclude that, awaiting a significant reduction of the aforementioned uncertainties, inter-pretation of the sedimentary Cd/Ca record should be performed only qualitatively.</t>
  </si>
  <si>
    <t>NETHERLANDS INST SEA RES,1790 AB DEN BURG,NETHERLANDS</t>
  </si>
  <si>
    <t>SAAGER, PM (corresponding author), FREE UNIV AMSTERDAM,DEPT EARTH SCI,DE BOELELAAN 1085,1081 HV AMSTERDAM,NETHERLANDS.</t>
  </si>
  <si>
    <t>10.1016/0921-8181(93)90064-U</t>
  </si>
  <si>
    <t>WOS:A1993LW26100008</t>
  </si>
  <si>
    <t>OTT, DH</t>
  </si>
  <si>
    <t>INTERNATIONAL-LAW AND THE ANTARCTIC TREATY SYSTEM - WATTS,A</t>
  </si>
  <si>
    <t>INTERNATIONAL AFFAIRS</t>
  </si>
  <si>
    <t>OTT, DH (corresponding author), UNIV ABERDEEN,ABERDEEN AB9 1FX,SCOTLAND.</t>
  </si>
  <si>
    <t>0020-5850</t>
  </si>
  <si>
    <t>INT AFF</t>
  </si>
  <si>
    <t>Int. Aff.</t>
  </si>
  <si>
    <t>10.2307/2622351</t>
  </si>
  <si>
    <t>International Relations</t>
  </si>
  <si>
    <t>LN948</t>
  </si>
  <si>
    <t>WOS:A1993LN94800046</t>
  </si>
  <si>
    <t>RADIONOV, VF; MARSHUNOVA, MS</t>
  </si>
  <si>
    <t>THE DECREASE OF ATMOSPHERIC TRANSPARENCY IN POLAR-REGIONS (THE EFFECT OF PINATUBO AND HUDSON VOLCANO ERUPTIONS)</t>
  </si>
  <si>
    <t>IZVESTIYA AKADEMII NAUK FIZIKA ATMOSFERY I OKEANA</t>
  </si>
  <si>
    <t>RADIONOV, VF (corresponding author), ARCTIC &amp; ANTARCTIC RES INST,ST PETERSBURG,RUSSIA.</t>
  </si>
  <si>
    <t>Radionov, Vladimir F./O-3038-2017</t>
  </si>
  <si>
    <t>0002-3515</t>
  </si>
  <si>
    <t>IZV AN FIZ ATMOS OK+</t>
  </si>
  <si>
    <t>Izv. Akad. Nauk. Fiz. Atmos. Okean. Biol.</t>
  </si>
  <si>
    <t>Meteorology &amp; Atmospheric Sciences; Oceanography</t>
  </si>
  <si>
    <t>LX087</t>
  </si>
  <si>
    <t>WOS:A1993LX08700019</t>
  </si>
  <si>
    <t>SLANINA, Z; UHLIK, F; PONEC, R</t>
  </si>
  <si>
    <t>COMPUTATIONAL STUDIES OF ATMOSPHERIC CHEMISTRY SPECIES .8. A COMPUTATIONAL STUDY OF THE CL00 AND OCL0 RADICALS</t>
  </si>
  <si>
    <t>JOURNAL DE CHIMIE PHYSIQUE ET DE PHYSICO-CHIMIE BIOLOGIQUE</t>
  </si>
  <si>
    <t>CIOO AND OCIO RADICALS; AB-INITIO CALCULATIONS; STRUCTURE, ENERGY, VIBRATIONS; OZONE DEPLETION</t>
  </si>
  <si>
    <t>CHLORINE DIOXIDE; ANTARCTIC OZONE; CL2O2; CLOO; ISOMERS; STATES; CIO</t>
  </si>
  <si>
    <t>Structure, energetics and vibrations of the ClOO and OClO radicals are treated ab initio in the 6-31G* basis set with the MP2 correlation corrections. The energetics is refined at the MP4 level. In all treatments the ClOO isomer exhibits lower energy. The smallest calculated energy separation between both structures equals 16 kJ/mol. A good agreement with available experimental data has been found.</t>
  </si>
  <si>
    <t>MAX PLANCK INST CHEM,OTTO HAHN INST,W-6500 MAINZ,GERMANY</t>
  </si>
  <si>
    <t>Max Planck Society</t>
  </si>
  <si>
    <t>Ponec, Robert/H-3452-2014; Uhlik, Filip/G-7395-2012</t>
  </si>
  <si>
    <t>Uhlik, Filip/0000-0002-1628-2861</t>
  </si>
  <si>
    <t>EDITIONS SCIENTIFIQUES ELSEVIER</t>
  </si>
  <si>
    <t>PARIS CEDEX 15</t>
  </si>
  <si>
    <t>141 RUE JAVEL, 75747 PARIS CEDEX 15, FRANCE</t>
  </si>
  <si>
    <t>0021-7689</t>
  </si>
  <si>
    <t>J CHIM PHYS PCB</t>
  </si>
  <si>
    <t>J. Chim. Phys.-Chim. Biol.</t>
  </si>
  <si>
    <t>7-8</t>
  </si>
  <si>
    <t>10.1051/jcp/1993901459</t>
  </si>
  <si>
    <t>Biochemistry &amp; Molecular Biology; Chemistry, Physical</t>
  </si>
  <si>
    <t>Biochemistry &amp; Molecular Biology; Chemistry</t>
  </si>
  <si>
    <t>LV608</t>
  </si>
  <si>
    <t>WOS:A1993LV60800003</t>
  </si>
  <si>
    <t>MAFFIA, M; ACIERNO, R; DECEGLIE, G; VILELLA, S; STORELLI, C</t>
  </si>
  <si>
    <t>ADAPTATION OF INTESTINAL-CELL MEMBRANE ENZYMES TO LOW-TEMPERATURES IN THE ANTARCTIC TELEOST PAGOTHENIA-BERNACCHII</t>
  </si>
  <si>
    <t>JOURNAL OF COMPARATIVE PHYSIOLOGY B-BIOCHEMICAL SYSTEMS AND ENVIRONMENTAL PHYSIOLOGY</t>
  </si>
  <si>
    <t>ENZYMATIC ADAPTATION; LOW TEMPERATURE; INTESTINE; ANTARCTIC FISH; PAGOTHENIA-BERNACCHII</t>
  </si>
  <si>
    <t>MORAXELLA TA144; VESICLES; TRANSPORT; FISH</t>
  </si>
  <si>
    <t>The enzymatic activity (expressed as milliunits per milligram total proteins) of three intestinal brush-border membrane enzymes, leucine aminopeptidase, alkaline phosphatase and maltase, measured over a range of temperatures between 1.5 and 37-degrees-C, has been found to be much higher in the Antarctic fish Pagothenia bernacchii than in the temperate fish Anguilla anguilla. To explain this experimental observation the apparent Michaelis-Menten constant, the maximal velocity, the activation energy values and the thermal stability of these three enzymes were measured. The apparent Michaelis-Menten constant values of leucine amino peptidase and alkaline phosphatase were different in the intestine mucosal homogenate of the two fish at each measured temperature (from a minimum of 2.5 to a maximum of 37-degrees-C). However, the values found at 2.5-degrees-C for the Antarctic species and 15-degrees-C for the eel where comparable. Furthermore, its value was unchanged in eel intestine apical membranes, both in the presence and without enzyme lipid microenvironment. While the maximal enzymatic activities of the leucine aminopeptidase and maltase did not decrease without their enzyme lipid microenvironment, produced by treatment with Triton X-100, the impairment of alkaline phosphatase maximal activity cannot be significantly differentiated from a non-specific inhibitory effect of the detergent. The activation energy values of leucine amino peptidase, alkaline phosphatase and maltase were lower in the Antarctic fish (11.7, 5.6 and 11.8 kcal.mol-1, respectively) than in the eel (13.6, 7.6 and 13.1 kcal . mol-1, respectively). The thermal stability of alkaline phosphatase and maltase is different in Pagothenia bernacchii and Anguilla anguilla intestinal homogenate.</t>
  </si>
  <si>
    <t>UNIV LECCE, DIPARTIMENTO BIOL, FISIOL LAB, STRADA PROV MONTERONI, I-73100 LECCE, ITALY.</t>
  </si>
  <si>
    <t>MAFFIA, MICHELE/AAC-2943-2020</t>
  </si>
  <si>
    <t>0174-1578</t>
  </si>
  <si>
    <t>1432-136X</t>
  </si>
  <si>
    <t>J COMP PHYSIOL B</t>
  </si>
  <si>
    <t>J. Comp. Physiol. B-Biochem. Syst. Environ. Physiol.</t>
  </si>
  <si>
    <t>10.1007/BF00347776</t>
  </si>
  <si>
    <t>LR782</t>
  </si>
  <si>
    <t>WOS:A1993LR78200002</t>
  </si>
  <si>
    <t>DIONYSIUS, DA; HOEK, KS; MILNE, JM; SLATTERY, SL</t>
  </si>
  <si>
    <t>TRYPSIN-LIKE-ENZYME FROM SAND CRAB (PORTUNUS-PELAGICUS) - PURIFICATION AND CHARACTERIZATION</t>
  </si>
  <si>
    <t>JOURNAL OF FOOD SCIENCE</t>
  </si>
  <si>
    <t>TRYPSIN; SAND CRAB; HEPATOPANCREAS; PROTEINASE</t>
  </si>
  <si>
    <t>EUPHAUSIA-SUPERBA; ANTARCTIC KRILL; PROTEASES; HEPATOPANCREAS; MUSHINESS; MUSCLE</t>
  </si>
  <si>
    <t>Studies with synthetic substrates and specific inhibitors indicated that a proteinase from the hepatopancreas of the sand crab (Portunus pelagicus) was a trypsin-like serine proteinase. The molecular weight of the enzyme estimated by gel filtration and mass spectrometry was almost-equal-to 25,000, whereas SDS-PAGE indicated a molecular weight of 34,800. The optimum temperature for hydrolysis of azocasein was 60-degrees-C, while inactivation of 50% enzymic activity occurred at 68-degrees-C. The enzyme, optimally active at pH 8.0 towards p-tosyl-L-arginine methyl ester and unstable at acid pH, was high in acidic amino acid residues. Under some conditions the enzyme readily autodigested. Our results can help understand and avoid problems of meat softening during storage of seafood products.</t>
  </si>
  <si>
    <t>DIONYSIUS, DA (corresponding author), QUEENSLAND DEPT PRIMARY IND,INT FOOD INST QUEENSLAND,19 HERCULES ST,HAMILTON,QLD 4007,AUSTRALIA.</t>
  </si>
  <si>
    <t>INST FOOD TECHNOLOGISTS</t>
  </si>
  <si>
    <t>SUITE 300 221 N LASALLE ST, CHICAGO, IL 60601-1291</t>
  </si>
  <si>
    <t>0022-1147</t>
  </si>
  <si>
    <t>J FOOD SCI</t>
  </si>
  <si>
    <t>J. Food Sci.</t>
  </si>
  <si>
    <t>&amp;</t>
  </si>
  <si>
    <t>10.1111/j.1365-2621.1993.tb09357.x</t>
  </si>
  <si>
    <t>Food Science &amp; Technology</t>
  </si>
  <si>
    <t>LR511</t>
  </si>
  <si>
    <t>WOS:A1993LR51100023</t>
  </si>
  <si>
    <t>NICHOLS, PD; SHAW, PM; MANCUSO, CA; FRANZMANN, PD</t>
  </si>
  <si>
    <t>ANALYSIS OF ARCHAEAL PHOSPHOLIPID-DERIVED DIRAETHER AND TETRAETHER LIPIDS BY HIGH-TEMPERATURE CAPILLARY GAS-CHROMATOGRAPHY</t>
  </si>
  <si>
    <t>JOURNAL OF MICROBIOLOGICAL METHODS</t>
  </si>
  <si>
    <t>ARCHAEA; METHANOGEN; HIGH TEMPERATURE GAS CHROMATOGRAPHY; SIGNATURE LIPID; ETHER LIPID; PHOSPHOLIPID</t>
  </si>
  <si>
    <t>COMMUNITY STRUCTURE; FATTY-ACIDS; LAKE</t>
  </si>
  <si>
    <t>Archaeal di- and tetraether lipids were analysed simultaneously for the first time by high temperature capillary gas chromatography (GC). The separation of diphytanyl diethers, bi-diphytanyl tetraethers. diphytenyl diethers and cyclic bi-diphytanyl tetraethers was achieved. A BPX5 fused-silica capillary column (3 m x 0.25 mm i.d.) and on-column injection were used for the analyses. The GC oven was temperature programmed from 90-degrees-C to 190-degrees-C at 30-degrees-C/min and then to 380-degrees-C at 10-degrees-C/min. The final temperature was maintained for 15 min, after which the GC oven returned to 90-degrees-C at 10-degrees-C/min. The instrumental limit of detection, using flame ionisation detection, for individual ether lipids was approximately 1-2 ng. GC is widely used in most modern research laboratories and the measurement of archaeal di- and tetraether lipids by high temperature GC provides considerable potential for routine sensitive assay of these important microbial lipids in taxonomic, organic geochemical and environmental studies. The assay of di- and tetraether lipids by high temperature capillary GC offers, we believe. sensitivity, accuracy and precision at least comparable to and generally better than currently available techniques; these features in turn provide new possibilities for measuring Archaea in industrial projects.</t>
  </si>
  <si>
    <t>UNIV TASMANIA,COOPERAT ANTARCTIC &amp; SO OCEAN ENVIRONM RES CTR,HOBART,TAS 7001,AUSTRALIA; SCI GLASS &amp; ENGN PTY LTD,RINGWOOD,VIC,AUSTRALIA; ICI PROBE ANALYT,ASCOTVALE,VIC,AUSTRALIA; UNIV TASMANIA,AUSTRALIAN COLLECT ANTARCTIC MICROORGANISMS,HOBART,TAS 7001,AUSTRALIA</t>
  </si>
  <si>
    <t>NICHOLS, PD (corresponding author), CSIRO,DIV OCEANOG,HOBART,TAS 7000,AUSTRALIA.</t>
  </si>
  <si>
    <t>Nichols, Peter D/C-5128-2011; Nichols, Carol/C-2290-2008</t>
  </si>
  <si>
    <t>Nichols, Carol/0000-0002-2739-4690</t>
  </si>
  <si>
    <t>0167-7012</t>
  </si>
  <si>
    <t>J MICROBIOL METH</t>
  </si>
  <si>
    <t>J. Microbiol. Methods</t>
  </si>
  <si>
    <t>10.1016/0167-7012(93)90066-Q</t>
  </si>
  <si>
    <t>Biochemical Research Methods; Microbiology</t>
  </si>
  <si>
    <t>Biochemistry &amp; Molecular Biology; Microbiology</t>
  </si>
  <si>
    <t>LP289</t>
  </si>
  <si>
    <t>WOS:A1993LP28900001</t>
  </si>
  <si>
    <t>BELLANSANTINI, D; DAUVIN, JC</t>
  </si>
  <si>
    <t>DISTRIBUTION AND PHYLOGENY OF THE GENUS BYBLIS BOECK (AMPELISCIDAE) - PRELIMINARY STATEMENT</t>
  </si>
  <si>
    <t>BYBLIS; AMPELISCIDAE; PHENETICS; PHYLOGENY; BIOGEOGRAPHY</t>
  </si>
  <si>
    <t>AMPHIPOD CRUSTACEAN POPULATIONS; ENGLISH-CHANNEL; GRAY WHALE; DYNAMICS; BIOLOGY</t>
  </si>
  <si>
    <t>Because of advances in knowledge about amphipods, it is possible to pursue new approaches to explain the causes and the history of species radiation and diversity of this group. The family Ampeliscidae ( &gt; 230 spp.) would appear to offer an excellent candidate for study of the relationships between phenetics, phylogeny, and biogeographical distribution. In this study, using available data on the genus Byblis (56 spp.), we present phenetic and phylogenetic analyses to identify ecological types, biogeographical distributions and identify the different radiations of this genus. The genus Byblis has a world-wide distribution, colonizes a variety of soft sediments (though it is found preferentially in muddy biotopes), lives between 0 and 6000 m depth, but especially colonizes the continental slope between 200 and 2000 m depth. The genus Byblis shows some well discriminated biogeographical groups, e.g. of Australian, Antarctic and Indian species, suggesting that local radiation occurred from a common ancestor with a moderate degree of linkage. In contrast, several separate radiations seem to have occurred in other oceans.</t>
  </si>
  <si>
    <t>MNHN,BIOL INVERTEBRES MARINS &amp; MALACOL LAB,CNRS,URA 699,F-75231 PARIS 05,FRANCE</t>
  </si>
  <si>
    <t>Museum National d'Histoire Naturelle (MNHN); Centre National de la Recherche Scientifique (CNRS)</t>
  </si>
  <si>
    <t>BELLANSANTINI, D (corresponding author), CTR OCEANOL MARSEILLE,MARINE ENDOUME STN,CNRS,UA 0041,RUE BATTERIE LIONS,F-13007 MARSEILLE,FRANCE.</t>
  </si>
  <si>
    <t>10.1080/00222939300770561</t>
  </si>
  <si>
    <t>LY830</t>
  </si>
  <si>
    <t>WOS:A1993LY83000015</t>
  </si>
  <si>
    <t>ENGLAND, MH</t>
  </si>
  <si>
    <t>REPRESENTING THE GLOBAL-SCALE WATER MASSES IN OCEAN GENERAL-CIRCULATION MODELS</t>
  </si>
  <si>
    <t>WORLD OCEAN; ANNUAL CYCLE; WEDDELL SEA; SOUTHERN-HEMISPHERE; ATMOSPHERIC CO2; NORTH-ATLANTIC; BOTTOM WATER; FRESH-WATER; CLIMATE; FLOW</t>
  </si>
  <si>
    <t>A hierarchy of coarse-resolution World Ocean experiments were integrated with a view to determining the most appropriate representation of the global-scale water masses in ocean general circulation models. The largest-scale response of the simulated ocean to the prescribed forcing in each model run is described. The World Ocean model eventually has a realistic approximation of continental outlines and bottom bathymetry. The model forcing at the sea surface is derived from climatological fields of temperature, salinity, and wind stress. The first experiment begins with a quite unrealistic and idealized World Ocean. Subsequent experiments then employ more realistic surface boundary conditions, model geometry, and internal physical processes. In all, 16 changes to the model configuration are investigated. A fundamental dynamical constraint in the Drake Passage gap appears to limit the outflow rate of bottom water in the Antarctic region. This constraint acts to decouple the extreme Antarctic waters from the rest of the World Ocean. In a similar manner, including a surface wind stress acts to decouple the two hemispheres by limiting near-surface meridional flows across the equator. In the Atlantic basin, this decoupling becomes negligible when North Atlantic Deep Water (NADW) production is simulated. It is found that the representation of low salinity Antarctic Intermediate Water (AAIW) is sensitive to the level of horizontal diffusion employed by the model, as well as the chosen geometry of the Drake Passage gap and the amount of buoyancy provided by the model's deep water. For example, provided that lateral diffusion rates are not too excessive, a fresh tongue of AAIW is simulated if either sufficiently dense bottom water is formed off Antarctica. or if enough NADW outflows into the Southern Ocean. The inclusion of an isopycnal mixing scheme is shown to improve the representation of AAIW in coarse-resolution models. The rate of horizontal diffusion and the relative location of the Drake Passage gap to the polar westerlies determines the shape and strength of an intense meridional overturning cell in the Southern Ocean. The inclusion of an isopycnal mixing scheme does not affect this circulation pattern significantly. On the other hand, the intensification of NADW production can substantially weaken the downwelling component of this cell by drawing more water of Southern Ocean origin northward. Accurately simulating NADW production and outflow requires a complete seasonal cycle in thermohaline forcing in the North Atlantic. The return path of NADW is primarily via a ''cold water route'' (i.e., the Drake Passage), although sufficiently strong NADW formation sees some return flow via the Agulhas leakage (i.e., the ''warm water route''). By the last experiment of the present study, the model reproduces the subtle vertical layering of deep and intermediate water masses quite accurately. This represents a major success for the coarse-resolution multilevel ocean model.</t>
  </si>
  <si>
    <t>UNIV SYDNEY,DEPT GEOL &amp; GEOPHYS,SYDNEY,NSW 2006,AUSTRALIA</t>
  </si>
  <si>
    <t>University of Sydney</t>
  </si>
  <si>
    <t>England, Matthew/A-7539-2011</t>
  </si>
  <si>
    <t>England, Matthew/0000-0001-9696-2930</t>
  </si>
  <si>
    <t>10.1175/1520-0485(1993)023&lt;1523:RTGSWM&gt;2.0.CO;2</t>
  </si>
  <si>
    <t>LM751</t>
  </si>
  <si>
    <t>WOS:A1993LM75100013</t>
  </si>
  <si>
    <t>ENGLAND, MH; GODFREY, JS; HIRST, AC; TOMCZAK, M</t>
  </si>
  <si>
    <t>THE MECHANISM FOR ANTARCTIC INTERMEDIATE WATER RENEWAL IN A WORLD OCEAN MODEL</t>
  </si>
  <si>
    <t>BOTTOM WATER</t>
  </si>
  <si>
    <t>Realistic representation of the low-salinity tongue of Antarctic Intermediate Water (AAIW) has been achieved in a coarse-resolution ocean general circulation model. The authors find that this water mass is not generated by direct subduction of surface water near the polar front. Instead, the renewal process is concentrated in the southeast Pacific Ocean off southern Chile. The outflow of the East Australian Current progressively cools (by heat loss to the atmosphere) and freshens (by assimilation of polar water, carried north by the surface Ekman drift) during its slow movement across the South Pacific toward the AAIW formation zone. Further, deep, warm advection near Chile enables more convective overturn. resulting in very deep mixed layers from which AAIW is fed into the South Pacific and also into the Malvinas Current. Along with this isolated region of AAIW renewal, the model relies on alongisopycnal mixing of fresh surface water from the polar front to capture a realistic circumpolar tongue of low salinity water at 1000-m depth.</t>
  </si>
  <si>
    <t>UNIV SYDNEY,DEPT GEOL &amp; GEOPHYS,SYDNEY,NSW 2006,AUSTRALIA; CSIRO,DIV OCEANOG,HOBART,TAS,AUSTRALIA; CSIRO,DIV ATMOSPHER RES,ASPENDALE,VIC,AUSTRALIA; FLINDERS UNIV S AUSTRALIA,SCH EARTH SCI,BEDFORD PK,SA 5042,AUSTRALIA</t>
  </si>
  <si>
    <t>University of Sydney; Commonwealth Scientific &amp; Industrial Research Organisation (CSIRO); Commonwealth Scientific &amp; Industrial Research Organisation (CSIRO); Flinders University South Australia</t>
  </si>
  <si>
    <t>England, Matthew/A-7539-2011; Hirst, Anthony/N-1041-2014; Hirst, Anthony/E-2756-2013</t>
  </si>
  <si>
    <t>England, Matthew/0000-0001-9696-2930; Tomczak, Matthias/0000-0002-8416-5851</t>
  </si>
  <si>
    <t>10.1175/1520-0485(1993)023&lt;1553:TMFAIW&gt;2.0.CO;2</t>
  </si>
  <si>
    <t>WOS:A1993LM75100014</t>
  </si>
  <si>
    <t>MADUREIRA, LSP; EVERSON, I; MURPHY, EJ</t>
  </si>
  <si>
    <t>INTERPRETATION OF ACOUSTIC DATA AT 2 FREQUENCIES TO DISCRIMINATE BETWEEN ANTARCTIC KRILL (EUPHAUSIA-SUPERBA DANA) AND OTHER SCATTERERS</t>
  </si>
  <si>
    <t>CLASSIFICATION; ZOOPLANKTON</t>
  </si>
  <si>
    <t>A visual classification was carried out of echo trace characteristics derived from 113 integration intervals of 1 n mi (nautical mile) each taken from the Southern Ocean in the area of South Georgia. This separated the echo traces into five categories: three biotic and two abiotic in origin. The acoustic data were subsequently analysed in detail by comparing the acoustic parameter Mean Volume Backscattering Strength (MVBS) at 120 kHz with that at 38 kHz. The three biotic categories separated visually had significantly different mean DELTAMVBS values (DELTAMVBS = MVBS 120 kHz - MVBS 38 kHz). To investigate if the biotic categories could be identified solely on the basis of DELTAMVBS values, maximum-likelihood techniques were used to analyse the multimodal distribution of a further 1286 DELTAMVBS records. These analyses allowed ranges to be defined for DELTAMVBS which separate three biotic categories. On the basis of the target strength properties of the most likely scatterers in the region, the three categories were identified as krill, organisms larger than krill (fish or squid) and organisms smaller than krill (small zooplankton). The acoustic techniques described in this paper indicate a useful methodology in the study of Southern Ocean pelagic organisms.</t>
  </si>
  <si>
    <t>UNIV CAMBRIDGE,DEPT ZOOL,CAMBRIDGE CB2 3EJ,ENGLAND</t>
  </si>
  <si>
    <t>University of Cambridge</t>
  </si>
  <si>
    <t>MADUREIRA, LSP (corresponding author), NERC,BRITISH ANTARCT SURVEY,HIGH CROSS,MADINGLEY RD,CAMBRIDGE CB3 0ET,ENGLAND.</t>
  </si>
  <si>
    <t>murphy, eugene/GZL-1620-2022</t>
  </si>
  <si>
    <t>10.1093/plankt/15.7.787</t>
  </si>
  <si>
    <t>LM941</t>
  </si>
  <si>
    <t>WOS:A1993LM94100005</t>
  </si>
  <si>
    <t>PUDSEY, CJ</t>
  </si>
  <si>
    <t>CALIBRATION OF A POINT-COUNTING TECHNIQUE FOR ESTIMATION OF BIOGENIC SILICA IN MARINE-SEDIMENTS</t>
  </si>
  <si>
    <t>JOURNAL OF SEDIMENTARY PETROLOGY</t>
  </si>
  <si>
    <t>SEA; ACCUMULATION; WATER</t>
  </si>
  <si>
    <t>PUDSEY, CJ (corresponding author), BRITISH ANTARCTIC SURVEY,MADINGLEY RD,CAMBRIDGE CB3 0ET,ENGLAND.</t>
  </si>
  <si>
    <t>0022-4472</t>
  </si>
  <si>
    <t>J SEDIMENT PETROL</t>
  </si>
  <si>
    <t>10.2110/jsr.63.760</t>
  </si>
  <si>
    <t>LQ114</t>
  </si>
  <si>
    <t>WOS:A1993LQ11400024</t>
  </si>
  <si>
    <t>STOREY, BC</t>
  </si>
  <si>
    <t>THE CHANGING FACE OF LATE PRECAMBRIAN AND EARLY PALEOZOIC RECONSTRUCTIONS</t>
  </si>
  <si>
    <t>PROTEROZOIC SUPERCONTINENT; TECTONICS; MOUNTAINS; LAURENTIA; AUSTRALIA; BREAKUP; RECORD</t>
  </si>
  <si>
    <t>The SWEAT hypothesis, linking the Southwest US and East Antarctica as conjugate rift margins of a Neoproterozoic continent has lead to major revisions or late Precambrian and early Cambrian reconstructions. Geological evidence summarized here supports separation of Antarctica from Laurentia c. 750 Ma ago. A possible link between the break-up of a Neoproterozoic supercontinent and amalgamation of Gondwana during Pan-African times suggests that the Neoproterozoic was a time of rapid tectonic change. This conflicts with those theories that predict regular supercontinental cycles of 500 Ma from the time of disintegration of one supercontinent to its eventual reassembly.</t>
  </si>
  <si>
    <t>STOREY, BC (corresponding author), BRITISH ANTARCTIC SURVEY, HIGH CROSS, MADINGLEY RD, CAMBRIDGE CB3 0ET, ENGLAND.</t>
  </si>
  <si>
    <t>UNIT 7, BRASSMILL ENTERPRISE CENTRE, BRASSMILL LANE, BATH BA1 3JN, AVON, ENGLAND</t>
  </si>
  <si>
    <t>2041-479X</t>
  </si>
  <si>
    <t>10.1144/gsjgs.150.4.0665</t>
  </si>
  <si>
    <t>LM632</t>
  </si>
  <si>
    <t>WOS:A1993LM63200007</t>
  </si>
  <si>
    <t>ROWELL, AJ; REES, MN; DUEBENDORFER, EM; WALLIN, ET; VANSCHMUS, WR; SMITH, EI</t>
  </si>
  <si>
    <t>AN ACTIVE NEOPROTEROZOIC MARGIN - EVIDENCE FROM THE SKELTON GLACIER AREA, TRANSANTARCTIC MOUNTAINS</t>
  </si>
  <si>
    <t>ANTARCTICA; GRANITOIDS; CALIFORNIA; AUSTRALIA; TECTONICS; CRITERIA; NEVADA; MODEL; ROCKS</t>
  </si>
  <si>
    <t>Metamorphosed supracrustal rocks in the central Ross Sea sector of the Transantarctic Mountains are of Neoproterozoic age and not Cambrian. They include pillow basalts with a mantle separation age of 700-800 Ma. In the Skelton Glacier area, these rocks experienced two strong phases of deformation that produced folds and associated foliations. Both rocks and structures are cut by a 551 +/- 4 Ma unfoliated quartz syenite (late Neoproterozic). The deformation and limited geochemical data suggest an active Antarctic plate margin whose late Neoproterozoic history is markedly different from that of the temporally equivalent rift to drift transition recorded along the autochthonous western margin of Laurentia. If these two cratons were ever contiguous, separation occurred by c. 700-800 Ma.</t>
  </si>
  <si>
    <t>UNIV NEVADA,DEPT GEOSCI,LAS VEGAS,NV 89154</t>
  </si>
  <si>
    <t>Nevada System of Higher Education (NSHE); University of Nevada Las Vegas</t>
  </si>
  <si>
    <t>ROWELL, AJ (corresponding author), UNIV KANSAS,DEPT GEOL,LAWRENCE,KS 66045, USA.</t>
  </si>
  <si>
    <t>Smith, Eugene/J-4907-2019; Smith, Eugene/J-5614-2016</t>
  </si>
  <si>
    <t>VanSchmus, William/0000-0003-1555-0403</t>
  </si>
  <si>
    <t>10.1144/gsjgs.150.4.0677</t>
  </si>
  <si>
    <t>WOS:A1993LM63200010</t>
  </si>
  <si>
    <t>THUESEN, EV; CHILDRESS, JJ</t>
  </si>
  <si>
    <t>ENZYMATIC-ACTIVITIES AND METABOLIC RATES OF PELAGIC CHAETOGNATHS - LACK OF DEPTH-RELATED DECLINES</t>
  </si>
  <si>
    <t>LIMNOLOGY AND OCEANOGRAPHY</t>
  </si>
  <si>
    <t>OXYGEN-CONSUMPTION RATES; ELEMENTAL COMPOSITION; MIDWATER CRUSTACEANS; CHEMICAL-COMPOSITION; ENZYMIC ACTIVITIES; SAGITTA-ELEGANS; ZOOPLANKTON; FISHES; SEA; TEMPERATURE</t>
  </si>
  <si>
    <t>Metabolic potentials of 16 species of chaetognaths were estimated by measuring the activities of citrate synthase (CS) and pyruvate kinase (PK) and correlating these activities with oxygen consumption rates measured on the same individuals. Furthermore, CS activities were generally higher than PK activities, suggesting that chaetognaths are aerobically poised in their metabolism. Metabolic rates and enzyme activities were examined with regard to body size and minimum depths of occurrence. There was an overall decline in both oxygen consumption and enzyme activities with body mass in interspecific comparisons. The highest CS and PK activities were measured in individuals of the bathypelagic species Caecosagitta macrocephala. The lowest enzyme activities measured in a southern California chaetognath were in the mesopelagic species Pseudosagitta maxima. The lowest overall PK activity was measured in the antarctic species Pseudosagitta gazellae. In contrast to the rapid declines in metabolic potential with depth that have been observed for pelagic fish and crustaceans, no decline in metabolic rate nor in enzyme activities can be ascribed to depth of occurrence for pelagic chaetognaths. Below depths of several hundred meters, chaetognaths have metabolic rates comparable to those of meso- and bathypelagic fish and crustaceans.</t>
  </si>
  <si>
    <t>THUESEN, EV (corresponding author), UCSB,INST MARINE SCI,SANTA BARBARA,CA 93106, USA.</t>
  </si>
  <si>
    <t>Thuesen, Erik/0000-0002-1438-6552</t>
  </si>
  <si>
    <t>AMER SOC LIMNOLOGY OCEANOGRAPH</t>
  </si>
  <si>
    <t>810 EAST 10TH ST, LAWRENCE, KS 66044-8897</t>
  </si>
  <si>
    <t>0024-3590</t>
  </si>
  <si>
    <t>LIMNOL OCEANOGR</t>
  </si>
  <si>
    <t>Limnol. Oceanogr.</t>
  </si>
  <si>
    <t>10.4319/lo.1993.38.5.0935</t>
  </si>
  <si>
    <t>Limnology; Oceanography</t>
  </si>
  <si>
    <t>MZ485</t>
  </si>
  <si>
    <t>WOS:A1993MZ48500004</t>
  </si>
  <si>
    <t>LETOLLE, R; MARTIN, JM; THOMAS, AJ; GORDEEV, VV; GUSAROVA, S; SIDOROV, IS</t>
  </si>
  <si>
    <t>18O ABUNDANCE AND DISSOLVED SILICATE IN THE LENA DELTA AND LAPTEV SEA (RUSSIA)</t>
  </si>
  <si>
    <t>MARINE CHEMISTRY</t>
  </si>
  <si>
    <t>2ND INTERNATIONAL SYMP ON THE BIOGEOCHEMISTRY OF MODEL ESTUARIES : ESTUARINE PROCESSES IN GLOBAL CHANGE</t>
  </si>
  <si>
    <t>APR 14-20, 1991</t>
  </si>
  <si>
    <t>JEKYLL ISL, GA</t>
  </si>
  <si>
    <t>ARCTIC OCEAN; WATER; RIVER</t>
  </si>
  <si>
    <t>Water samples from the Lena River and stratified Laptev Sea (northeastern Siberia) have been analyzed to determine their stable oxygen isotope composition (O-18/O-16). Measurements at the Lena River reference station give a deltaO-18 value of -18.9 parts per thousand in both surface and bottom waters. In the brackish water surface plume, a nearly perfect correlation is found between deltaO-18 and chlorinity deltaO-18 = -18.9 + 0.787Cl- (n = 15; r = 0.999) A few values lie distinctly below this correlation; they all correspond to surface samples collected in the semi-enclosed Buorkhaya Gulf, and they most likely reveal the occurrence of 'old' water masses. Some of the deltaO-18 values in the deep waters collected in the same zone also fall below the surface-plume correlation line. Dissolved silicate concentrations exhibit a large variability. However, when they are related to the different water masses identified using oxygen isotope data, a more coherent picture is obtained. Concentrations in the surface plume decrease more or less regularly from 50 to 72 mumol in the Lena River, to 7 mumol at the 'marine' end-member (Cl- = 14 g l-1). Dissolved silicate results in the Buorkhaya Gulf are quite distinct, with a clear deficiency in the surface waters, and an excess in the deep waters. These deltaO-18 and dissolved silicate variations are discussed in relation to the hydrology and the biological productivity of the investigated area.</t>
  </si>
  <si>
    <t>ECOLE NORMALE SUPER,INST BIOGEOCHIM MARINE,CNRS,URA 386,1 RUE MAURICE ARNOUX,F-92120 MONTROUGE,FRANCE; UNIV PARIS 06,BIOGEOCHIM ISOTOP LAB,F-75252 PARIS 05,FRANCE; PP SHIRSHOV OCEANOL INST,MOSCOW 117218,RUSSIA; ST PETERSBURG ARCTIC &amp; ANTARCTIC INST,ST PETERSBURG,RUSSIA; STATE HYDROMETEOROL SURVEY RUSSIA,DEPT TIKSI,TIKSI,RUSSIA</t>
  </si>
  <si>
    <t>Centre National de la Recherche Scientifique (CNRS); Sorbonne Universite; Russian Academy of Sciences; Shirshov Institute of Oceanology</t>
  </si>
  <si>
    <t>0304-4203</t>
  </si>
  <si>
    <t>MAR CHEM</t>
  </si>
  <si>
    <t>Mar. Chem.</t>
  </si>
  <si>
    <t>10.1016/0304-4203(93)90215-A</t>
  </si>
  <si>
    <t>Chemistry, Multidisciplinary; Oceanography</t>
  </si>
  <si>
    <t>Chemistry; Oceanography</t>
  </si>
  <si>
    <t>LX153</t>
  </si>
  <si>
    <t>WOS:A1993LX15300005</t>
  </si>
  <si>
    <t>HAGEN, W; KATTNER, G; GRAEVE, M</t>
  </si>
  <si>
    <t>CALANOIDES-ACUTUS AND CALANUS-PROPINQUUS, ANTARCTIC COPEPODS WITH DIFFERENT LIPID STORAGE MODES VIA WAX ESTERS OR TRIACYLGLYCEROLS</t>
  </si>
  <si>
    <t>MIDWATER FOOD WEB; WEDDELL SEA; FRAM STRAIT; FATTY-ACIDS; ZOOPLANKTON; FINMARCHICUS; WINTER; LIFE</t>
  </si>
  <si>
    <t>The dominant large copepods Calanoides acutus and Calanus propinquus were collected south of 65-degrees-S in the Antarctic Weddell Sea in late winter-early spring (October-November) and summer (January-February), and the lipid and fatty acid/alcohol compositions of copepodite stages V and females of these suspension feeders were analyzed. The lipids of C. acutus consisted mainly of wax esters. Major fatty acids in summer were 20:1(n-9), 20:5(n-3), 22:6(n-3), 18:4(n-3), 22:1(n-11) and 16:1(n-7). In winter the amount of 18:4(n-3) decreased considerably in both stages, as did that of 20:5(n-3) in females, whereas the quantity of 20:1(n-9) showed a strong increase in females. During both seasons the fatty alcohols in the wax esters were strongly dominated by 20:1(n-9) and 22:1(n-11). In contrast, the bulk of the lipids of C. propinquus were triacylglycerols with the principal fatty acids 22:1(n-11), 22:1(n-9), 16:0, 20:5(n-3) and 22:6(n-3). Hence, an alternative to the paradigm of energy storage by means of wax esters, typical of C. acutus and almost all other calanoid copepods from polar and temperate oceans, was found for C. propinquus. The synthesis of these energy-rich triacylglycerols occurs via an unusual marine biochemical pathway, the elongation of the 20:1(n-9) to the 22:1(n-9) fatty acid. Our data show the existence of very different biochemical solutions to the problem of efficient energy storage for coping with the extreme seasonality in Antarctic waters, with short periods of food plenty interchanging with long phases of food scarcity.</t>
  </si>
  <si>
    <t>ALFRED WEGENER INST POLAR &amp; MARINE RES, D-27570 BREMERHAVEN, GERMANY</t>
  </si>
  <si>
    <t>Helmholtz Association; Alfred Wegener Institute, Helmholtz Centre for Polar &amp; Marine Research</t>
  </si>
  <si>
    <t>HAGEN, W (corresponding author), CHRISTIAN ALBRECHTS UNIV KIEL, INST POLAROKOL, WISCHHOFSTR 1-3, GEBAUDE 12, D-24148 KIEL, GERMANY.</t>
  </si>
  <si>
    <t>10.3354/meps097135</t>
  </si>
  <si>
    <t>LP399</t>
  </si>
  <si>
    <t>WOS:A1993LP39900004</t>
  </si>
  <si>
    <t>MACKENSEN, A; FUTTERER, DK; GROBE, H; SCHMIEDL, G</t>
  </si>
  <si>
    <t>BENTHIC FORAMINIFERAL ASSEMBLAGES FROM THE EASTERN SOUTH-ATLANTIC POLAR FRONT REGION BETWEEN 35-DEGREES-S AND 57-DEGREES-S - DISTRIBUTION, ECOLOGY AND FOSSILIZATION POTENTIAL</t>
  </si>
  <si>
    <t>DEEP-SEA; CONTINENTAL-MARGIN; INDIAN-OCEAN; WATER MASSES; WEDDELL SEA; CIRCULATION; PATTERNS; DIVERSITY; SEDIMENT; SLOPE</t>
  </si>
  <si>
    <t>Surface sediment samples taken with a multiple corer from the Polar Front region along two profiles in the eastern South Atlantic sector between 35-degrees and 57-degrees-S have been investigated for their benthic foraminiferal content. Live fauna was differentiated from the death assemblage. Based on the dead assemblages, potential fossil assemblages (dead fauna reduced by non-resistant agglutinants) were calculated for comparison with upper Neogene core material. The distribution of the potential fossil assemblages defined by Q-mode principal component analysis mirrors the Recent hydrographic, as well as the trophic situation in the eastern South Atlantic (ocean circulation and productivity). Two Southern Component Bottom Water Faunas reflect the northward flow of Antarctic Bottom Water (AABW) and Lower Circum-Polar Deep Water (LCDW): an assemblage dominated by the arenaceous Multifidella nodulosa below the Calcite Compensation Depth (CCD), and a Nuttallides umbonifer dominated assemblage above the CCD. In the region of highest bio-silicious primary productivity, south of the Polar Front and north of the winter sea-ice limit, these faunas are overprinted by a Southern High-productivity Fauna, dominated by infaunal species such as Pullenia bulloides, Melonis pompilioides and M. zaandamae. North Atlantic Deep Water (NADW) meets the Circum-Polar Deep Water (CDW) at intermediate depth, as reflected in the distribution of the Northern Component Deep Water Fauna, dominated by Epistominella exigua. The high-productivity assemblage overprinting this fauna, the Northern High-productivity Fauna, is dominated by the shallow endobenthic Bulimina aculeata. A Strong Bottom-current Fauna, dominated by Angulogerina angulosa, characterizes areas between 400 and 900 m water depth with sandy sediment, independent from water mass characteristics and food supply.</t>
  </si>
  <si>
    <t>ALFRED WEGENER INST POLAR &amp; MARINE RES, COLUMBUSSTR, W-2850 BREMERHAVEN, GERMANY.</t>
  </si>
  <si>
    <t>Schmiedl, Gerhard/E-6644-2017; Mackensen, Andreas/J-8600-2013</t>
  </si>
  <si>
    <t>Schmiedl, Gerhard/0000-0002-2177-6858; Mackensen, Andreas/0000-0002-5024-4455; Grobe, Hannes/0000-0002-4133-2218</t>
  </si>
  <si>
    <t>ELSEVIER</t>
  </si>
  <si>
    <t>RADARWEG 29, 1043 NX AMSTERDAM, NETHERLANDS</t>
  </si>
  <si>
    <t>1872-6186</t>
  </si>
  <si>
    <t>10.1016/0377-8398(93)90003-G</t>
  </si>
  <si>
    <t>LQ992</t>
  </si>
  <si>
    <t>WOS:A1993LQ99200002</t>
  </si>
  <si>
    <t>CORTE, AM; CARETTA, G; DELFRATE, G</t>
  </si>
  <si>
    <t>NOTES ON THELEBOLUS-MICROSPORUS ISOLATED IN ANTARCTICA</t>
  </si>
  <si>
    <t>MYCOTAXON</t>
  </si>
  <si>
    <t>THELEBOLUS-MICROSPORUS; AMENDED DIAGNOSIS; VICTORIA LAND (ANTARCTICA)</t>
  </si>
  <si>
    <t>The present study was undertaken to compare isolates of T. microsporus (Berk. et Broome) Kimbrough from the Antarctic continent and various parts of the world in order to redefine the species according to morphological, cultural and physiological characteristics. Type specimen, Antarctic strains and exsiccata were examined and the species description is amended. The taxonomic position of the genus is presented.</t>
  </si>
  <si>
    <t>IST MICOL MED R CIFERRI &amp; P REDAELLI,I-27100 PAVIA,ITALY</t>
  </si>
  <si>
    <t>CORTE, AM (corresponding author), IST BOT HANBURY,CORSO DOGALI 1C,I-16136 GENOA,ITALY.</t>
  </si>
  <si>
    <t>MYCOTAXON LTD</t>
  </si>
  <si>
    <t>ITHACA</t>
  </si>
  <si>
    <t>PO BOX 264, ITHACA, NY 14851-0264</t>
  </si>
  <si>
    <t>0093-4666</t>
  </si>
  <si>
    <t>Mycotaxon</t>
  </si>
  <si>
    <t>JUL-SEP</t>
  </si>
  <si>
    <t>Mycology</t>
  </si>
  <si>
    <t>LX496</t>
  </si>
  <si>
    <t>WOS:A1993LX49600027</t>
  </si>
  <si>
    <t>MOLLER, C; GAMS, W</t>
  </si>
  <si>
    <t>2 NEW HYPHOMYCETES ISOLATED FROM ANTARCTIC LICHENS</t>
  </si>
  <si>
    <t>FUNGI</t>
  </si>
  <si>
    <t>Two new species of hyphomycetes, Chaunopycnis ovalispora and Acremonium psychr</t>
  </si>
  <si>
    <t>CENT BUR SCHIMMELCULTURES, 3740 AG BAARN, NETHERLANDS</t>
  </si>
  <si>
    <t>MOLLER, C (corresponding author), SANDOZ LTD, LEAD FINDING UNIT, CH-4002 BASEL, SWITZERLAND.</t>
  </si>
  <si>
    <t>PO BOX 264, ITHACA, NY 14851-0264 USA</t>
  </si>
  <si>
    <t>WOS:A1993LX49600033</t>
  </si>
  <si>
    <t>ZOU, KY</t>
  </si>
  <si>
    <t>CHINA ANTARCTIC POLICY AND THE ANTARCTIC TREATY SYSTEM</t>
  </si>
  <si>
    <t>OCEAN DEVELOPMENT AND INTERNATIONAL LAW</t>
  </si>
  <si>
    <t>INTERNATIONAL CONF ON ASIA IN ANTARCTICA</t>
  </si>
  <si>
    <t>NOV 02-03, 1991</t>
  </si>
  <si>
    <t>HOBART, AUSTRALIA</t>
  </si>
  <si>
    <t>China began to express its interest in Antarctica in the early 1980s. China acceded to the Antarctic Treaty in 1983 and obtained consultative party status within the Antarctic Treaty System (ATS) two years later. Since 1984, China has been sending national scientific expeditions annually to this white continent and the surrounding seas. This article analyzes China's interests in and policy toward Antarctica as a whole by first discussing China's activities in Antarctica, its approaches to the Antarctic Treaty, and its role in the ATS and then exploring the future trend of China's Antarctic policy from political, economic, scientific, and environmental perspectives. The article concludes that, with China's involvement in Antarctic affairs, the vitality of the ATS has been further strengthened and Antarctica can better serve the interest of all mankind.</t>
  </si>
  <si>
    <t>ZOU, KY (corresponding author), ARCTIC INST N AMER,CALGARY,AB,CANADA.</t>
  </si>
  <si>
    <t>Zou, Keyuan/AAG-4874-2019</t>
  </si>
  <si>
    <t>TAYLOR &amp; FRANCIS</t>
  </si>
  <si>
    <t>BRISTOL</t>
  </si>
  <si>
    <t>1900 FROST ROAD, SUITE 101, BRISTOL, PA 19007-1598</t>
  </si>
  <si>
    <t>0090-8320</t>
  </si>
  <si>
    <t>OCEAN DEV INT LAW</t>
  </si>
  <si>
    <t>Ocean Dev. Int. Law</t>
  </si>
  <si>
    <t>International Relations; Law</t>
  </si>
  <si>
    <t>Conference Proceedings Citation Index - Social Science &amp; Humanities (CPCI-SSH); Social Science Citation Index (SSCI)</t>
  </si>
  <si>
    <t>International Relations; Government &amp; Law</t>
  </si>
  <si>
    <t>LY203</t>
  </si>
  <si>
    <t>WOS:A1993LY20300001</t>
  </si>
  <si>
    <t>PAKHOMOV, EA</t>
  </si>
  <si>
    <t>DAILY VERTICAL DISPLACEMENTS OF ANTARCTIC MACROPLANKTON - SALPIDAE CTENOPHORA, SIPHONOPHORA, CHAETOGNATHA, POLYCHAETA, PTEROPODA</t>
  </si>
  <si>
    <t>LV221</t>
  </si>
  <si>
    <t>WOS:A1993LV22100018</t>
  </si>
  <si>
    <t>KOSHLYAKOV, MN</t>
  </si>
  <si>
    <t>HYDROGRAPHIC RESEARCH IN THE PACIFIC ANTARCTIC (6TH CRUISE OF THE R/V ACADEMICIAN-IOFFE), WOCE PROGRAM DECEMBER 10, 1991 MAY 25, 1992</t>
  </si>
  <si>
    <t>KOSHLYAKOV, MN (corresponding author), PP SHIRSHOV OCEANOL INST,MOSCOW,RUSSIA.</t>
  </si>
  <si>
    <t>WOS:A1993LV22100025</t>
  </si>
  <si>
    <t>AFANASYEV, V; PRINCE, PA</t>
  </si>
  <si>
    <t>A MINIATURE STORING ACTIVITY RECORDER FOR SEABIRD SPECIES</t>
  </si>
  <si>
    <t>ORNIS SCANDINAVICA</t>
  </si>
  <si>
    <t>WANDERING ALBATROSSES; SATELLITE TRACKING</t>
  </si>
  <si>
    <t>An activity recorder weighing 24 g with on-board data storage, designed to record data relating to seabird activity and behaviour at sea, is described. The principles, the design specification and the circuit description of the device are presented, together with data from field tests on Wandering Albatrosses Diomedea exulans to illustrate performance.</t>
  </si>
  <si>
    <t>AFANASYEV, V (corresponding author), NERC,BRITISH ANTARCTIC SURV,HIGH CROSS,MADINGLEY RD,CAMBRIDGE CB3 0ET,ENGLAND.</t>
  </si>
  <si>
    <t>0030-5693</t>
  </si>
  <si>
    <t>ORNIS SCAND</t>
  </si>
  <si>
    <t>10.2307/3676740</t>
  </si>
  <si>
    <t>LX996</t>
  </si>
  <si>
    <t>WOS:A1993LX99600009</t>
  </si>
  <si>
    <t>NAIDU, PD; MALMGREN, BA; BORNMALM, L</t>
  </si>
  <si>
    <t>QUATERNARY HISTORY OF CALCIUM-CARBONATE FLUCTUATIONS IN THE WESTERN EQUATORIAL INDIAN-OCEAN (SOMALI BASIN)</t>
  </si>
  <si>
    <t>PALAEOGEOGRAPHY PALAEOCLIMATOLOGY PALAEOECOLOGY</t>
  </si>
  <si>
    <t>ANTARCTIC BOTTOM-WATER; ARABIAN SEA; PRESERVATION PATTERNS; LAST GLACIATION; ATLANTIC; SEDIMENTS; PALEOCLIMATOLOGY; DISSOLUTION; CIRCULATION; RECORD</t>
  </si>
  <si>
    <t>A study of the Quaternary history of calcium carbonate fluctuations in the equatorial Indian Ocean, based on the Swedish Deep-Sea Expedition Core 154 demonstrates that the Calcite Compensation Depth (CCD) was shallower during interglacial periods than during glacials. Higher percentages of calcium carbonate, lower percentages of dissolution-resistant planktonic foraminifera and lower values of the Berger dissolution index, suggesting better calcium carbonate preservation, are recorded during glacial periods and/or at glacial/interglacial transitions. In contrast, interglacial periods are marked by stronger calcium carbonate dissolution. The data indicate that dissolution is the main controlling factor of calcium carbonate in the western equatorial Indian Ocean. Higher dissolution during interglacial periods and enriched deltaC-13 are due to higher noncarbonate productivity and enhanced Antarctic Bottom Water (AABW) ventilation in the equatorial Indian Ocean.</t>
  </si>
  <si>
    <t>NAIDU, PD (corresponding author), UNIV GOTEBORG,DEPT MARINE GEOL,BOX 7064,S-40232 GOTHENBURG,SWEDEN.</t>
  </si>
  <si>
    <t>Malmgren, Björn A./JNR-9565-2023; Naidu, Pothuri Divakar/AAH-1613-2019; Naidu, P. Divakar/C-3366-2009; Malmgren, Bjorn A/A-6283-2009</t>
  </si>
  <si>
    <t>0031-0182</t>
  </si>
  <si>
    <t>PALAEOGEOGR PALAEOCL</t>
  </si>
  <si>
    <t>Paleogeogr. Paleoclimatol. Paleoecol.</t>
  </si>
  <si>
    <t>Geography, Physical; Geosciences, Multidisciplinary; Paleontology</t>
  </si>
  <si>
    <t>Physical Geography; Geology; Paleontology</t>
  </si>
  <si>
    <t>LU392</t>
  </si>
  <si>
    <t>WOS:A1993LU39200002</t>
  </si>
  <si>
    <t>DANERI, GA; CORIA, NR</t>
  </si>
  <si>
    <t>FISH PREY OF ANTARCTIC FUR SEALS, ARCTOCEPHALUS-GAZELLA, DURING THE SUMMER-AUTUMN PERIOD AT LAURIE ISLAND, SOUTH ORKNEY ISLANDS</t>
  </si>
  <si>
    <t>MOSSMAN PENINSULA; HEARD ISLAND; DIET</t>
  </si>
  <si>
    <t>The fish component in the diet of Antarctic fur seals, Arctocephalus gazella, was investigated at Laurie Island, South Orkney Islands from mid January to April 1988. Fish otoliths occurred in 78.8% of faecal droppings. Most of the otoliths extracted from scats belonged to Myctophid fish (93.4%), mainly Electrona antarctica and Gymnoscopelus nicholsi. These two fish species thus constituted the bulk of the diet. A greater percentage of the otoliths from G. nicholsi (31.1%) in this study were considered suitable for measurement in comparison with 10.3% from scats at Heard Island in 1990 and 11.4% at Macquarie Island in 1988/89. This lesser degree of erosion would suggest that foraging areas of fur seals during this study were closer to land than during previous studies. During the period studied, the commercial fishery around the South Orkneys was not based on Myctophid fish so there was no direct competition for fish between the fur seals and fisheries.</t>
  </si>
  <si>
    <t>INST ANTARTICO ARGENTINO,RA-1010 BUENOS AIRES,ARGENTINA</t>
  </si>
  <si>
    <t>Instituto Antartico Argentino</t>
  </si>
  <si>
    <t>DANERI, GA (corresponding author), MUSEO ARG CS NAT B RIVADAVIA,DIV MASTOZOOL,AV ANGEL GALLARDO 470,RA-1405 BUENOS AIRES,ARGENTINA.</t>
  </si>
  <si>
    <t>LP062</t>
  </si>
  <si>
    <t>WOS:A1993LP06200001</t>
  </si>
  <si>
    <t>KIEST, KA</t>
  </si>
  <si>
    <t>A RELATIONSHIP OF DIET TO PREY ABUNDANCE AND THE FORAGING BEHAVIOR OF TREMATOMUS-BERNACCHII</t>
  </si>
  <si>
    <t>ANTARCTIC FISH; MCMURDO-SOUND; FOOD; NOTOTHENIIDAE; PISCES</t>
  </si>
  <si>
    <t>Little information is available regarding fish diets in Antarctica and how they relate to prey availability. The primary objective of this work was to describe the diet of Trematomus bernacchii. The second objective was to compare prey taken with prey present in the benthos along a spatial gradient of prey abundance using Ivlev's Index of Electivity. All samples were collected from 4 different sites on the east side of McMurdo Sound, Antarctica. Fish were captured by divers at the same depth at each site and their stomachs were flushed for dietary analysis. The diet of T. bernacchii varied among sites, and prey selectivity varied inversely with prey abundance. Many of the prey taken by T. bernacchii were sedentary species suggesting that T. bernacchii is a hunt and peck predator.</t>
  </si>
  <si>
    <t>KIEST, KA (corresponding author), MOSS LANDING MARINE LABS,POB 450,MOSS LANDING,CA 95039, USA.</t>
  </si>
  <si>
    <t>WOS:A1993LP06200002</t>
  </si>
  <si>
    <t>BOLTER, M</t>
  </si>
  <si>
    <t>EFFECTS OF CARBOHYDRATES AND LEUCINE ON GROWTH OF BACTERIA FROM ANTARCTIC SOILS (CASEY STATION, WILKES LAND)</t>
  </si>
  <si>
    <t>FREEZE-THAW CYCLES; ORNITHOGENIC SOILS; LICHENS; BIOMASS; FUNGAL</t>
  </si>
  <si>
    <t>Growth rates of natural bacterial communities from Antarctic soils are analysed by an epifluorescence microscopic method using data of microcolonies (colony number and colony areas). Incubations are performed on polycarbonate filters which are put on cellulose pads soaked with soil extracts, different concentrations of naturally occuring carbohydrates, polyols, and leucine. Concentrations of individual substrates were in the range of naturally occuring levels. The results showed that the growth of bacterial microcolonies could best be stimulated with glucose, sucrose, maltose, sorbitol, and mannitol. Leucine stimulated growth to a lower extent than glucose. Data on bacterial biomass production calculated from this approach are discussed in relation to those from tracer techniques carried out with C-14-labelled glucose from earlier experiments.</t>
  </si>
  <si>
    <t>BOLTER, M (corresponding author), INST POLAROKOL,WISCHHOFSTR 1-3,W-2300 KIEL 14,GERMANY.</t>
  </si>
  <si>
    <t>WOS:A1993LP06200003</t>
  </si>
  <si>
    <t>BATHMANN, UV; MAKAROV, RR; SPIRIDONOV, VA; ROHARDT, G</t>
  </si>
  <si>
    <t>WINTER DISTRIBUTION AND OVERWINTERING STRATEGIES OF THE ANTARCTIC COPEPOD SPECIES CALANOIDES-ACUTUS, RHINCALANUS-GIGAS AND CALANUS-PROPINQUUS (CRUSTACEA, CALANOIDA) IN THE WEDDELL SEA</t>
  </si>
  <si>
    <t>SOUTHERN-OCEAN; EUPHAUSIA-SUPERBA; LIFE-CYCLES; SCOTIA SEA; PACK-ICE; TEMPERATURE; POPULATIONS; ABUNDANCE; GYRE</t>
  </si>
  <si>
    <t>During the Winter Weddell Gyre Study in September-October 1989, the horizontal and vertical distribution, stage composition and feeding condition of the three antarctic copepod species Calanoides acutus, Rhincalanus gigas and Calanus propinquus were studied. The data indicate that C. acutus and R. gigas have the bases of their distributional ranges (sensu Makarov et al. 1982) in the Antarctic Circumpolar Current (ACC) and in the Warm Deep Water (WDW) entering the Weddell Gyre (WG). C. propinquus lived mainly in the cold WG south of the ACC. C. acutus overwintered mainly in the WG as stage IV copepodites (C). The species mainly inhabited the layers below the T(max)degrees stratum and down to 2000 m, but C V and females occurred slightly higher than C III and IV. Males prevailed over females and were confined to a rather narrow layer between 500 and 1000 m. Feeding experiments suggested all deep-living stages to be resting. However, if this species spawns in late autumn the younger C I-II can stay in the Winter Water (WW). R. gigas inhabited mainly the T(max)degrees stratum. In the eastern part of the WG, R. gigas breed in the WDW in autumn and hibernate as C I-III and C V-VI in the first and second winter, respectively. In the ACC zone, however, its life cycle is different and winter breeding of overwintered adults occurs. Most of the C. propinquus population overwintered in the WG as C III-V, inhabiting the WW. In the upper water layers in the interior of the WG, C III dominated with upto 18,000 individuals 1,000 m3. Shallow living C. propinquus were in the active, feeding state. Persistence of active feeding zooplankton populations in the WW of the WG can be an important factor influencing processes of phytoplankton development and the particle flux.</t>
  </si>
  <si>
    <t>ALL RUSSIAN RES INST MARINE FISHERIES &amp; OCEANOG VN, MOSCOW 107140, RUSSIA; MOSCOW LOMONOSOV STATE UNIV, ZOOL MUSEUM, MOSCOW 103000, RUSSIA</t>
  </si>
  <si>
    <t>Lomonosov Moscow State University</t>
  </si>
  <si>
    <t>ALFRED WEGENER INST POLAR &amp; MARINE RES, HANDELSHAFEN 12, W-2850 BREMERHAVEN, GERMANY.</t>
  </si>
  <si>
    <t>WOS:A1993LP06200007</t>
  </si>
  <si>
    <t>JANSSEN, HH</t>
  </si>
  <si>
    <t>MORPHOLOGY, EGG COCOONS, AND TRANSMISSION PATHS OF THE ANTARCTIC LEECH GLYPTONOTOBDELLA-ANTARCTICA SAWYER AND WHITE, 1969 (HIRUDINEA, RHYNCHOBDELLIFORMES, PISCICOLIDAE)</t>
  </si>
  <si>
    <t>The biology of piscicolids which move between different host species is poorly understood. Very little is known about leeches of Antarctic waters, though they are not uncommon in that region. This paper adds to the fundamental knowledge of the Antarctic piscicolid leech Glyptonotobdella antarctica Sawyer and White, 1969. According to the new findings the distribution of the species has to be extended to the geographical latitude of 76-degrees 08.1'S and to a depth of 665 m. Besides Glyptonotus antarcticus Eights 1853, sea urchins of the genus Sterechinus (Meissner 1900), and the benthic octopus Pareledone (charcoti?) (Joubin 1905) serve as hosts. Hitherto there were only two records on piscicolids from Octopus dofleini and none from sea urchins. Egg cocoons on the ventral side of the isopod Glyptonotus antarcticus were attributed to the leech. Most likely Glyptonotobdella antarctica moves between different hosts, i.e. Antarctic octopuses and their potential prey. Surface structures of the leech are studied by light and scanning electron microscope. The observations complement the basic knowledge on Antarctic leeches and provide arguments for phylogenetic discussions.</t>
  </si>
  <si>
    <t>WOS:A1993LP06200008</t>
  </si>
  <si>
    <t>ROBERTS, NJ; BURTON, HR</t>
  </si>
  <si>
    <t>SAMPLING VOLATILE ORGANICS FROM A MEROMICTIC ANTARCTIC LAKE</t>
  </si>
  <si>
    <t>REDUCED SULFUR GASES</t>
  </si>
  <si>
    <t>AUSTRALIAN ANTARCTIC DIV,CHANNEL HIGHWAY,KINGSTON,TAS 7050,AUSTRALIA; UNIV TASMANIA,HOBART,TAS 7001,AUSTRALIA</t>
  </si>
  <si>
    <t>Australian Antarctic Division; University of Tasmania</t>
  </si>
  <si>
    <t>WOS:A1993LP06200010</t>
  </si>
  <si>
    <t>FESTY, P</t>
  </si>
  <si>
    <t>THE STRUCTURE AND DYNAMICS OF ANTARCTIC POPULATION - BELTRAMINO,JCM</t>
  </si>
  <si>
    <t>POPULATION</t>
  </si>
  <si>
    <t>INST NATL D ETUDES DEMOGRAPHIQUES</t>
  </si>
  <si>
    <t>PARIS CEDEX 20</t>
  </si>
  <si>
    <t>133 BOULEVARD DAVOUT, 75980 PARIS CEDEX 20, FRANCE</t>
  </si>
  <si>
    <t>0032-4663</t>
  </si>
  <si>
    <t>1957-7966</t>
  </si>
  <si>
    <t>Population</t>
  </si>
  <si>
    <t>Demography</t>
  </si>
  <si>
    <t>MK281</t>
  </si>
  <si>
    <t>WOS:A1993MK28100015</t>
  </si>
  <si>
    <t>SPINELLI, GR; GROGAN, WL</t>
  </si>
  <si>
    <t>BORKENTHELEA, A NEW PREDACEOUS MIDGE GENUS FROM SUB-ANTARCTIC ARGENTINA AND CHILE (DIPTERA, CERATOPOGONIDAE)</t>
  </si>
  <si>
    <t>PROCEEDINGS OF THE ENTOMOLOGICAL SOCIETY OF WASHINGTON</t>
  </si>
  <si>
    <t>DIPTERA; CERATOPOGONIDAE; CERATOPOGONINI; PREDACEOUS MIDGES; NEOTROPICAL; SUB-ANTARCTIC; ARGENTINA; CHILE</t>
  </si>
  <si>
    <t>Borkenthelea nothofagus, a new genus and species of predaceous midge of the tribe Ceratopogonini, is described and illustrated. This new genus from the temperate subantarctic Nothofagus forest of Argentina and Chile is compared with other genera in the Ceratopogonini.</t>
  </si>
  <si>
    <t>SPINELLI, GR (corresponding author), INST LIMNOL DR RAUL A RINGUELET,CASILLA CORREO 712,RA-1900 LA PLATA,ARGENTINA.</t>
  </si>
  <si>
    <t>ENTOMOL SOC WASHINGTON</t>
  </si>
  <si>
    <t>SMITHSONIAN INSTITUTION DEPT ENTOMOLOGY, WASHINGTON, DC 20560</t>
  </si>
  <si>
    <t>0013-8797</t>
  </si>
  <si>
    <t>P ENTOMOL SOC WASH</t>
  </si>
  <si>
    <t>Proc. Entomol. Soc. Wash.</t>
  </si>
  <si>
    <t>Entomology</t>
  </si>
  <si>
    <t>LQ453</t>
  </si>
  <si>
    <t>WOS:A1993LQ45300002</t>
  </si>
  <si>
    <t>SIMMONDS, I; WU, XR</t>
  </si>
  <si>
    <t>CYCLONE BEHAVIOR RESPONSE TO CHANGES IN WINTER SOUTHERN-HEMISPHERE SEA-ICE CONCENTRATION</t>
  </si>
  <si>
    <t>QUARTERLY JOURNAL OF THE ROYAL METEOROLOGICAL SOCIETY</t>
  </si>
  <si>
    <t>GENERAL-CIRCULATION MODEL; ATMOSPHERIC CIRCULATION; STORM-TRACKS; EXTRATROPICAL CYCLONE; NUMERICAL SCHEME; LINEAR-THEORY; DIGITAL DATA; SENSITIVITY; BLOCKING; EXTENT</t>
  </si>
  <si>
    <t>The sensitivity of climatological cyclone behaviour in the southern hemisphere to reductions in winter antarctic sea-ice concentration is studied in general-circulation-model (GCM) experiments. An increase in the number of cyclones over most of the Weddell and Ross Seas is a response common to all cases of reduction of sea-ice concentration from 100%. There is a tendency, particularly at lower ice concentrations, for more cyclones to be found in the latitude band of about 10 to 15-degrees of latitude width centred on the antarctic coast, and a belt of fewer cyclones to the north. The structure of the changes in cyclogenesis assumes a much lesser zonally oriented form, and all experiments induce enhanced cyclogenesis in the western Weddell Sea. For the most part there is an increase in cyclogenesis south of about 65-degrees-S, although some longitudinal sectors show up as regions of decreased cyclogenesis even though the sea-ice concentration has been reduced there. The intensity of the extratropical cyclones has been quantified as the difference between the mean depth of the systems and the climatological average pressure for each particular sea-ice configuration. Perhaps contrary to what might have been expected, this 'relative' central pressure of lows exhibits an increase over most of the sea-ice area (i.e. the cyclones become weaker in a relative sense). In an earlier study it was found that the climatological response to imposed anomalies of sea-ice concentration was that the lowering of the concentration of antarctic sea ice resulted in a lowering of sea-level pressure, particularly close to the continent. The results presented here strongly suggest that the climatological decreases in pressure result essentially from increases in cyclone numbers as opposed to the possibility that the cyclones are more intense. We have attempted to relate the regions of cyclogenesis with a measure of baroclinicity in the control simulation. We have also examined the relationship between changes in these parameters in response to anomalous sea-ice concentration. Despite some similarity between these, our study emphasizes the important role being played by other factors, including surface heat fluxes and topography, in these experiments. This study demonstrates the utility of GCMs in the study of high-latitude cyclone sensitivity and suggests it is a valuable tool to be used in tandem with observational-based analyses.</t>
  </si>
  <si>
    <t>SIMMONDS, I (corresponding author), UNIV MELBOURNE,SCH EARTH SCI,PARKVILLE,VIC 3052,AUSTRALIA.</t>
  </si>
  <si>
    <t>Simmonds, Ian/0000-0002-4479-3255</t>
  </si>
  <si>
    <t>ROYAL METEOROLOGICAL SOC</t>
  </si>
  <si>
    <t>READING</t>
  </si>
  <si>
    <t>104 OXFORD ROAD, READING, BERKS, ENGLAND RG1 7LJ</t>
  </si>
  <si>
    <t>0035-9009</t>
  </si>
  <si>
    <t>Q J ROY METEOR SOC</t>
  </si>
  <si>
    <t>Q. J. R. Meteorol. Soc.</t>
  </si>
  <si>
    <t>B</t>
  </si>
  <si>
    <t>10.1002/qj.49711951313</t>
  </si>
  <si>
    <t>LV831</t>
  </si>
  <si>
    <t>WOS:A1993LV83100012</t>
  </si>
  <si>
    <t>GOODWIN, ID</t>
  </si>
  <si>
    <t>HOLOCENE DEGLACIATION, SEA-LEVEL CHANGE, AND THE EMERGENCE OF THE WINDMILL ISLANDS, BUDD COAST, ANTARCTICA</t>
  </si>
  <si>
    <t>QUATERNARY RESEARCH</t>
  </si>
  <si>
    <t>ICE; RECORD</t>
  </si>
  <si>
    <t>AUSTRALIAN ANTARCTIC DIV,HOBART,TAS 7001,AUSTRALIA</t>
  </si>
  <si>
    <t>GOODWIN, ID (corresponding author), ANTARCTIC COOPERAT RES CTR,GPO BOX 252C,HOBART,TAS 7001,AUSTRALIA.</t>
  </si>
  <si>
    <t>Goodwin, Ian/0000-0001-8682-6409</t>
  </si>
  <si>
    <t>ACADEMIC PRESS INC JNL-COMP SUBSCRIPTIONS</t>
  </si>
  <si>
    <t>SAN DIEGO</t>
  </si>
  <si>
    <t>525 B ST, STE 1900, SAN DIEGO, CA 92101-4495</t>
  </si>
  <si>
    <t>0033-5894</t>
  </si>
  <si>
    <t>QUATERNARY RES</t>
  </si>
  <si>
    <t>Quat. Res.</t>
  </si>
  <si>
    <t>10.1006/qres.1993.1057</t>
  </si>
  <si>
    <t>Science Citation Index Expanded (SCI-EXPANDED); Social Science Citation Index (SSCI)</t>
  </si>
  <si>
    <t>LL153</t>
  </si>
  <si>
    <t>WOS:A1993LL15300008</t>
  </si>
  <si>
    <t>PETHER, J</t>
  </si>
  <si>
    <t>RELICT SHELLS OF SUB-ANTARCTIC MOLLUSCA FROM THE ORANGE SHELF, BENGUELA REGION, OFF SOUTHWESTERN AFRICA</t>
  </si>
  <si>
    <t>VELIGER</t>
  </si>
  <si>
    <t>OCEAN; THREADS; RECORD</t>
  </si>
  <si>
    <t>Subfossil shells of three locally extinct mollusk species of Subantarctic affinity have been found in sediments on the middle Continental Shelf (120-140 m depth) in the Benguela region off southwestern Africa. These are the venerid Tawera philomela (E. A. Smith), the ranellid Sassia (Sassia) philomelae (Watson), and the buccinid Pareuthria fuscata (Bruguiere). All three presently live on the mid-Atlantic islands of Tristan da Cunha and Gough. The abraded, bored, and encrusted state of T. philomela shells, including algal borings, records their exposure as a shell gravel under high-energy conditions in the photic zone. Cores of sediments and a C-14 date of 13.5 kyr B.P. confirm that T. philomela abundantly populated coarse sands in the sample area during the low sea level (approximately -100 m) of the late glacial. The shell condition of P. fuscata suggests it was a contemporary, while that of S. philomela indicates a higher position in the faunal succession of the sample area, most likely due to a greater depth preference. The dispersal of these species from the mid-Atlantic to Africa is consistent with glacial intensification of the circumpolar circulation and accords with previous work indicating enhanced opportunities for Southern Ocean dispersal during glaciations. This zonal dispersal compensates to some extent for Africa's lack of shelf connections to the subpolar benthic fauna. The specific means of dispersal remains speculative, as do the causes for the subsequent local extinction of the dispersed species.</t>
  </si>
  <si>
    <t>PETHER, J (corresponding author), S AFRICAN MUSEUM,POB 61,CAPE TOWN 8000,SOUTH AFRICA.</t>
  </si>
  <si>
    <t>CALIF MALACOZOOLOGICAL SOC INC</t>
  </si>
  <si>
    <t>SANTA BARBARA</t>
  </si>
  <si>
    <t>SANTA BARBARA MUSEUM NATURAL HISTORY, 2559 PUESTA DEL SOL RD, SANTA BARBARA, CA 93105</t>
  </si>
  <si>
    <t>0042-3211</t>
  </si>
  <si>
    <t>Veliger</t>
  </si>
  <si>
    <t>JUL 1</t>
  </si>
  <si>
    <t>LK974</t>
  </si>
  <si>
    <t>WOS:A1993LK97400012</t>
  </si>
  <si>
    <t>FREY, DG</t>
  </si>
  <si>
    <t>SPECIES OF PLEUROXUS (ANOMOPODA, CHYDORIDAE) FROM THE SUB-ANTARCTIC ISLANDS AND SOUTHERNMOST SOUTH-AMERICA - A PARTIAL UNRAVELING OF THE PLEUROXUS-ADUNCUS PROBLEM</t>
  </si>
  <si>
    <t>HYDROBIOLOGIA</t>
  </si>
  <si>
    <t>PLEUROXUS-ADUNCUS SENS STR P-WITTSTEINI; P-SCOPULIFERUS; P-MACQUARIENSIS N SP P-PARAPLESIUS N SP; P-VARIDENTATUS N SP NON-COSMOPOLITANISM</t>
  </si>
  <si>
    <t>Whereas previously all populations of Pleuroxus (now P.) known from the subantarctic islands and southernmost South America were considered to belong to a subspecies of P. aduncus (described from France), now there are five distinct species, only one of which resembles P. aduncus to any significant extent, but even it is a good species. Thus, the taxa are all distinctly different, and none of them could possibly be considered an infraspecies of P. aduncus sens. str. P. macquariensis from Macquarie Island and P. paraplesius and P. varidentatus from South America are new. Of the five species, P. varidentatus resembles P. aduncus most closely, but is separated from it by a number of significant characters. P. wittsteini is presently known from five islands in the south Indian Ocean, but there is considerable uncertainty as to whether all these populations really are the same taxon, because they differ somewhat in the shape of the labrum and in the intensity of sculpturing of the carapace and head. P. scopuliferus from South America is the most distinctive species of the group, having 9 gnathobasic filter setae on trunklimb III instead of the usual 8, a weak ridge on the shell, and a recurved rostrum extending beyond the tip of the labrum. No species of Pleuroxus (or of P., another subgenus of animals formerly assigned simply to Pleuroxus are known from the islands in the Scotia Arc between South America and Antarctica. The patterns of distribution cannot be explained by an on-going passive dispersal of resting eggs. No populations of species on the subantarctic islands are known from any of the southern land masses. Conditions on these islands intuitively must have been more severe during the glacial ages than during the present interglacial, suggesting that any anomopods present were eliminated during the severe glacial periods. Yet, the presence of isolated populations of endemic species on some islands and the complete lack of Pleuroxus on others (e.g. those in the Scotia Arc) argues that conditions, although more severe, still provided opportunities for the maintenance of active populations. Moreover, the morphological differences between populations of P. wittsteini on islands from a few hundred to several thousand kilometers apart likewise argue for genetic isolation over a very long period of time.</t>
  </si>
  <si>
    <t>FREY, DG (corresponding author), INDIANA UNIV,DEPT BIOL,BLOOMINGTON,IN 47404, USA.</t>
  </si>
  <si>
    <t>0018-8158</t>
  </si>
  <si>
    <t>Hydrobiologia</t>
  </si>
  <si>
    <t>JUN 30</t>
  </si>
  <si>
    <t>10.1007/BF00010882</t>
  </si>
  <si>
    <t>LR977</t>
  </si>
  <si>
    <t>WOS:A1993LR97700002</t>
  </si>
  <si>
    <t>GOMES, V; VANNGAN, P; DEBROYER, C; PASSOS, MJDCR</t>
  </si>
  <si>
    <t>CHROMOSOMES OF THE ANTARCTIC AMPHIPOD WALDECKIA-OBESA CHEVREUX</t>
  </si>
  <si>
    <t>CYTOGENETIC; CHROMOSOMES; KARYOTYPES; ANTARCTIC; CRUSTACEA; WALDECKIA-OBESA</t>
  </si>
  <si>
    <t>KARYOLOGY; CRUSTACEA</t>
  </si>
  <si>
    <t>Mitotic and meiotic chromosomes of the Antarctic lysianassoid amphipod Waldeckia obesa are described. The modal chromosome number is n = 25 and 2n = 50. The potential applications of cytogenetical studies in this group are discussed.</t>
  </si>
  <si>
    <t>INST ROYAL SCI NAT BELGIQUE,B-1040 BRUSSELS,BELGIUM</t>
  </si>
  <si>
    <t>GOMES, V (corresponding author), UNIV SAO PAULO,INST OCEANOG,BR-05508 SAO PAULO,SP,BRAZIL.</t>
  </si>
  <si>
    <t>Gomes, Vicente/C-5880-2015</t>
  </si>
  <si>
    <t>Gomes, Vicente/0000-0001-8201-2301</t>
  </si>
  <si>
    <t>JUN 28</t>
  </si>
  <si>
    <t>10.1007/BF00007511</t>
  </si>
  <si>
    <t>LR633</t>
  </si>
  <si>
    <t>WOS:A1993LR63300005</t>
  </si>
  <si>
    <t>HAMER, M</t>
  </si>
  <si>
    <t>ANTARCTIC BASES PUT ON ICE</t>
  </si>
  <si>
    <t>JUN 26</t>
  </si>
  <si>
    <t>LK119</t>
  </si>
  <si>
    <t>WOS:A1993LK11900013</t>
  </si>
  <si>
    <t>LEGRAND, M; DEANGELIS, M; MAUPETIT, F</t>
  </si>
  <si>
    <t>FIELD INVESTIGATION OF MAJOR AND MINOR IONS ALONG SUMMIT (CENTRAL GREENLAND) ICE CORES BY ION CHROMATOGRAPHY</t>
  </si>
  <si>
    <t>JOURNAL OF CHROMATOGRAPHY</t>
  </si>
  <si>
    <t>1992 INTERNATIONAL ION CHROMATOGRAPHY SYMP ( IICS 92 )</t>
  </si>
  <si>
    <t>SEP 21-24, 1992</t>
  </si>
  <si>
    <t>JOHANNES KEPLER UNIV, LINZ, AUSTRIA</t>
  </si>
  <si>
    <t>JOHANNES KEPLER UNIV</t>
  </si>
  <si>
    <t>ANTARCTIC SNOW; NITRATE; ACETATE; FORMATE; RECORD</t>
  </si>
  <si>
    <t>As a part of the European EUROCORE and GRIP (Greenland Ice Core Project) operations aimed at recovering deep ice cores at Summit (Central Greenland), we have for the first time successfully performed ion chromatography measurements in the field and investigated in detail the soluble impurities, including Na+, NH4+, K+, Mg2+, Ca2+, F-, CH3COO-, CH2OHCOO-, HCOO-, CH3SO3-, Cl-, NO2-, SO42- and C2O42-, trapped in ice deposited over some 200 000 years in Greenland.</t>
  </si>
  <si>
    <t>LEGRAND, M (corresponding author), CNRS,GLACIOL &amp; GEOPHYS ENVIRONNEMENT LAB,BP 96,F-38402 ST MARTIN DHERES,FRANCE.</t>
  </si>
  <si>
    <t>Legrand, Michel/AAU-4678-2020</t>
  </si>
  <si>
    <t>0021-9673</t>
  </si>
  <si>
    <t>J CHROMATOGR</t>
  </si>
  <si>
    <t>JUN 25</t>
  </si>
  <si>
    <t>10.1016/0021-9673(93)80188-E</t>
  </si>
  <si>
    <t>Chemistry, Analytical</t>
  </si>
  <si>
    <t>Conference Proceedings Citation Index - Science (CPCI-S); Science Citation Index Expanded (SCI-EXPANDED); Social Science Citation Index (SSCI)</t>
  </si>
  <si>
    <t>LK563</t>
  </si>
  <si>
    <t>WOS:A1993LK56300028</t>
  </si>
  <si>
    <t>KOEHLER, BG; MCNEILL, LS; MIDDLEBROOK, AM; TOLBERT, MA</t>
  </si>
  <si>
    <t>FOURIER-TRANSFORM INFRARED STUDIES OF THE INTERACTION OF HCL WITH MODEL POLAR STRATOSPHERIC CLOUD FILMS</t>
  </si>
  <si>
    <t>ANTARCTIC OZONE DEPLETION; NITRIC-ACID TRIHYDRATE; HETEROGENEOUS REACTIONS; HYDROGEN-CHLORIDE; HYDROCHLORIC-ACID; VAPOR-PRESSURES; ICE SURFACES; SOLUBILITY; CHEMISTRY; NITRATE</t>
  </si>
  <si>
    <t>Heterogeneous reactions involving hydrochloric acid adsorbed on the surfaces of polar stratospheric clouds (PSCs) are postulated to contribute to polar ozone loss. Using Fourier transform infrared (FIIR) spectroscopy to probe the condensed phase, we have examined the interaction of HCl with ice and nitric acid trihydrate (NAT) film representative of types II and I PSCs, respectively. For HCl pressures in the range of 10(-7) to 10(-5) Torr our FTIR studies show that a small amount of crystalline HCl.6H2O formed on or in ice at 155 K. However, for higher HCl pressures we observed that the entire film of ice rapidly converted into an amorphous 4:1 H2O:HCl mixture. From HCl-uptake experiments with P(HCl) = 8 X 10-7 Torr, we estimate roughly that the diffusion coefficient of HCl in ice is around 2 x 10(-12) cm2/s at 158 K. For higher temperatures more closely approximating those found in the stratosphere, we were unable to detect bulk HCl uptake by ice. Our experiments also detected no bulk uptake of HCl by alpha-NAT or beta-NAT under various temperature and pressure conditions. Indirect evidence suggests that HCl adsorption onto the surface of model PSC films inhibited the, evaporation of both ice and NAT by 3-5 K.</t>
  </si>
  <si>
    <t>UNIV COLORADO, DEPT CHEM &amp; BIOCHEM, BOULDER, CO 80309 USA</t>
  </si>
  <si>
    <t>University of Colorado System; University of Colorado Boulder</t>
  </si>
  <si>
    <t>UNIV COLORADO, COOPERAT INST RES ENVIRONM SCI, CAMPUS BOX 216, BOULDER, CO 80309 USA.</t>
  </si>
  <si>
    <t>Middlebrook, Ann/E-4831-2011</t>
  </si>
  <si>
    <t>Middlebrook, Ann/0000-0002-2984-6304</t>
  </si>
  <si>
    <t>JUN 20</t>
  </si>
  <si>
    <t>D6</t>
  </si>
  <si>
    <t>10.1029/93JD00586</t>
  </si>
  <si>
    <t>LJ840</t>
  </si>
  <si>
    <t>WOS:A1993LJ84000019</t>
  </si>
  <si>
    <t>HALL, TM; PRATHER, MJ</t>
  </si>
  <si>
    <t>SIMULATIONS OF THE TREND AND ANNUAL CYCLE IN STRATOSPHERIC CO2</t>
  </si>
  <si>
    <t>ATMOSPHERIC CARBON-DIOXIDE; ANTARCTIC OZONE; ARCTIC VORTEX; TRANSPORT; MODEL; TROPOSPHERE; EXCHANGE; IMPACT; AIR</t>
  </si>
  <si>
    <t>The distribution and evolution of stratospheric CO2 in response to the observed annual cycle, interannual variations, and long-term trends in tropospheric CO2 is simulated with the GISS 23 layer stratospheric general circulation model. Carbon dioxide is a tracer of stratospheric transport which has essentially no local sources or sinks but still displays gradients due to the forcing at the surface. Consequently, observations of stratospheric CO2, until recently limited to a few flask samples, but now included as high frequency in situ sampling in aircraft campaigns, provide a test of tracer transport in stratospheric simulations independent of model chemistry. In our model, CO2 enters the stratosphere primarily through the tropical tropopause, where air parcels are effectively labeled in time by their CO2 values (although not uniquely because of the cycles in tropospheric concentration). Parcels of differing ages are subsequently mixed in the stratosphere. Only when the growth is purely linear can the CO2 offset in a parcel relative to the troposphere be interpreted as the average time since stratospheric air was last in contact with the troposphere, i.e., the ''age'' of the stratosphere. Our model is in qualitative agreement with multiyear averages of balloon soundings at northern mid- and high latitudes; the stratosphere at 30 km at mid-latitudes is about 4 years (6 ppm of CO2) behind the troposphere. We predict significant propagation of the CO2 annual cycle into the lower stratosphere, an effect which must be accounted for when interpreting observations. While the annual cycle is negligible above the lower stratosphere, interannual oscillations, such as those associated with El Ninos, can propagate well into the middle stratosphere as positive offsets from the linear trend lasting significantly longer than their duration in the troposphere.</t>
  </si>
  <si>
    <t>UNIV CALIF IRVINE, DEPT GEOSCI, IRVINE, CA 92717 USA</t>
  </si>
  <si>
    <t>University of California System; University of California Irvine</t>
  </si>
  <si>
    <t>NASA, GODDARD INST SPACE STUDIES, 2880 BROADWAY, NEW YORK, NY 10025 USA.</t>
  </si>
  <si>
    <t>Hall, Timothy/0000-0003-1755-4889; Prather, Michael/0000-0002-9442-8109</t>
  </si>
  <si>
    <t>10.1029/93JD00325</t>
  </si>
  <si>
    <t>WOS:A1993LJ84000020</t>
  </si>
  <si>
    <t>RUSSELL, JM; GORDLEY, LL; PARK, JH; DRAYSON, SR; HESKETH, WD; CICERONE, RJ; TUCK, AF; FREDERICK, JE; HARRIES, JE; CRUTZEN, PJ</t>
  </si>
  <si>
    <t>THE HALOGEN OCCULTATION EXPERIMENT</t>
  </si>
  <si>
    <t>OZONE</t>
  </si>
  <si>
    <t>The Halogen Occultation Experiment (HALOE) was launched on the Upper Atmosphere Research Satellite (UARS) spacecraft September 12, 1991, and after a period of outgassing, it began science observations October 11. The experiment uses solar occultation to measure vertical profiles of O3, HCl, HF, CH4, H2O, NO, NO2, aerosol extinction, and temperature versus pressure with an instantaneous vertical field of view of 1.6 km at the Earth limb. Latitudinal coverage is from 80-degrees-S to 80-degrees-N over the course of 1 year and includes extensive observations of the Antarctic region during spring. The altitude range of the measurements extends from about 15 km to almost-equal-to 60-130 km, depending on channel. Experiment operations have been essentially flawless, and all performance criteria either meet or exceed specifications. Internal data consistency checks, comparisons with correlative measurements, and qualitative comparisons with 1985 atmospheric trace molecule spectroscopy (ATMOS) results are in good agreement. Examples of pressure versus latitude cross sections and a global orthographic projection for the September 21 to October 15, 1992, period show the utility of CH4, HF, and H2O as tracers, the occurrence of dehydration in the Antarctic lower stratosphere, the presence of the water vapor hygropause in the tropics, evidence of Antarctic air in the tropics, the influence of Hadley tropical upwelling, and the first global distribution of HCl, HF, and NO throughout the stratosphere. Nitric oxide measurements extend through the lower thermosphere.</t>
  </si>
  <si>
    <t>GATS INC, HAMPTON, VA USA; UNIV MICHIGAN, ANN ARBOR, MI 48105 USA; SPACE TEC VENTURES INC, HAMPTON, VA USA; UNIV CALIF IRVINE, IRVINE, CA 92717 USA; NOAA, AERON LAB, BOULDER, CO 80303 USA; UNIV CHICAGO, CHICAGO, IL 60637 USA; RUTHERFORD APPLETON LAB, DIDCOT OX11 0QX, OXON, ENGLAND; MAX PLANCK INST CHEM, W-6500 MAINZ, GERMANY</t>
  </si>
  <si>
    <t>University of Michigan System; University of Michigan; University of California System; University of California Irvine; National Oceanic Atmospheric Admin (NOAA) - USA; University of Chicago; UK Research &amp; Innovation (UKRI); Science &amp; Technology Facilities Council (STFC); STFC Rutherford Appleton Laboratory; Max Planck Society</t>
  </si>
  <si>
    <t>NASA, LANGLEY RES CTR, DIV ATMOSPHER SCI, MAIL STOP 401B, HAMPTON, VA 23651 USA.</t>
  </si>
  <si>
    <t>Crutzen, Paul J/F-6044-2012; Tuck, Adrian/F-6024-2011</t>
  </si>
  <si>
    <t>Tuck, Adrian/0000-0002-2074-0538</t>
  </si>
  <si>
    <t>10.1029/93JD00799</t>
  </si>
  <si>
    <t>WOS:A1993LJ84000034</t>
  </si>
  <si>
    <t>HANSSON, ME; SALTZMAN, ES</t>
  </si>
  <si>
    <t>THE 1ST GREENLAND ICE CORE RECORD OF METHANESULFONATE AND SULFATE OVER A FULL GLACIAL CYCLE</t>
  </si>
  <si>
    <t>EMISSIONS; CLIMATE; SULFUR; OCEAN; ACID</t>
  </si>
  <si>
    <t>Methanesulfonate (MSA) in ice cores has attracted attention as a possible tracer of past oceanic emissions of dimethylsulfide (DMS). After sulfate MSA is the second most prevalent aerosol oxidation product of DMS, but in contrast to sulfate, DMS oxidation is the only known source of MSA. The hypothesis by Charlson et al., [1987] of a climate feedback mechanism with sulfur emissions from marine phytoplankton influencing the cloud albedo adds to the interest in establishing long records of MSA and non-seasalt sulfate spanning large climatic changes. Records of MSA and non-seasalt sulfate covering time periods from a few years to thousands of year have been extracted from antarctic ice cores [Ivey et al., 1986, Saigne and Legrand, 1987; Legrand and Feniet-Saigne, 1991; Mulvaney et al., 19921 but only the record from the Vostok ice core [Legrand et al., 1991] covers a full glacial cycle. The concentrations of MSA and non-seasalt sulfate in Antarctica have been found to increase under glacial conditions. Here we present the first Northern Hemisphere record of MSA, and the first continuous record of non-seasalt sulfate, both extracted from the Renland ice core, East Greenland. The records are extending from the Holocene to the Eem interglacial 130,000 years B.P. The contrast to the Southern Hemisphere records is striking, with a decreasing concentration of MSA with the advance of glaciation but an increasing concentration of non-seasalt sulfate. A strong linear relationship is found in the Renland ice core between the ratio of MSA to non-seasalt sulfate and the temperature, with higher ratios associated with warmer climatic stages, while the opposite relationship to temperature is found in the Vostok ice core. A more complicated picture is emerging of the use of MSA in ice cores as a quantitative tracer which suggests that previous interpretations can have been overly simplistic.</t>
  </si>
  <si>
    <t>UNIV MIAMI, ROSENSTIEL SCH MARINE &amp; ATMOSPHER SCI, MIAMI, FL 33149 USA</t>
  </si>
  <si>
    <t>University of Miami</t>
  </si>
  <si>
    <t>UNIV STOCKHOLM, DEPT METEOROL, S-10691 STOCKHOLM, SWEDEN.</t>
  </si>
  <si>
    <t>1944-8007</t>
  </si>
  <si>
    <t>JUN 18</t>
  </si>
  <si>
    <t>10.1029/93GL00910</t>
  </si>
  <si>
    <t>LL288</t>
  </si>
  <si>
    <t>WOS:A1993LL28800014</t>
  </si>
  <si>
    <t>JACOBS, SS; COMISO, JC</t>
  </si>
  <si>
    <t>A RECENT SEA-ICE RETREAT WEST OF THE ANTARCTIC PENINSULA</t>
  </si>
  <si>
    <t>Satellite passive microwave data show a record decrease in sea ice extent in the Bellingshausen Sea from mid-1988 through early 1991. The change coincides with more southerly surface winds, increased cyclonic activity and rising surface air temperatures, which reached historic highs along the west coast of the Antarctic Peninsula in 1989. Preceded by high ice cover in 1986-87, the retreat was most evident during summer in the formerly perennial sea-ice field over the continental shelf. Ocean heat storage probably contributed to the persistence and coastal propagation of this anomaly.</t>
  </si>
  <si>
    <t>NASA,GODDARD SPACE FLIGHT CTR,GREENBELT,MD 20771</t>
  </si>
  <si>
    <t>JACOBS, SS (corresponding author), COLUMBIA UNIV,LAMONT DOHERTY EARTH OBSERV,PALISADES,NY 10964, USA.</t>
  </si>
  <si>
    <t>10.1029/93GL01200</t>
  </si>
  <si>
    <t>WOS:A1993LL28800016</t>
  </si>
  <si>
    <t>ROSENFIELD, JE</t>
  </si>
  <si>
    <t>RADIATIVE FEEDBACK OF POLAR STRATOSPHERIC CLOUDS ON ANTARCTIC TEMPERATURES</t>
  </si>
  <si>
    <t>ATMOSPHERIC HEATING RATE; OZONE HOLE; PARAMETERIZATION; ABSORPTION; MODEL</t>
  </si>
  <si>
    <t>A one-dimensional time marching radiative transfer model has been used to investigate the potential effects of polar stratospheric clouds (PSCs) on winter and spring temperatures in the Antarctic lower stratosphere. High, middle, and low PSC amounts were specified from lidar backscatter profiles and were chosen to represent the likely range of PSC amounts present in the Antarctic region. The computed effects of the PSCs on temperatures depend strongly on the surface temperature and on the extent of tropospheric cloudiness, and range from a maximum increase of 6 K for a high amount of PSCs over a warm surface and clear troposphere to a maximum decrease of 2 K for a high amount of PSCs over a cold surface and a troposphere with high clouds. The average effect is unlikely to be more than a 1 or 2 K temperature change.</t>
  </si>
  <si>
    <t>ROSENFIELD, JE (corresponding author), NASA,GODDARD SPACE FLIGHT CTR,UNIV SPACE RES ASSOC,CODE 916,GREENBELT,MD 20771, USA.</t>
  </si>
  <si>
    <t>10.1029/93GL01350</t>
  </si>
  <si>
    <t>WOS:A1993LL28800022</t>
  </si>
  <si>
    <t>ROCHE, AE; KUMER, JB; MERGENTHALER, JL</t>
  </si>
  <si>
    <t>CLAES OBSERVATIONS OF CLONO2 AND HNO3 IN THE ANTARCTIC STRATOSPHERE, BETWEEN JUNE 15 AND SEPTEMBER 17, 1992</t>
  </si>
  <si>
    <t>The Cryogenic Array Etalon Spectrometer (CLAES) on the NASA Upper Atmosphere Research Satellite (UARS) began viewing the stratosphere in October 1991. This paper presents preliminary retrievals of ClONO2 and HNO3 from the CLAES measurements for selected days in June, July, August, and September of 1992 for the southern hemisphere. The data shows that by July 10, lower stratospheric ClONO2 and HNO3 have developed high ''collar'' regions surrounding the polar vortex, and low values inside the vortex. This general structure is sustained through September 17, although the ClONO2 values inside the vortex increase significantly by this date. The data suggests that substantial sequestration of gaseous HNO3 in polar stratospheric clouds occurs in the early winter Antarctic stratosphere, accompanied by the conversion of ClONO2 to reactive chlorine through heterogeneous processes on the PSCs.</t>
  </si>
  <si>
    <t>ROCHE, AE (corresponding author), LOCKHEED PALO ALTO RES LABS,3251 HANOVER ST,PALO ALTO,CA 94304, USA.</t>
  </si>
  <si>
    <t>10.1029/93GL01448</t>
  </si>
  <si>
    <t>WOS:A1993LL28800029</t>
  </si>
  <si>
    <t>TUCK, AF; RUSSELL, JM; HARRIES, JE</t>
  </si>
  <si>
    <t>STRATOSPHERIC DRYNESS - ANTIPHASED DESICCATION OVER MICRONESIA AND ANTARCTICA</t>
  </si>
  <si>
    <t>WATER-VAPOR; LATE WINTER; LIMS</t>
  </si>
  <si>
    <t>HALOE observations of water vapor and methane during the period 21 September - 15 October 1992 are used to examine the role of Antarctic drying in the lower stratosphere. Zonal mean cross-sections of [2 CH4 + H2O] show the probability of transport of Antarctic type dryness to latitudes as distant as 20-degrees-N, with major water vapor deficits evident between 10 and 100 mb to 10-degrees-S. Examination of monthly mean tropical 100 mb temperatures and of Antarctic temperatures suggests that the observations are consistent with stratospheric dryness being achieved by the combined effects of tropopause freeze-drying over the Micronesia region during northern winter and drying through the influence of the very low temperatures over Antarctica during southern winter. This paper presents these intriguing new results, and offers a possible explanation.</t>
  </si>
  <si>
    <t>NASA,LANGLEY RES CTR,HAMPTON,VA 23665; RUTHERFORD APPLETON LAB,DIDCOT OX11 0QX,OXON,ENGLAND</t>
  </si>
  <si>
    <t>National Aeronautics &amp; Space Administration (NASA); NASA Langley Research Center; UK Research &amp; Innovation (UKRI); Science &amp; Technology Facilities Council (STFC); STFC Rutherford Appleton Laboratory</t>
  </si>
  <si>
    <t>TUCK, AF (corresponding author), NOAA,AERON LAB,BOULDER,CO 80303, USA.</t>
  </si>
  <si>
    <t>Tuck, Adrian/F-6024-2011</t>
  </si>
  <si>
    <t>10.1029/93GL00824</t>
  </si>
  <si>
    <t>WOS:A1993LL28800030</t>
  </si>
  <si>
    <t>HARWOOD, RS; CARR, ES; FROIDEVAUX, L; JARNOT, RF; LAHOZ, WA; LAU, CL; PECKHAM, GE; READ, WG; RICAUD, PD; SUTTIE, RA; WATERS, JW</t>
  </si>
  <si>
    <t>SPRINGTIME STRATOSPHERIC WATER-VAPOR IN THE SOUTHERN-HEMISPHERE AS MEASURED BY MLS</t>
  </si>
  <si>
    <t>OZONE; TRANSPORT; MODEL</t>
  </si>
  <si>
    <t>The effects of the break-up of the antarctic vortex on the water vapour distribution are studied using MLS measurements of water vapour made during September 1991 and November 1991. In early November at 22 hPa a moist area is found within the polar vortex, consistent with an observed descent of order 10 km and strong radiative cooling. As the vortex erodes (beginning of November 1991), parcels of moist air become detached from the edge of the vortex and mix rapidly (within 2-3 days) with drier mid-latitude air. When the vortex breaks up (mid-November), larger parcels of moist air from both the edge and the inner vortex migrate to mid-latitudes. These parcels have a longer lifetime than those produced by vortex erosion, probably because they are correlated with higher potential vorticity gradients. The break-up of the vortex is accompanied by a mean adiabatic equatorward transport resulting in a significant increase in midstratospheric water vapour values at mid-latitudes in late spring.</t>
  </si>
  <si>
    <t>JET PROP LAB,PASADENA,CA 91109; HERIOT WATT UNIV,DEPT PHYS,EDINBURGH EH1 1HX,MIDLOTHIAN,SCOTLAND</t>
  </si>
  <si>
    <t>National Aeronautics &amp; Space Administration (NASA); NASA Jet Propulsion Laboratory (JPL); Heriot Watt University</t>
  </si>
  <si>
    <t>HARWOOD, RS (corresponding author), UNIV EDINBURGH,DEPT METEOROL,EDINBURGH EH9 3JZ,MIDLOTHIAN,SCOTLAND.</t>
  </si>
  <si>
    <t>Ricaud, Philippe/AAC-2991-2020; read, william/AAL-1895-2021</t>
  </si>
  <si>
    <t>10.1029/93GL00832</t>
  </si>
  <si>
    <t>WOS:A1993LL28800032</t>
  </si>
  <si>
    <t>MERGENTHALER, JL; KUMER, JB; ROCHE, AE</t>
  </si>
  <si>
    <t>CLAES SOUTH-LOOKING AEROSOL OBSERVATIONS FOR 1992</t>
  </si>
  <si>
    <t>SULFURIC-ACID; PARTICLES; CLOUDS; SIZE</t>
  </si>
  <si>
    <t>The Cryogenic Limb Etalon Array Spectrometer (CLAES) aboard the Upper Atmosphere Research Satellite (UARS) has made global observations of stratospheric aerosol during 1992. The instrument and measurement technique are briefly discussed. Samples of CLAES aerosol observations for south-looking days through the course of the Antarctic winter showing evolution of polar stratospheric clouds (PSCs) and the Pinatubo volcanic veil axe shown and discussed.</t>
  </si>
  <si>
    <t>MERGENTHALER, JL (corresponding author), LOCKHEED PALO ALTO RES LABS,3251 HANOVER ST,PALO ALTO,CA 94304, USA.</t>
  </si>
  <si>
    <t>10.1029/93GL01446</t>
  </si>
  <si>
    <t>WOS:A1993LL28800047</t>
  </si>
  <si>
    <t>LUNING, K</t>
  </si>
  <si>
    <t>ENVIRONMENTAL AND INTERNAL CONTROL OF SEASONAL GROWTH IN SEAWEEDS</t>
  </si>
  <si>
    <t>14TH INTERNATIONAL SEAWEED SYMP</t>
  </si>
  <si>
    <t>AUG 16-21, 1992</t>
  </si>
  <si>
    <t>BREST, FRANCE</t>
  </si>
  <si>
    <t>LAMINARIALES; GROWTH RHYTHM; CIRCANNUAL; SEASONAL</t>
  </si>
  <si>
    <t>PTERYGOPHORA-CALIFORNICA LAMINARIALES; FLUCTUATING ANTARCTIC DAYLENGTHS; SACCHARINA L LAMOUR; LONG-TERM CULTURE; CIRCANNUAL RHYTHMS; BROWN ALGA; CONSTANT CONDITIONS; PHAEOPHYTA; TEMPERATURE; AGE</t>
  </si>
  <si>
    <t>Elaborate control systems activate and inactivate growth meristems of certain seaweeds so that their seasonal phases of growth and rest are exactly synchronized to the environmental annual course. Recent tank experiments with kelp species demonstrate the existence of endogenous, circannual clocks which are synchronized to the period of the natural year by the annual course of daylength.</t>
  </si>
  <si>
    <t>10.1007/BF00048997</t>
  </si>
  <si>
    <t>LR168</t>
  </si>
  <si>
    <t>WOS:A1993LR16800001</t>
  </si>
  <si>
    <t>STANTON, JF; BARTLETT, RJ</t>
  </si>
  <si>
    <t>DOES CHLORINE PEROXIDE EXHIBIT A STRONG ULTRAVIOLET-ABSORPTION NEAR 250 NM</t>
  </si>
  <si>
    <t>JOURNAL OF CHEMICAL PHYSICS</t>
  </si>
  <si>
    <t>COUPLED-CLUSTER APPROACH; MOLECULAR-ORBITAL METHODS; LINEAR RESPONSE THEORY; ANTARCTIC OZONE HOLE; ANO BASIS-SETS; ROW ATOMS; EXCITATION-ENERGIES; WAVE-FUNCTIONS; SELF-REACTION; OXIDE DIMER</t>
  </si>
  <si>
    <t>A theoretical investigation of the low-lying singlet electronic states of chlorine peroxide (ClOOCl) is presented. Calculations of excitation energies and oscillator strengths at the equation of motion coupled-cluster singles and doubles level predict that six excited states of ClOOCl are accessible at photon wavelengths above 200 nm. These states occur in three sets of pairs which can be approximately represented as symmetrized and antisymmetrized excitations of electrons from lone pair and Cl-O bonding orbitals to antibonding Cl-O orbitals. While small oscillator strengths are predicted for transitions to the lowest two ''pairs'' of states, sizable values are predicted for the X 1A --&gt; E 1A and X 1A --&gt; F 1 B transitions (0.02 and 0.08, respectively). Furthermore, our estimation of the vertical excitation energy for these processes is almost-equal-to 5.20 eV, in satisfactory agreement with the experimentally observed band maximum of ClOOCl at 5.04 eV. The results of this work lend strong support to the contention that photodissociation of ClOOCl plays an important role in the catalytic destruction of stratospheric ozone.</t>
  </si>
  <si>
    <t>UNIV FLORIDA,DEPT PHYS,QUANTUM THEORY PROJECT,GAINESVILLE,FL 32611</t>
  </si>
  <si>
    <t>State University System of Florida; University of Florida</t>
  </si>
  <si>
    <t>STANTON, JF (corresponding author), UNIV FLORIDA,DEPT CHEM,QUANTUM THEORY PROJECT,GAINESVILLE,FL 32611, USA.</t>
  </si>
  <si>
    <t>Bartlett, Rodney/F-6781-2011</t>
  </si>
  <si>
    <t>Bartlett, Rodney/0000-0003-3865-9639</t>
  </si>
  <si>
    <t>AMER INST PHYSICS</t>
  </si>
  <si>
    <t>WOODBURY</t>
  </si>
  <si>
    <t>CIRCULATION FULFILLMENT DIV, 500 SUNNYSIDE BLVD, WOODBURY, NY 11797-2999</t>
  </si>
  <si>
    <t>0021-9606</t>
  </si>
  <si>
    <t>J CHEM PHYS</t>
  </si>
  <si>
    <t>J. Chem. Phys.</t>
  </si>
  <si>
    <t>JUN 15</t>
  </si>
  <si>
    <t>10.1063/1.464412</t>
  </si>
  <si>
    <t>Chemistry, Physical; Physics, Atomic, Molecular &amp; Chemical</t>
  </si>
  <si>
    <t>Chemistry; Physics</t>
  </si>
  <si>
    <t>LG101</t>
  </si>
  <si>
    <t>WOS:A1993LG10100011</t>
  </si>
  <si>
    <t>MOORE, JC; FUJITA, S</t>
  </si>
  <si>
    <t>DIELECTRIC-PROPERTIES OF ICE CONTAINING ACID AND SALT IMPURITY AT MICROWAVE AND LOW-FREQUENCIES</t>
  </si>
  <si>
    <t>ANTARCTIC ICE; SEA ICE; CORES; CONSTANT; GHZ</t>
  </si>
  <si>
    <t>We compare the microwave and low-frequency (LF) dielectric conductivity of natural and artificial ice as a function of impurity concentration and temperature. We find a linear dependence of conductivity on acid concentration that is independent of the type of acid. There appears to be no evidence of significant dielectric dispersions between LF and 10 GHz in acid-doped ice. The results are well fitted by a model in which concentrated liquid acid at three-grain boundaries forms a network, earlier proposed as an explanation for the DC conductivity of polar ice. In contrast, evidence from ice with sea salt impurity shows large discrepancies between the microwave response of low-salinity sea ice, and both the LF and microwave responses of ice with salinities typical of meteoric ice. These discrepancies may be attributed to sea salt chloride being largely incorporated within the ice lattice in meteoric-type ice, while in higher-salinity ice most of the sea salt is contained in platelike inclusions of liquid brine.</t>
  </si>
  <si>
    <t>HOKKAIDO UNIV, FAC ENGN, SAPPORO, HOKKAIDO 060, JAPAN</t>
  </si>
  <si>
    <t>Hokkaido University</t>
  </si>
  <si>
    <t>NERC, BRITISH ANTARCTIC SURVEY, MADINGLEY RD, CAMBRIDGE CB3 0ET, ENGLAND.</t>
  </si>
  <si>
    <t>Moore, John C/B-2868-2013; Fujita, Shuji/A-7884-2016</t>
  </si>
  <si>
    <t>Moore, John C/0000-0001-8271-5787; Fujita, Shuji/0000-0003-0127-0777</t>
  </si>
  <si>
    <t>JUN 10</t>
  </si>
  <si>
    <t>B6</t>
  </si>
  <si>
    <t>10.1029/93JB00710</t>
  </si>
  <si>
    <t>LH260</t>
  </si>
  <si>
    <t>WOS:A1993LH26000021</t>
  </si>
  <si>
    <t>ZHANG, YS; TANIMOTO, T</t>
  </si>
  <si>
    <t>HIGH-RESOLUTION GLOBAL UPPER-MANTLE STRUCTURE AND PLATE-TECTONICS</t>
  </si>
  <si>
    <t>AUSTRALIAN-ANTARCTIC DISCORDANCE; BACKUS-GILBERT APPROACH; WAVE PHASE-VELOCITY; MID-OCEAN RIDGES; LATERAL HETEROGENEITY; SPREADING CENTERS; FLOOD BASALTS; PACIFIC-OCEAN; TRAVEL-TIMES; BAIKAL RIFT</t>
  </si>
  <si>
    <t>A global high-resolution S wave velocity model RG5.5 is obtained for the upper 500 km of Earth's mantle using a 5-degrees x 5-degrees equal-area block parameterization. The data set consists of some 18,000 seismograms associated with 971 events with magnitudes larger than 5.5. Fundamental modes (Love and Rayleigh waves) are used with periods from 75 to 250 s. The horizontal resolution length is around 1000 km, and the vertical resolution varies with depth from 60 to 250 km. Model RG5.5 has many features consistent with previous three-dimensional global and local seismic studies, but many new features are found. The S waves under mid-ocean ridges have broad slow velocity and have very slow velocity in the upper 100 km below the surface. The minimum velocity is at depths near 50 km or shallower. The lateral extent of the slow velocity region across ridges increases with spreading rate. The S wave velocities under ridges are strongly correlated with spreading rates at shallow depth, but the correlation decreases with depth and almost disappears at 100 km. The slow velocities shift off the current spreading positions below 100 km depth under the Mid-Atlantic Ridge and may record past positions of the ridge and/or be related to hotspots near the ridge. Some major hotspots are associated with slow-velocity anomalies with magnitudes of about 1-2% slower than the global average and with lateral dimension larger than 1000 km at depths between 100 and 200 km. Differences in the upwelling structure between ridges and hotspots are indicated. The S wave velocity structures may suggest an active mechanism for the East African Rift Valley and a plate extension mechanism for the Baikal Rift Valley.</t>
  </si>
  <si>
    <t>UNIV CALIF SANTA BARBARA, DEPT GEOL SCI, SANTA BARBARA, CA 93106 USA; CALTECH, SEISMOL LAB, PASADENA, CA 91125 USA</t>
  </si>
  <si>
    <t>University of California System; University of California Santa Barbara; California Institute of Technology</t>
  </si>
  <si>
    <t>UNIV CALIF SANTA CRUZ, INST TECTON, SANTA CRUZ, CA 95064 USA.</t>
  </si>
  <si>
    <t>Tanimoto, Toshiro/B-1344-2011</t>
  </si>
  <si>
    <t>10.1029/93JB00148</t>
  </si>
  <si>
    <t>WOS:A1993LH26000023</t>
  </si>
  <si>
    <t>GRATZ, AJ; NELLIS, WJ; HINSEY, NA</t>
  </si>
  <si>
    <t>OBSERVATIONS OF HIGH-VELOCITY, WEAKLY SHOCKED EJECTA FROM EXPERIMENTAL IMPACTS</t>
  </si>
  <si>
    <t>ANTARCTIC METEORITE; LUNAR ORIGIN; ALHA-81005; SPALLATION</t>
  </si>
  <si>
    <t>A SMALL proportion of meteorites found on Earth are thought to come from planet-sized bodies1,2. The 'lunar meteorites' are now well established as having come from the Moon3-6 on the basis of direct comparison with lunar samples. The SNC meteorites (shergottites, nakhlites and chassignites) - seven achondrite meteorites distinguished by extremely young formation ages (&lt;1.3 Gyr), high volatile contents, distinctive oxygen isotopic ratios and rare earth compositions - are igneous rocks, believed2 to have formed on a planet, probably Mars. But it is hard to reconcile the weakly shocked nature of many lunar and SNC meteorites with the strong shock metamorphism known to accompany impacts of the size required to eject material from a planet-sized body. Computer modelling7-10 of impacts has yet to resolve this issue, although it has been proposed9,10 that surface rarefaction near an impact can produce high-velocity, weakly shocked ejecta. Here we present the results of a cratering experiment which separates and captures the ejecta from different regions around the impact site. We recover high-velocity, weakly shocked material as predicted9,10, lending additional support both to our understanding of cratering mechanics and to a planetary or lunar origin for the SNC and lunar meteorites.</t>
  </si>
  <si>
    <t>LAWRENCE LIVERMORE NATL LAB,DIV H,LIVERMORE,CA 94550</t>
  </si>
  <si>
    <t>United States Department of Energy (DOE); Lawrence Livermore National Laboratory</t>
  </si>
  <si>
    <t>GRATZ, AJ (corresponding author), LAWRENCE LIVERMORE NATL LAB,INST GEOPHYS &amp; PLANETARY PHYS,LIVERMORE,CA 94550, USA.</t>
  </si>
  <si>
    <t>10.1038/363522a0</t>
  </si>
  <si>
    <t>LF939</t>
  </si>
  <si>
    <t>WOS:A1993LF93900041</t>
  </si>
  <si>
    <t>CORR, H; MOORE, JC; NICHOLLS, KW</t>
  </si>
  <si>
    <t>RADAR ABSORPTION DUE TO IMPURITIES IN ANTARCTIC ICE</t>
  </si>
  <si>
    <t>Measurements of radar echo strength have been carried out on Ronne and George VI Ice Shelves, Antarctica. The differences in ice-column absorption between the two sites cannot be resolved by considering ice temperatures alone. We present an absorption model that resolves the discrepancy by considering both the ice temperature and the ice impurity concentrations. In Antarctic coastal sites the concentrations of acid and sea salt impurities, both of which affect absorption, have a marked spatial variability and can dominate the absorption budget. Using the absorption model, impurity levels in the ice column at the George VI site are deduced from the radar strength measurements and found to be typical of levels measured in Antarctic ice at similar elevations and distances from the sea. In particular the measurements suggest that the concentrations of biogenically-derived acids are much lower than the unusually high levels found on the east coast of the Antarctic Peninsula.</t>
  </si>
  <si>
    <t>CORR, H (corresponding author), BRITISH ANTARCTIC SURVEY,NAT ENVIRONM RES COUNCIL,HIGH CROSS,MADINGLEY RD,CAMBRIDGE CB3 0ET,ENGLAND.</t>
  </si>
  <si>
    <t>Moore, John C/B-2868-2013; N, Keith/E-9126-2010; Corr, Hugh/C-5398-2011</t>
  </si>
  <si>
    <t>Moore, John C/0000-0001-8271-5787;</t>
  </si>
  <si>
    <t>JUN 7</t>
  </si>
  <si>
    <t>10.1029/93GL01395</t>
  </si>
  <si>
    <t>LJ516</t>
  </si>
  <si>
    <t>WOS:A1993LJ51600018</t>
  </si>
  <si>
    <t>MESOZOIC FLORAS FROM THE NORTHERN ANTARCTIC PENINSULA</t>
  </si>
  <si>
    <t>LIVINGSTON-ISLAND; TRIASSIC FLORA; WILLIAMS POINT</t>
  </si>
  <si>
    <t>The ''classic'' Mesozoic leaf flora from Hope Bay and a previously-undescribed one from nearby Botany Bay are the most diverse known of this age from the northern Antarctic Peninsula region. New work has shown that the floras are most probably Lower Jurassic and that most of the plants were buried in floodplain sediments, with occasional crevasse splay deposition. Previous interpretations of Mesozoic palaeogeography and volcanic arc evolution in the region had utilized an Early Cretaceous age for these floras. The revised age indicates that volcanic arc uplift occurred and an integral landmass existed in this area from Early Jurassic times onwards, rather than from the Early Cretaceous.</t>
  </si>
  <si>
    <t>REES, PM (corresponding author), UNIV OXFORD,DEPT EARTH SCI,PARKS RD,OXFORD OX1 3PR,ENGLAND.</t>
  </si>
  <si>
    <t>JUN 3</t>
  </si>
  <si>
    <t>LH745</t>
  </si>
  <si>
    <t>WOS:A1993LH74500023</t>
  </si>
  <si>
    <t>PEEL, DA</t>
  </si>
  <si>
    <t>CLIMATE CYCLES - COLD ANSWERS TO HOT ISSUES</t>
  </si>
  <si>
    <t>PEEL, DA (corresponding author), NERC,BRITISH ANTARCTIC SURVEY,HIGH CROSS,MADINGLEY RD,CAMBRIDGE CB3 0ET,ENGLAND.</t>
  </si>
  <si>
    <t>10.1038/363403a0</t>
  </si>
  <si>
    <t>LE938</t>
  </si>
  <si>
    <t>WOS:A1993LE93800034</t>
  </si>
  <si>
    <t>WALTON, DWH</t>
  </si>
  <si>
    <t>ETHICS AND ANIMAL-EXPERIMENTS</t>
  </si>
  <si>
    <t>JUN</t>
  </si>
  <si>
    <t>10.1017/S0954102093000173</t>
  </si>
  <si>
    <t>LD934</t>
  </si>
  <si>
    <t>WOS:A1993LD93400001</t>
  </si>
  <si>
    <t>HAYWARD, PJ; RYLAND, JS</t>
  </si>
  <si>
    <t>TAXONOMY OF 6 ANTARCTIC ANASCAN BRYOZOA</t>
  </si>
  <si>
    <t>BRYOZOA; CHEILOSTOMATA; ANTARCTICA</t>
  </si>
  <si>
    <t>Six species of anascan cheilostome Bryozoa are described from Antarctica. Apiophragma gen.nov. is introduced for Megapora hyalina Waters, 1904. Cellaria dennanti Waters, 1904 non MacGillivray, 1895 is redescribed as Swanomia belgica sp.nov. Paramawsonia Androsova, 1972 is restricted to its type species, Cellaria dennanti MacGillivray, 1895. Micropora notialis sp.nov. is distinguished from M. brevissima Waters, 1904. Two new species are described in the genus Cellaria.</t>
  </si>
  <si>
    <t>HAYWARD, PJ (corresponding author), UNIV COLL SWANSEA,SCH BIOL SCI,MARINE ENVIRONM &amp; EVOLUT RES GRP,SINGLETON PK,SWANSEA SA2 8PP,W GLAM,WALES.</t>
  </si>
  <si>
    <t>10.1017/S0954102093000185</t>
  </si>
  <si>
    <t>WOS:A1993LD93400002</t>
  </si>
  <si>
    <t>IZAGUIRRE, I; MATALONI, G; VINOCUR, A; TELL, G</t>
  </si>
  <si>
    <t>TEMPORAL AND SPATIAL VARIATIONS OF PHYTOPLANKTON FROM BOECKELLA LAKE (HOPE BAY, ANTARCTIC PENINSULA)</t>
  </si>
  <si>
    <t>ANTARCTICA; LAKES; PHYTOPLANKTON; ECOLOGY; NUTRIENTS; FLORISTICS</t>
  </si>
  <si>
    <t>The main water body at Hope Bay, Boeckella Lake, was sampled at four sites for phytoplankton during summer 1991 to assess the influence of nutrients from nearby penguin rookeries on both phytoplankton density and composition. The site located at the base of the rookeries had total phosphorus values comparable to those reported from the most eutrophic Antarctic lakes. During the ice-free period most of the Chlorophyceae and Cyanophyceae recorded were concentrated at this site. Phytoplankton density increased strongly in the area opposite to the rookeries where ice began to form; an under-ice bloom of Ochromonas aff. ovalis (Chrysophyceae) was observed in this area.</t>
  </si>
  <si>
    <t>IZAGUIRRE, I (corresponding author), UNIV BUENOS AIRES,FAC CIENCIAS EXACTAS &amp; NAT,DEPT CIENCIAS BIOL,CIUDAD UNIV,PAB II,RA-1428 BUENOS AIRES,ARGENTINA.</t>
  </si>
  <si>
    <t>Mataloni, Gabriela/0000-0002-6852-6143</t>
  </si>
  <si>
    <t>10.1017/S0954102093000197</t>
  </si>
  <si>
    <t>WOS:A1993LD93400003</t>
  </si>
  <si>
    <t>KOOYMAN, GL</t>
  </si>
  <si>
    <t>BREEDING HABITATS OF EMPEROR PENGUINS IN THE WESTERN ROSS SEA</t>
  </si>
  <si>
    <t>APTENODYTES-FORSTERI; CAPES CROZIER; ROGET; WASHINGTON; BEAUFORT; COULMAN; FRANKLIN ISLANDS</t>
  </si>
  <si>
    <t>Within the Western Ross Sea, there are six emperor penguin colonies of widely different size that occur exclusively on sea ice. In 1990 a survey of all six sites, two by close overflights and four from the ground, showed that the breeding habitats were highly variable. The most important physical characteristics of these habitats appear to be stable fast ice, nearby open water, access to fresh snow, and shelter from the wind.</t>
  </si>
  <si>
    <t>KOOYMAN, GL (corresponding author), UNIV CALIF SAN DIEGO,SCRIPPS INST OCEANOG,PHYSIOL RES LAB,SCHOLANDER HALL 0204,LA JOLLA,CA 92093, USA.</t>
  </si>
  <si>
    <t>, gerald/0000-0002-8872-2950</t>
  </si>
  <si>
    <t>10.1017/S0954102093000203</t>
  </si>
  <si>
    <t>WOS:A1993LD93400004</t>
  </si>
  <si>
    <t>NICHOLS, DS; NICHOLS, PD; MCMEEKIN, TA</t>
  </si>
  <si>
    <t>POLYUNSATURATED FATTY-ACIDS IN ANTARCTIC BACTERIA</t>
  </si>
  <si>
    <t>POLYUNSATURATED FATTY ACIDS; BACTERIA; CHEMOTAXONOMY; ANTARCTICA</t>
  </si>
  <si>
    <t>Thirty eight strains of Antarctic bacteria were screened for the ability to produce polyunsaturated fatty acids (PUFA). Five strains contained eicosapentaenoic acid (20:5omega3) in the range of trace to 3.3% of total fatty acids, and up to 1.4 mg g-1 dry weight. Thirteen strains produced polyunsaturates including 18:2omega6, 18:3omega3, 18:4omega3 and 20:4omega6 in the range of trace to 7.0% of total fatty acids. Although the data set is currently small, the proportion of Antarctic strains found to produce PUFA's is higher than that found for temperate marine bacteria (and is similar to that recorded for barophilic bacteria). This suggests that the Antarctic environment has naturally selected for bacterial strains capable of maintaining membrane lipid fluidity by the production of PUFA. These results highlight the potential of Antarctic bacteria for possible consideration in the industrial production of PUFA. The fatty acid composition of Flectobacillus glomeratus is reported and discussed in relation to other closely related Antarctic flavobacteria. Fatty acid composition is also shown to represent an important chemotaxonomic tool to aid with the identification of Antarctic bacteria.</t>
  </si>
  <si>
    <t>NICHOLS, DS (corresponding author), UNIV TASMANIA,ACAM,DEPT AGR SCI,GPO BOX 252C,HOBART,TAS 7001,AUSTRALIA.</t>
  </si>
  <si>
    <t>10.1017/S0954102093000215</t>
  </si>
  <si>
    <t>WOS:A1993LD93400005</t>
  </si>
  <si>
    <t>SICINSKI, J; JANOWSKA, E</t>
  </si>
  <si>
    <t>POLYCHAETES OF THE SHALLOW SUBLITTORAL OF ADMIRALTY BAY, KING-GEORGE ISLAND, SOUTH SHETLAND ISLANDS</t>
  </si>
  <si>
    <t>POLYCHAETA; BENTHOS; SOFT BOTTOM; ANTARCTICA</t>
  </si>
  <si>
    <t>Twenty five species of Polychaeta were recorded in soft bottom samples collected from 4-30 m. Total abundance of polychaetes ranged from 60 to 3300 m-2. High abundance values were locally recorded for Microspio moorei, Tharyx epitoca and Ophelina syringopyge. These species, together with more regularly distributed Capitella capitata and Scoloplos marginatus, constituted over 70% of all specimens. Total biomass value of the polychaetes varied between 3.8 and 46.4 g m-2. Travisia kerguelenensis and Aglaophamus ornatus constituted over 75% of total biomass. Species composition, richness and diversity of the polychaete assemblage varied with depth. Two parts of the investigated bottom section, differing in the polychaete assemblages structure, were distinguished; the first one in the depth range from 4-20 m and the second one at the depths of 25-30 m. On the basis of both new and previously published data two types of polychaete assemblages of the shallow soft bottom of the Antarctic sublittoral were distinguished. The type of sediment seems to be the main factor influencing the composition of polychaete assemblages.</t>
  </si>
  <si>
    <t>SICINSKI, J (corresponding author), UNIV LODZ,DEPT INVERTEBRATE ZOOL &amp; HYDROBIOL,POLAR BIOL LAB,12-16 BANACHA ST,PL-90237 LODZ,POLAND.</t>
  </si>
  <si>
    <t>Sicinski, Jacek/P-2033-2017</t>
  </si>
  <si>
    <t>Sicinski, Jacek/0000-0002-5235-3188</t>
  </si>
  <si>
    <t>10.1017/S0954102093000227</t>
  </si>
  <si>
    <t>WOS:A1993LD93400006</t>
  </si>
  <si>
    <t>VIRTUE, P; NICHOLS, PD; NICOL, S; MCMINN, A; SIKES, EL</t>
  </si>
  <si>
    <t>THE LIPID-COMPOSITION OF EUPHAUSIA-SUPERBA DANA IN RELATION TO THE NUTRITIONAL-VALUE OF PHAEOCYSTIS-POUCHETII (HARIOT) LAGERHEIM</t>
  </si>
  <si>
    <t>EUPHAUSIA-SUPERBA; PHAEOCYSTIS-POUCHETTI; PHAEODACTYLUM-TRICORNUTUM; LIPIDS; FATTY ACIDS; FOOD CHAINS</t>
  </si>
  <si>
    <t>The fatty acid profiles of Euphausia superba, the Antarctic prymnesiophyte, Phaeocystis pouchetii, and a temperate diatom, Phaeodactylum tricornutum were analysed and compared. The lipid content, lipid class, fatty acid and sterol composition of E. superba fed on each cultured phytoplankton and a mixed diet of both species, were determined. No significant difference was found between total lipid levels of E. superba reared on each of these different diets. Phaeocystis pouchetii, although deficient in a number of the essential fatty acids, is apparently an adequate food source for E. superba. The proportion of polyenoic fatty acids varied within lipid classes although there was no significant difference between levels of the long chain polyunsaturate 20:5(n-3) in the total lipid of E. superba fed on these diets. The acid was found to be less than 1% of the total lipid in Phaeocystis pouchetii compared to 37% in Phaeodactylum tricornutum. This suggests that krill may possess the ability to convert exogenous shorter chain fatty acids to 20:5(n-3) and 22:6(n-3). Significant differences were detected in the isomeric ratio of 16:1(n-7c)/16:0 between krill fed the diatom compared to the prymnesiophyte diet. Significant differences were also detected in several shorter chain fatty acids and between fatty acids within their lipid classes. Such differences may have the potential to be used as biochemical signatures to provide information on food sources and possible feeding grounds of E. superba. Phaeocystis pouchetii in a very late stationary phase, although not used in this feeding study, was found to contain 11% of 22:6(n-3) for which there are few substantive sources in natural algal populations.</t>
  </si>
  <si>
    <t>VIRTUE, P (corresponding author), UNIV TASMANIA,CRC ANTARCTIC &amp; SO OCEAN ENVIRONM,HOBART,TAS 7001,AUSTRALIA.</t>
  </si>
  <si>
    <t>Nichols, Peter D/C-5128-2011; McMinn, Andrew/A-9910-2008</t>
  </si>
  <si>
    <t>Virtue, Patti/0000-0002-9870-1256</t>
  </si>
  <si>
    <t>10.1017/S0954102093000239</t>
  </si>
  <si>
    <t>WOS:A1993LD93400007</t>
  </si>
  <si>
    <t>DIRKS, PHGM; CARSON, CJ; WILSON, CJL</t>
  </si>
  <si>
    <t>THE DEFORMATIONAL HISTORY OF THE LARSEMANN HILLS, PRYDZ BAY - THE IMPORTANCE OF THE PAN-AFRICAN (500 MA) IN EAST ANTARCTICA</t>
  </si>
  <si>
    <t>LARSEMANN HILLS; PAN-AFRICAN; PROTEROZOIC; GRANULITE; DECOMPRESSION TEXTURES; DEFORMATION</t>
  </si>
  <si>
    <t>The Larsemann Hills represent a low-pressure granulite terrain with a complex structural-metamorphic history that comprises two parts: 1) granulite facies D1 structures transposed within an early form surface that probably formed at 1000 Ma, and 2) a sequence of progressive, upper amphibolite to lower granulite facies D2-D6 structures that formed during the Pan-African at 500 Ma and were associated with the emplacement of granites and pegmatites with high-grade alteration zones. D2-D6 events comprise an early form surface that has been tightly folded and sheared twice after which it was warped and transected by discrete mylonites. D2-D6 assemblages are associated with decompression textures on D1 peak-assemblages, such as cordierite coronas on garnet + sillimanite in metapelite and plagioclase coronas on garnet in metabasite. This suggests that D2-D6 formed at slightly lower pressures than D1 structures. However, the spatial correlation between the coronas and alteration zones around pegmatitic intrusives indicates that the apparent decompression textures may have partly resulted from transient fluxes in water pressure following melt crystallization. Throughout East Antarctica tectonic provinces have been recognized in which the 1000 Ma tectonothermal events are identified as the main stage in the evolution, and Pan-African events are dismissed as a minor thermal overprint. Although the Larsemann Hills are small in area, they are representative of a great many granulite terrains in East Antarctica, and suggest that great care is needed in the structural-metamorphic analysis of such terrains to ensure the separation of tectonic stages before an interpretation of the tectonic path is attempted.</t>
  </si>
  <si>
    <t>DIRKS, PHGM (corresponding author), UNIV UTRECHT,DEPT EARTH SCI,POB 80021,3508 TA UTRECHT,NETHERLANDS.</t>
  </si>
  <si>
    <t>Carson, Christopher J./M-8795-2014</t>
  </si>
  <si>
    <t>Carson, Christopher J./0000-0002-2575-6125</t>
  </si>
  <si>
    <t>10.1017/S0954102093000240</t>
  </si>
  <si>
    <t>WOS:A1993LD93400008</t>
  </si>
  <si>
    <t>KINNY, PD; BLACK, LP; SHERATON, JW</t>
  </si>
  <si>
    <t>ZIRCON AGES AND THE DISTRIBUTION OF ARCHEAN AND PROTEROZOIC ROCKS IN THE RAUER ISLANDS</t>
  </si>
  <si>
    <t>RAUER ISLANDS; GRANULITES; ARCHEAN; PROTEROZOIC; ZIRCONS; U-PB GEOCHRONOLOGY</t>
  </si>
  <si>
    <t>The application of zircon U-Pb geochronology using the SHRIMP ion microprobe to the Precambrian high-grade metamorphic rocks of the Rauer Islands on the Prydz Bay coast of East Antarctica, has resulted in major revisions to the interpreted geological history. Large tracts of granitic orthogneisses, previously considered to be mostly Proterozoic in age, are shown here to be Archaean, with crystallization ages of 3270 Ma and 2800 Ma. These rocks and associated granulite-facies mafic rocks and paragneisses account for up to 50% of exposures in the Rauer Islands. Unlike the 2500 Ma rocks in the nearby Vestfold Hills which were cratonized soon after formation, the Rauer Islands rocks were reworked at about 1000 Ma under granulite to amphibolite facies conditions, and mixed with newly generated felsic crust. Dating of components of this felsic intrusive suite indicates that this Proterozoic reworking was accomplished in about 30-40 million years. Low-grade retrogression at 500 Ma was accompanied by brittle shearing, pegmatite injection, partial resetting of U-Pb geochronometers and growth of new zircons. Minor undeformed lamprophyre dykes intruded Hop and nearby islands later in the Phanerozoic. Thus, the geology of the Rauer Islands reflects reworking and juxtaposition of unrelated rocks in a Proterozoic orogenic belt, and illustrates the important influence of relatively low-grade fluid-rock interaction on zircon U-Pb systematics in high-grade terranes.</t>
  </si>
  <si>
    <t>KINNY, PD (corresponding author), AUSTRALIAN NATL UNIV,RES SCH EARTH SCI,GPO BOX 4,CANBERRA,ACT 2601,AUSTRALIA.</t>
  </si>
  <si>
    <t>Kinny, Peter/AAB-8474-2019</t>
  </si>
  <si>
    <t>Kinny, Peter/0000-0001-8296-2155</t>
  </si>
  <si>
    <t>10.1017/S0954102093000252</t>
  </si>
  <si>
    <t>WOS:A1993LD93400009</t>
  </si>
  <si>
    <t>LODOLO, E; CAMERLENGHI, A; BRANCOLINI, G</t>
  </si>
  <si>
    <t>A BOTTOM SIMULATING REFLECTOR ON THE SOUTH SHETLAND MARGIN, ANTARCTIC PENINSULA</t>
  </si>
  <si>
    <t>BOTTOM SIMULATING REFLECTOR; GAS HYDRATES; ANTARCTIC PENINSULA; SOUTH SHETLAND TRENCH</t>
  </si>
  <si>
    <t>Multichannel seismic data acquired over the northern Pacific margin of the Antarctic Peninsula, have shown the presence of high-amplitude sub-bottom reflections across part of the South Shetland accretionary prism. Detailed seismic data analysis, such as true amplitude signal recovery, reflection coefficient determinations and closely-spaced semblance velocity analysis, have been carried out in order definitely to assign this bottom simulating reflector to the base of the stability field for methane hydrate. This represents the first evidence of gas hydrate layers in the Antarctic Peninsula region.</t>
  </si>
  <si>
    <t>LODOLO, E (corresponding author), OSSERVATORIO GEOFIS SPERIMENTALE,POB 2011,I-34016 TRIESTE OPICINA,ITALY.</t>
  </si>
  <si>
    <t>Camerlenghi, Angelo/O-1593-2013; Camerlenghi, Angelo/AAG-3852-2019; Camerlenghi, Angelo/C-8816-2011</t>
  </si>
  <si>
    <t>Camerlenghi, Angelo/0000-0002-8128-9533; Camerlenghi, Angelo/0000-0002-8128-9533; LODOLO, Emanuele/0000-0002-4706-2095</t>
  </si>
  <si>
    <t>10.1017/S0954102093000264</t>
  </si>
  <si>
    <t>WOS:A1993LD93400010</t>
  </si>
  <si>
    <t>WOOLFE, KJ</t>
  </si>
  <si>
    <t>DEVONIAN DEPOSITIONAL-ENVIRONMENTS IN THE DARWIN MOUNTAINS - MARINE OR NONMARINE</t>
  </si>
  <si>
    <t>DEVONIAN; PALEOENVIRONMENTS; TRACE FOSSILS; TAYLOR GROUP; ANTARCTICA</t>
  </si>
  <si>
    <t>The depositional environment of the Devonian Taylor Group has been subject to considerable debate for over 30 years. The debate stems largely from a belief that the abundant and diverse trace fossils represent a marine ichnofauna, whereas sedimentary features, including palaeosols, desiccation polygons and red beds, are more typical of a non-marine setting. The debate is reconciled by a reinterpretation of the trace fossil assemblage which shows that the trace fossils comprise a typical fresh water (Scoyenia ichnofacies) assemblage, and their occurrence in the Taylor Group in the Darwin Glacier area is entirely consistent with deposition in a mixed fluvial-lacustrine-subaerial environment.</t>
  </si>
  <si>
    <t>WOOLFE, KJ (corresponding author), VICTORIA UNIV WELLINGTON,RES SCH EARTH SCI,POB 600,WELLINGTON,NEW ZEALAND.</t>
  </si>
  <si>
    <t>10.1017/S0954102093000276</t>
  </si>
  <si>
    <t>WOS:A1993LD93400011</t>
  </si>
  <si>
    <t>ANDERSON, PS</t>
  </si>
  <si>
    <t>EVIDENCE FOR AN ANTARCTIC WINTER COASTAL POLYNYA</t>
  </si>
  <si>
    <t>POLYNYA; SEA ICE; FOGS; METEOROLOGY; WEDDELL SEA</t>
  </si>
  <si>
    <t>Satellite infra-red imagery and meteorological data suggest the presence of winter open water (polynya) in the coastal pack ice to the north and west of the Brunt Ice Shelf. Satellite imagery, although only available for a limited number of occasions, provides evidence for the polynya during the austral winter of 1991. Indirect meteorological observations from the British Antarctic Survey's Halley station (75-degrees 36'S, 26-degrees 42'W) provide very strong supporting evidence of open water to the west of the ice shelf in previous years.</t>
  </si>
  <si>
    <t>ANDERSON, PS (corresponding author), BRITISH ANTARCTIC SURVEY, NAT ENVIRONM RES COUNCIL, HIGH CROSS, MADINGLEY RD, CAMBRIDGE CB3 0ET, ENGLAND.</t>
  </si>
  <si>
    <t>10.1017/S0954102093000288</t>
  </si>
  <si>
    <t>WOS:A1993LD93400012</t>
  </si>
  <si>
    <t>GAMBELL, R</t>
  </si>
  <si>
    <t>INTERNATIONAL MANAGEMENT OF WHALES AND WHALING - AN HISTORICAL REVIEW OF THE REGULATION OF COMMERCIAL AND ABORIGINAL SUBSISTENCE WHALING</t>
  </si>
  <si>
    <t>ARCTIC</t>
  </si>
  <si>
    <t>ABORIGINAL; BOWHEAD; CONSERVATION; EXPLOITATION; INTERNATIONAL-WHALING-COMMISSION; MANAGEMENT; REGULATION; SUBSISTENCE; WHALING</t>
  </si>
  <si>
    <t>BOWHEAD WHALES</t>
  </si>
  <si>
    <t>The exploitation of whales has spread over the centuries from coastal to international waters, and from pole to pole. Despite the successive depletion of one species and stock after another, not until the 20th century were attempts instituted to regulate the industry and the catches at an international level. Agreements among the whaling companies competing in the Antarctic in the 1930s were closely followed by intergovernmental agreements, culminating in the 1946 International Convention for the Regulation of Whaling, which established the International Whaling Commission. In 1975 the commission adopted its ''new management procedure'' for commercial whaling, based on the concept of maximum sustainable yield. A separate but related management procedure for subsistence whaling operations was subsequently developed, largely because of the problems of the Alaskan bowhead hunt. This gave greater weight to the perceived dependence of the native communities on the hunt than to the status of the whale stock. The tensions between the objectives of the conservation of the whale resources and the orderly development of the whaling industry continue today. Commercial whaling is for the moment prohibited while a comprehensive assessment of stock status and trends is undertaken, together with the development of a revised management procedure. The impact of recent legislative thinking in the United Nations Conference on the Law of the Sea, coastal state sovereignty, and the developing trend towards the precautionary principle of management has caused profound changes in the interpretation and application of the 1946 convention and the consequent management policies by which it is implemented.</t>
  </si>
  <si>
    <t>GAMBELL, R (corresponding author), INT WHALING COMMISS,RED HOUSE,135 STN RD,HISTON,CAMBRIDGE CB4 4NP,ENGLAND.</t>
  </si>
  <si>
    <t>ARCTIC INST N AMER</t>
  </si>
  <si>
    <t>CALGARY</t>
  </si>
  <si>
    <t>UNIV OF CALGARY 2500 UNIVERSITY DRIVE NW 11TH FLOOR LIBRARY TOWER, CALGARY AB T2N 1N4, CANADA</t>
  </si>
  <si>
    <t>0004-0843</t>
  </si>
  <si>
    <t>Arctic</t>
  </si>
  <si>
    <t>Environmental Sciences; Geography, Physical</t>
  </si>
  <si>
    <t>Environmental Sciences &amp; Ecology; Physical Geography</t>
  </si>
  <si>
    <t>LK112</t>
  </si>
  <si>
    <t>WOS:A1993LK11200002</t>
  </si>
  <si>
    <t>GRAS, JL</t>
  </si>
  <si>
    <t>CONDENSATION NUCLEUS SIZE DISTRIBUTION AT MAWSON, ANTARCTICA - SEASONAL CYCLE</t>
  </si>
  <si>
    <t>ATMOSPHERIC ENVIRONMENT PART A-GENERAL TOPICS</t>
  </si>
  <si>
    <t>ANTARCTIC; CONDENSATION NUCLEUS; AEROSOL; SIZE DISTRIBUTION; TROPOSPHERE</t>
  </si>
  <si>
    <t>BOUNDARY-LAYER; SOUTH-POLE; AEROSOLS; OCEAN; ATMOSPHERE; INVERSION; TRANSPORT; SULFUR; ALBEDO; CLOUDS</t>
  </si>
  <si>
    <t>The size distribution of atmospheric condensation nuclei (CN) has been measured at Mawson, on the Antarctic coast, during the period 1985-1990. A clear seasonal cycle is demonstrated in the size distribution with periods of marked bimodality during early spring and autumn. Between these periods, in late spring and summer, steady growth in particle size followed by a period with a relatively stable size distribution and relatively little new particle production were observed. During the remaining part of the year nucleus mode particle concentrations were low, typically less than 20 cm-3.</t>
  </si>
  <si>
    <t>GRAS, JL (corresponding author), CSIRO,DIV ATMOSPHER RES,PRIVATE BAG 1,MORDIALLOC,VIC 3195,AUSTRALIA.</t>
  </si>
  <si>
    <t>0004-6981</t>
  </si>
  <si>
    <t>ATMOS ENVIRON A-GEN</t>
  </si>
  <si>
    <t>10.1016/0960-1686(93)90127-K</t>
  </si>
  <si>
    <t>LP798</t>
  </si>
  <si>
    <t>WOS:A1993LP79800004</t>
  </si>
  <si>
    <t>CONDENSATION NUCLEUS SIZE DISTRIBUTION AT MAWSON, ANTARCTICA - MICROPHYSICS AND CHEMISTRY</t>
  </si>
  <si>
    <t>AEROSOL CONCENTRATIONS; BIOGENIC SULFUR; SULFATE AEROSOL; RESIDENCE TIME; SOUTH; DIMETHYLSULFIDE; ATMOSPHERE; OCEAN; WINDS; CYCLE</t>
  </si>
  <si>
    <t>This work examines the annual evolution of the condensation nucleus (CN) size distribution and its relationship with other aerosol microphysical and chemical parameters in the lower atmosphere over Antarctica. Good agreement is observed between the seasonal cycles of aerosol volume and non-sea-salt sulfate. Changes between periods with strong bimodality and periods with a weak or missing nucleus mode are interpreted in terms of a seasonally varying precursor sulfur source strength and aerosol surface area. Although there are very limited measurements of SO2 concentration for this region, conditions under which these are consistent with the observed SO4 levels are considered. Overall, the observed relationships between microphysical and chemical properties of the aerosol strongly support the notion that the dominant source of nuclei in remote southern locations, including Antarctica, is maritime and that these nuclei result from the oxidation of dimethyl sulfide to methane sulfonate and sulfate.</t>
  </si>
  <si>
    <t>10.1016/0960-1686(93)90128-L</t>
  </si>
  <si>
    <t>WOS:A1993LP79800005</t>
  </si>
  <si>
    <t>WILSON, PW; BEAGLEHOLE, D; DEVRIES, AL</t>
  </si>
  <si>
    <t>ANTIFREEZE GLYCOPEPTIDE ADSORPTION ON SINGLE-CRYSTAL ICE SURFACES USING ELLIPSOMETRY</t>
  </si>
  <si>
    <t>BIOPHYSICAL JOURNAL</t>
  </si>
  <si>
    <t>ANTARCTIC FISHES; POLAR FISHES; GLYCOPROTEINS; INHIBITION; INTERFACE; PEPTIDES; PROTEINS; MECHANISM; PLANES; WATER</t>
  </si>
  <si>
    <t>Antarctic fishes synthesise antifreeze proteins which can effectively inhibit the growth of ice crystals. The mechanism relies on adsorption of these proteins to the ice surface. Ellipsometry has been used to quantify glycopeptide antifreeze adsorption to the basal and prism faces of single ice crystals. The rate of accumulation was determined as a function of time and at concentrations between 0.0005 and 1.2 mg/ml. Estimates of packing density at saturation coverage have been made for the basal and prism faces.</t>
  </si>
  <si>
    <t>UNIV ILLINOIS,DEPT PHYSIOL &amp; BIOPHYS,URBANA,IL 61801</t>
  </si>
  <si>
    <t>WILSON, PW (corresponding author), VICTORIA UNIV WELLINGTON,DEPT PHYS,POB 600,WELLINGTON,NEW ZEALAND.</t>
  </si>
  <si>
    <t>Wilson, Peter W/E-9174-2010; Wilson, Peter W.F./J-2455-2016; Wilson, Peter/AAT-6428-2020</t>
  </si>
  <si>
    <t>Wilson, Peter/0000-0002-1535-6398</t>
  </si>
  <si>
    <t>BIOPHYSICAL SOCIETY</t>
  </si>
  <si>
    <t>0006-3495</t>
  </si>
  <si>
    <t>BIOPHYS J</t>
  </si>
  <si>
    <t>Biophys. J.</t>
  </si>
  <si>
    <t>10.1016/S0006-3495(93)81559-5</t>
  </si>
  <si>
    <t>Biophysics</t>
  </si>
  <si>
    <t>LJ216</t>
  </si>
  <si>
    <t>Green Published, hybrid</t>
  </si>
  <si>
    <t>WOS:A1993LJ21600025</t>
  </si>
  <si>
    <t>RASMUSSEN, EA; TURNER, J; TWITCHELL, PF</t>
  </si>
  <si>
    <t>REPORT OF A WORKSHOP ON APPLICATIONS OF NEW FORMS OF SATELLITE DATA IN POLAR LOW RESEARCH</t>
  </si>
  <si>
    <t>BULLETIN OF THE AMERICAN METEOROLOGICAL SOCIETY</t>
  </si>
  <si>
    <t>A workshop on applications of new forms of satellite data in polar low research was held in Hvanneyri, Iceland, 23-26 June 1992, primarily to discuss the use of ''not standard'' satellite data such as microwave data, TOVS profiles, and scatterometer surface wind data in polar low research. The workshop reflected that polar lows are a global phenomenon and that polar low research currently is carried out by many groups or individuals focusing on different parts of the world. The focus at the workshop was almost equally divided between Southern and Northern Hemisphere developments, and representative case studies for each hemisphere were discussed. Several of the case studies considered were based mainly or exclusively on ''new'' forms of satellite data. The possible importance of polar lows as a mechanism for deep ocean water formation near Greenland and Labrador was also discussed.</t>
  </si>
  <si>
    <t>BRITISH ANTARCTIC SURVEY, CAMBRIDGE CB3 0ET, ENGLAND</t>
  </si>
  <si>
    <t>RASMUSSEN, EA (corresponding author), UNIV COPENHAGEN, INST GEOPHYS, DK-1168 COPENHAGEN, DENMARK.</t>
  </si>
  <si>
    <t>45 BEACON ST, BOSTON, MA 02108-3693 USA</t>
  </si>
  <si>
    <t>0003-0007</t>
  </si>
  <si>
    <t>B AM METEOROL SOC</t>
  </si>
  <si>
    <t>Bull. Amer. Meteorol. Soc.</t>
  </si>
  <si>
    <t>LK413</t>
  </si>
  <si>
    <t>WOS:A1993LK41300007</t>
  </si>
  <si>
    <t>SAVOUREY, G; BARNAVOL, B; CARAVEL, JP; BARBE, G; BITTEL, J</t>
  </si>
  <si>
    <t>INDUCTION OF A T3 POLAR SYNDROME IN LABORATORY CONDITION IN MAN</t>
  </si>
  <si>
    <t>COMPTES RENDUS DE L ACADEMIE DES SCIENCES SERIE III-SCIENCES DE LA VIE-LIFE SCIENCES</t>
  </si>
  <si>
    <t>THYROID HORMONES; COLD; COLD ADAPTATION; MAN</t>
  </si>
  <si>
    <t>PROLONGED ANTARCTIC RESIDENCE; COLD; TRIIODOTHYRONINE; EXPOSURE</t>
  </si>
  <si>
    <t>To precise the thyroid hormonal changes (TH) during an acute cold exposure, 8 subjects were subjected to a cold air test (2 h, 1-degrees-C nude, at rest) in a climatic chamber before and after a local cold acclimation. After cold acclimation the thyroid hormonal changes could suggest the presence of a ''T3 polar syndrome'' in laboratory conditions. This syndrome was up to now described only after a stay in natural cold environment.</t>
  </si>
  <si>
    <t>CTR RECH SERV SANTE ARMEES,24 AVE MAQUIS DU GRESIVAUDAN,BP 87,F-38702 LA TRONCHE,FRANCE; CHU GRENOBLE,F-38043 GRENOBLE 9,FRANCE</t>
  </si>
  <si>
    <t>Communaute Universite Grenoble Alpes; Universite Grenoble Alpes (UGA); CHU Grenoble Alpes</t>
  </si>
  <si>
    <t>JOHN LIBBEY EUROTEXT LTD</t>
  </si>
  <si>
    <t>MONTROUGE</t>
  </si>
  <si>
    <t>127 AVE DE LA REPUBLIQUE, 92120 MONTROUGE, FRANCE</t>
  </si>
  <si>
    <t>0764-4469</t>
  </si>
  <si>
    <t>CR ACAD SCI III-VIE</t>
  </si>
  <si>
    <t>Comptes Rendus Acad. Sci. Ser. III-Sci. Vie-Life Sci.</t>
  </si>
  <si>
    <t>Biology; Multidisciplinary Sciences</t>
  </si>
  <si>
    <t>Life Sciences &amp; Biomedicine - Other Topics; Science &amp; Technology - Other Topics</t>
  </si>
  <si>
    <t>LL683</t>
  </si>
  <si>
    <t>WOS:A1993LL68300014</t>
  </si>
  <si>
    <t>KAWASE, M</t>
  </si>
  <si>
    <t>TOPOGRAPHIC EFFECTS ON THE BOTTOM WATER CIRCULATION OF THE WESTERN TROPICAL NORTH-ATLANTIC OCEAN</t>
  </si>
  <si>
    <t>DEEP-SEA RESEARCH PART I-OCEANOGRAPHIC RESEARCH PAPERS</t>
  </si>
  <si>
    <t>ABYSSAL CIRCULATION; DRIVEN; MODEL; BASIN; RATES</t>
  </si>
  <si>
    <t>A simple numerical model of the abyssal circulation of the ocean is used to explore the possibility, first suggested by WARREN (MIT Press, pp. 6-41, 1981), that the northward deepening of the sea floor in the western basin of the tropical North Atlantic Ocean is responsible for the observed eastward confinement of the Antarctic Bottom Water current, a result contrary to what the Stommel-Arons model predicts. It is shown that (a) a topographic slope of magnitude observed in this region of the Atlantic forces separation of the northward-flowing deep western boundary current at a low latitude, (b) north of this latitude the circulation is dominated by a large-scale cyclonic gyre extending up to where the sea floor becomes flat again, with a northward flow along the eastern boundary as a part of it and a westward flow at about 25-degrees-N. Simulated Lagrangian particle trajectories show that new abyssal water from the south is confined to a band next to the eastern boundary in the gyre region as observed. These results are robust under variation of topographic, forcing and frictional parameters, although quantitative aspects and details are sensitive to them. Eastward flow through the Vema Fracture Zone, recently estimated by McCARTNEY et al. (Journal of Physical Oceanography, 21, 1089-1121, 1991) to be about 2 Sv, diverts some of the northward-flowing eastern boundary current, but otherwise does not affect the circulation. These results compare favorably with recent observations that report southeastward flow along the western boundary at least down to 8-degrees-N and suggest a recirculation of abyssal water in this region, as well as with those that suggest a northern limit of the Antarctic Bottom Water flow along the eastern boundary at about 25-degrees-N and a possible westward separation there. An analytical solution of the planetary geostrophic equation applied to an abyssal ocean with topography, which captures some features of the numerical model flow, is presented in the Appendix.</t>
  </si>
  <si>
    <t>KAWASE, M (corresponding author), UNIV WASHINGTON,SCH OCEANOG WB10,SEATTLE,WA 98195, USA.</t>
  </si>
  <si>
    <t>0967-0637</t>
  </si>
  <si>
    <t>DEEP-SEA RES PT I</t>
  </si>
  <si>
    <t>Deep-Sea Res. Part I-Oceanogr. Res. Pap.</t>
  </si>
  <si>
    <t>10.1016/0967-0637(93)90137-R</t>
  </si>
  <si>
    <t>LK267</t>
  </si>
  <si>
    <t>WOS:A1993LK26700009</t>
  </si>
  <si>
    <t>BARNIER, B; LEPROVOST, C</t>
  </si>
  <si>
    <t>INFLUENCE OF BOTTOM TOPOGRAPHY ROUGHNESS ON THE JET AND INERTIAL RECIRCULATION OF A MIDLATITUDE GYRE</t>
  </si>
  <si>
    <t>DYNAMICS OF ATMOSPHERES AND OCEANS</t>
  </si>
  <si>
    <t>ANTARCTIC CIRCUMPOLAR CURRENT; BAROTROPIC CONTINENTAL-SHELF; NUMERICAL-MODEL SOLUTIONS; BETA-PLANE CHANNEL; SLOPE FLOW-FIELDS; INTERMEDIATE MODELS; GENERAL-CIRCULATION; ROSSBY WAVES; WIND-DRIVEN; TURBULENCE</t>
  </si>
  <si>
    <t>Several numerical experiments are conducted to examine the influence of mesoscale, bottom topography roughness on the inertial circulation of a wind-driven, mid-latitude ocean gyre. The ocean model is based on the quasi-geostrophic formulation, and is eddy-resolving as it features high vertical and horizontal resolutions (six layers and a 10 km grid). An antisymmetrical double-gyre wind stress curl forces the baroclinic modes and generates a strong surface jet. In the case of a flat bottom, inertia and inverse energy cascade force the barotropic mode, and the resulting circulation features strong, barotropic, inertial gyres. The sea-floor roughness inhibits the inertial circulation in the deep layers; the barotropic component of the flow is then forced by eddy-topography interactions, and its energy concentrates at the scales of the topography. As a result, the baroclinicity of the flow is intensified: the barotropic mode is reduced with regard to the baroclinic modes, and the bottom flow (constrained by the mesoscale sea-floor roughness) is decoupled from the surface flow (forced by the gyre-scale wind). Rectified, mesoscale bottom circulation induces an interfacial form stress at the thermocline, which enhances horizontal shear instability and opposes the eastward penetration of the jet. The mean jet is consequently shortened, but the instantaneous jet remains very turbulent, with meanders of large meridional extent. The sea-floor roughness modifies the energy pathways, and the eddies have an even more important role in the establishment of the mean circulation: below the thermocline, rectification processes are dominant, and eddies transfer energy toward permanent mesoscale circulations strongly correlated with topography, whereas above the thermocline mean flow and eddy generation are influenced by the mean bottom circulation through interfacial stress. The topography modifies the vorticity of the barotropic and highest baroclinic modes. Vorticity accumulates at the small topographic scales, and the vorticity content of the highest modes, which is very weak in the flat-bottom case, increases significantly. Few changes occur in surface-intensified modes. In the deep layers of the model, the inverse correlation between relative vorticity and topography at small scales ensures the homogenization of the potential vorticity, which mainly retains the largest scales of the bottom flow and the scale of beta.</t>
  </si>
  <si>
    <t>BARNIER, B (corresponding author), INST MECAN GRENOBLE,ECOULEMENTS GEOPHYS &amp; IND LAB,BP 53X,F-38041 GRENOBLE,FRANCE.</t>
  </si>
  <si>
    <t>Barnier, Bernard/F-2400-2016</t>
  </si>
  <si>
    <t>0377-0265</t>
  </si>
  <si>
    <t>DYNAM ATMOS OCEANS</t>
  </si>
  <si>
    <t>Dyn. Atmos. Oceans</t>
  </si>
  <si>
    <t>10.1016/0377-0265(93)90003-P</t>
  </si>
  <si>
    <t>Geochemistry &amp; Geophysics; Meteorology &amp; Atmospheric Sciences; Oceanography</t>
  </si>
  <si>
    <t>LM891</t>
  </si>
  <si>
    <t>WOS:A1993LM89100002</t>
  </si>
  <si>
    <t>BOUTRON, CF; RUDNIEV, SN; BOLSHOV, MA; KOLOSHNIKOV, VG; PATTERSON, CC; BARKOV, NI</t>
  </si>
  <si>
    <t>CHANGES IN CADMIUM CONCENTRATIONS IN ANTARCTIC ICE AND SNOW DURING THE PAST 155,000 YEARS</t>
  </si>
  <si>
    <t>ATMOSPHERIC TRACE-METALS; LEAD; AEROSOL; RECORD; CORE; ZINC</t>
  </si>
  <si>
    <t>Changes in Cd concentrations in Antarctic ice and snow during the last full climatic cycle (the past 155,000 yrs) have been investigated by analysing various sections of the Dome C and Vostok deep Antarctic ice cores and several blocks of recent Antarctic snow. Each sample was mechanically decontaminated using ultraclean procedures and then analysed for Cd by the new ultrasensitive laser excited atomic fluorescence technique. Cd concentrations are found to have been highly variable in ancient Antarctic ice and therefore in the past pristine south polar atmosphere during the last climatic cycle, the highest values being observed during the cold terminal stages of the last and next to last ice ages. Concentrations measured in recent Antarctic snows are comparable with those in Antarctic Holocene ice several thousand years old, which suggests that the anthropogenic influence is probably still negligible for this heavy metal in the south polar atmosphere. For some of the samples, measured Cd concentrations can be simply accounted for by rock and soil dust and volcanic emissions, while for others there is a significant excess over the contributions from these two sources.</t>
  </si>
  <si>
    <t>UNIV JOSEPH FOURIER GRENOBLE,UFR MECAN,F-38041 GRENOBLE,FRANCE; RUSSIAN ACAD SCI,INST SPECTROSCOPY,TROITSK 142092,RUSSIA; CALTECH,DIV GEOL &amp; PLANETARY SCI 170-25,PASADENA,CA 91125; ARCTIC &amp; ANTARCTIC RES INST,ST PETERSBURG 199226,RUSSIA</t>
  </si>
  <si>
    <t>Communaute Universite Grenoble Alpes; Universite Grenoble Alpes (UGA); Russian Academy of Sciences; Institute of Spectroscopy; California Institute of Technology; Arctic &amp; Antarctic Research Institute</t>
  </si>
  <si>
    <t>BOUTRON, CF (corresponding author), CNRS,GLACIOL &amp; GEOPHYS ENVIRONNEMENT LAB,54 RUE MOLIERE,DOMAINE UNIV,BP 96,F-38402 ST MARTIN DHERES,FRANCE.</t>
  </si>
  <si>
    <t>Bolshov, Mikhail/J-2249-2012</t>
  </si>
  <si>
    <t>10.1016/0012-821X(93)90095-Q</t>
  </si>
  <si>
    <t>LM615</t>
  </si>
  <si>
    <t>WOS:A1993LM61500009</t>
  </si>
  <si>
    <t>LIVERMORE, RA; WOOLLETT, RW</t>
  </si>
  <si>
    <t>SEA-FLOOR SPREADING IN THE WEDDELL SEA AND SOUTHWEST ATLANTIC SINCE THE LATE CRETACEOUS</t>
  </si>
  <si>
    <t>KANE FRACTURE-ZONE; OCEANIC LITHOSPHERE; PALEOMAGNETIC DATA; PLATE KINEMATICS; NORTH-ATLANTIC; RIDGE; EVOLUTION; MORPHOLOGY; ANOMALIES; MODEL</t>
  </si>
  <si>
    <t>Geosat radar altimetry defines a pattern of closely spaced curvilinear gravity anomalies in the northern Weddell Sea and adjacent parts of the southwest Atlantic. These anomalies are caused by a fracture zone pattern resulting from seafloor spreading, mainly on the southern flank of a ridge system which now exists only to the east of the South Sandwich Trench. Flowlines derived from these anomalies are combined with isochrons resulting from an interpretation of all available magnetic anomaly profiles in the region, to produce a new tectonic summary chart. This chart reveals major changes in spreading direction during (i) the Cretaceous magnetic superchron, (ii) the latest Cretaceous/Paleocene (approximately 65 Ma) and (iii) the mid-Eocene (approximately 50 Ma). The latter two changes enclose a period of very slow spreading, and define a kink in the flowlines which is discernable throughout most of the Weddell Sea. Preliminary modelling indicates that trends from the western Weddell Sea to near the South Atlantic triple junction can be explained by the separation of just two plates. There is some disagreement between the observed flowlines and those predicted by rotations published for the South Atlantic and Southwest Indian Ridge, but abrupt changes in spreading direction and a slowing of rates are observed on all three branches of the South America-Africa-Antarctica plate system between the times of anomalies C31 and C21. This suggests that the lack of closure results from errors in the calculated rotations, and that the seafloor of the Weddell Sea and southwest Atlantic was created as a direct consequence of South America-Antarctica plate motion. The data do not support the existence of a Late Cretaceous Malvinas Plate within the Weddell Sea, although microplates in the northernmost Weddell Sea do appear to have formed briefly as a result of interactions between the former spreading ridge and a subduction zone located at the South Scotia Ridge.</t>
  </si>
  <si>
    <t>LIVERMORE, RA (corresponding author), NERC,BRITISH ANTARCTIC SURVEY,MADINGLEY RD,CAMBRIDGE CB3 0ET,ENGLAND.</t>
  </si>
  <si>
    <t>Livermore, Roy/M-1566-2019</t>
  </si>
  <si>
    <t>10.1016/0012-821X(93)90098-T</t>
  </si>
  <si>
    <t>WOS:A1993LM61500012</t>
  </si>
  <si>
    <t>JEANDEL, C</t>
  </si>
  <si>
    <t>CONCENTRATION AND ISOTOPIC COMPOSITION OF ND IN THE SOUTH-ATLANTIC OCEAN</t>
  </si>
  <si>
    <t>ANTARCTIC INTERMEDIATE WATER; RARE-EARTH ELEMENTS; NORTH-ATLANTIC; SOUTHWESTERN ATLANTIC; NEODYMIUM; SEAWATER; MASSES; EXCHANGE</t>
  </si>
  <si>
    <t>Profiles of the concentration and isotopic composition of Nd are presented for the South Atlantic Ocean. Concentrations range from 8 pmol/l at the surface to 28-38 pmol/l in deep waters. The Nd isotopic composition is more radiogenic in the South Atlantic (average epsilon(Nd)(0) = -9.2 +/- 1.5 based on the 27 measurements presented here) than in the North Atlantic (epsilon(Nd)(0) = -12.6 +/- 2 based on 56 published data). The evolution of Nd concentration and isotopic composition within a given water mass appears to be largely dominated by mixing on the scale of the entire Atlantic Ocean. Epsilon(Nd)(0) values as high as -6.2 observed at intermediate depths (800-1000 m) in the southeast Atlantic and in Upper Circumpolar Water (150-1500 m) probably trace waters returning from the Pacific Ocean. This could argue in favour of the recent hypothesis that cold water return in the Drake Passage plays a significant role in closing the global thermohaline circulation.</t>
  </si>
  <si>
    <t>COLUMBIA UNIV,LAMONT DOHERTY GEOL OBSERV,DEPT GEOCHEM,PALISADES,NY 10964</t>
  </si>
  <si>
    <t>Columbia University</t>
  </si>
  <si>
    <t>Jeandel, Catherine/P-3789-2014</t>
  </si>
  <si>
    <t>Jeandel, Catherine/0000-0002-4915-4719</t>
  </si>
  <si>
    <t>10.1016/0012-821X(93)90104-H</t>
  </si>
  <si>
    <t>WOS:A1993LM61500018</t>
  </si>
  <si>
    <t>BUSER, HR; MULLER, MD</t>
  </si>
  <si>
    <t>ENANTIOSELECTIVE DETERMINATION OF CHLORDANE COMPONENTS, METABOLITES, AND PHOTOCONVERSION PRODUCTS IN ENVIRONMENTAL-SAMPLES USING CHIRAL HIGH-RESOLUTION GAS-CHROMATOGRAPHY AND MASS-SPECTROMETRY</t>
  </si>
  <si>
    <t>ENVIRONMENTAL SCIENCE &amp; TECHNOLOGY</t>
  </si>
  <si>
    <t>MARINE FOOD-CHAINS; POLYCHLORINATED-BIPHENYLS; ORGANOCHLORINE CONTAMINANTS; ENANTIOMER SEPARATION; BIOLOGICAL-ACTIVITY; TEMPORAL TRENDS; PESTICIDES; TRANSPORT; ATMOSPHERE; HEPTACHLOR</t>
  </si>
  <si>
    <t>Enantiomer separation of various chlordane compounds, including heptachlor, the oxygenated metabolites heptachlor epoxide (HEP) and oxychlordane (OXY), and photoconversion products was investigated using chiral high-resolution gas chromatography and detection by electron ionization (EI) and electron-capture, negative ionization (ECNI) mass spectrometry (MS). In technical chlordane and in ambient air from Scandinavia, heptachlor and the chiral octa- and nonachlordanes were present in enantiomeric ratios of 1:1. The results indicate input of these compounds via aerial transport into the northern environment as racemic mixtures. Laboratory experiments using solid-phase photolysis by natural sunlight yielded caged and half-caged products from heptachlor and cis-chlordane, respectively. HEP was identified as a photooxidation product of heptachlor and formed in an enantiomeric ratio of 1:1. In contrast, incubation of heptachlor with rat liver homogenate (S9 fraction) yielded predominantly one enantiomer of HEP, likely due to the stereoselectivity of the mixed-function oxidase system. Biota from the Baltic (fish, seal), Arctic (seal), and Antarctic (penguin) showed changed isomeric and enantiomeric compositions of the octa- and nonachlordanes as compared to technical chlordane, and the metabolites HEP and OXY present in enantiomeric ratios differing from 1:1. The finding of photoheptachlor and photo-cis-chlordanes in these species document that photoreactions of chlordane compounds play a role in the transformation of these compounds in the environment.</t>
  </si>
  <si>
    <t>SWISS FED RES STN, CH-8820 WADENSWIL, SWITZERLAND.</t>
  </si>
  <si>
    <t>0013-936X</t>
  </si>
  <si>
    <t>1520-5851</t>
  </si>
  <si>
    <t>ENVIRON SCI TECHNOL</t>
  </si>
  <si>
    <t>Environ. Sci. Technol.</t>
  </si>
  <si>
    <t>10.1021/es00043a023</t>
  </si>
  <si>
    <t>Engineering, Environmental; Environmental Sciences</t>
  </si>
  <si>
    <t>Engineering; Environmental Sciences &amp; Ecology</t>
  </si>
  <si>
    <t>LE442</t>
  </si>
  <si>
    <t>WOS:A1993LE44200039</t>
  </si>
  <si>
    <t>LING, HU; SEPPELT, RD</t>
  </si>
  <si>
    <t>SNOW ALGAE OF THE WINDMILL ISLANDS, CONTINENTAL ANTARCTICA .2. CHLOROMONAS-RUBROLEOSA SP-NOV (VOLVOCALES, CHLOROPHYTA), AN ALGA OF RED SNOW</t>
  </si>
  <si>
    <t>EUROPEAN JOURNAL OF PHYCOLOGY</t>
  </si>
  <si>
    <t>ANTARCTICA; SNOW ALGAE; TAXONOMY; TEMPERATURE TOLERANCE</t>
  </si>
  <si>
    <t>A new, cryophilic species of the Chlamydomonadaceae, Chloromonas rubroleosa, is described from continental Antarctica. The species is characterised by a bimamillate papilla, four contractile vacuoles, numerous small discoid chloroplasts and an abundance of red-pigmented oil droplets. The local distribution of the species and its habitat conditions are described. The cells are susceptible to temperatures above 10-degrees-C and, unexpectedly, to subfreezing temperatures. The species has been isolated into pure culture and is currently maintained at the Australian Antarctic Division.</t>
  </si>
  <si>
    <t>LING, HU (corresponding author), ANTARCTIC DIV,CHANNEL HIGHWAY,KINGSTON,TAS 7050,AUSTRALIA.</t>
  </si>
  <si>
    <t>0967-0262</t>
  </si>
  <si>
    <t>EUR J PHYCOL</t>
  </si>
  <si>
    <t>Eur. J. Phycol.</t>
  </si>
  <si>
    <t>10.1080/09670269300650131</t>
  </si>
  <si>
    <t>LJ729</t>
  </si>
  <si>
    <t>WOS:A1993LJ72900001</t>
  </si>
  <si>
    <t>JACOB, P; KLOCKOW, D</t>
  </si>
  <si>
    <t>MEASUREMENTS OF HYDROGEN-PEROXIDE IN ANTARCTIC AMBIENT AIR, SNOW AND FIRN CORES</t>
  </si>
  <si>
    <t>FRESENIUS JOURNAL OF ANALYTICAL CHEMISTRY</t>
  </si>
  <si>
    <t>H2O2</t>
  </si>
  <si>
    <t>First measurements of H2O2 at a coastal Antarctic station (Georg von Neumayer) during summer 89/90 indicated mean gas phase concentrations of 0.4 ppbv. Concentration variations of gaseous H2O2 were not significantly related to a diurnal pattern, but to evaporation and recrystallisation processes of H2O2 in snow and hoarfrost. H2O2 concentrations in snow - ranging from 90 to 480 ppbw - decreased after deposition, and no distinct seasonal structure could be found in pit studies and firn core analyses down to 12 m depth.</t>
  </si>
  <si>
    <t>INST SPEKTROCHEM &amp; ANGEW SPEKT,POSTFACH 101352,W-4600 DORTMUND 1,GERMANY</t>
  </si>
  <si>
    <t>0937-0633</t>
  </si>
  <si>
    <t>FRESEN J ANAL CHEM</t>
  </si>
  <si>
    <t>Fresenius J. Anal. Chem.</t>
  </si>
  <si>
    <t>10.1007/BF00325856</t>
  </si>
  <si>
    <t>LF886</t>
  </si>
  <si>
    <t>WOS:A1993LF88600009</t>
  </si>
  <si>
    <t>SCHALL, C; HEUMANN, KG</t>
  </si>
  <si>
    <t>GC DETERMINATION OF VOLATILE ORGANOIODINE AND ORGANOBROMINE COMPOUNDS IN ARCTIC SEAWATER AND AIR SAMPLES</t>
  </si>
  <si>
    <t>SOUTH POLAR SEA; ANTARCTIC ATMOSPHERE; METHYL-IODIDE; BROMOCHLOROMETHANES; HYDROCARBONS; ATLANTIC</t>
  </si>
  <si>
    <t>During September 1992 seawater and air samples were collected on Spitzbergen, Norway, and the concentrations of volatile organoiodine and organobromine compounds of biogenic origin were determined by a GC system supplied with a capillary column and an electron capture detector. A purge and trap technique was used to isolate the organohalogen compounds from the seawater samples, whereas the air samples were collected by an adsorption tube filled with Carbosieve S-III. The iodinated compounds CH3I, CH2I2, CH2ClI, CH3CH2CH2I and CH3CHICH3 were determined in Arctic seawater and air samples with mean concentrations in the range of (0.3-6.2) ng/l and (0.7-2) pptv, respectively. This is the first time that 1- and 2-propyl iodide could be analysed both in atmospheric samples and in seawater samples of the Arctic. CH2Br2, CHBr3, CH2BrCl, CHBrCl2 and CHBr2Cl were determined as biogenic brominated methanes in mean concentrations of (0.1-164) ng/l and (0.1-0.5) pptv in seawater and air samples, respectively. The highest concentrations in seawater samples were found for CH2I2 and CHBr3, respectively, whereas in air samples the most abundant iodinated compound was CH3I and the most abundant brominated compounds with equal mean concentrations were CH2Br2 and CHBr3. Significant differences were found in the seawater concentration from the middle of the fjord and the shore site, compared with samples from a field of algae. In all cases the concentration was higher for the samples from the field of algae with an especially high excess by a factor of 4-9 for CH2I2 and CHBr3. This result shows that algae are an important biological species in the polar region for the production of these halogenated substances. Whereas the brominated compounds in seawater samples correlate well with each other, CH3I or any other iodinated compound does not correlate with the bromomethanes. This indicates a different biogenic mechanism for their formation. Under certain preconditions the annual flux from the Arctic Ocean to the atmosphere could be calculated for CH3I to be 4 X 10(9) g, for CHBr3 to be 5.4 X 10(10) g, which is an essential contribution to the total global budget of these important atmospheric trace gases.</t>
  </si>
  <si>
    <t>UNIV REGENSBURG,INST ANORGAN CHEM,UNIV STR 31,D-93040 REGENSBURG,GERMANY</t>
  </si>
  <si>
    <t>University of Regensburg</t>
  </si>
  <si>
    <t>JUN-JUL</t>
  </si>
  <si>
    <t>6-9</t>
  </si>
  <si>
    <t>10.1007/BF00321279</t>
  </si>
  <si>
    <t>LM173</t>
  </si>
  <si>
    <t>WOS:A1993LM17300048</t>
  </si>
  <si>
    <t>WOJTOWICZ, MA; PELS, JR; MOULIJN, JA</t>
  </si>
  <si>
    <t>COMBUSTION OF COAL AS A SOURCE OF N2O EMISSION</t>
  </si>
  <si>
    <t>FUEL PROCESSING TECHNOLOGY</t>
  </si>
  <si>
    <t>NITROUS-OXIDE FORMATION; FLUIDIZED-BED COMBUSTION; TEMPERATE FOREST SOILS; FUEL-RICH FLAMES; NITRIC-OXIDE; PREMIXED COMBUSTION; POSTFLAME BEHAVIOR; ANTARCTIC ICE; NO; DESTRUCTION</t>
  </si>
  <si>
    <t>Coal combustion is examined as a source of nitrous oxide pollution and a review of relevant research is presented. The role N2O plays in global warming and in stratospheric ozone depletion is explained and comparisons are made between N2O and other greenhouse gases. A balance of known N2O sources and sinks is also reported. Nitrous oxide emerges as a powerful and long-lived greenhouse gas with atmospheric concentration increasing at an annual rate of 0.3%. Most anthropogenic sources of N2O are of comparable strength and all should be subject to control. The fate of fuel-bound nitrogen is discussed in detail starting with coal devolatilisation and pyrolysis, through gas-phase and heterogeneous N2O/NO(x) formation and destruction mechanisms, to conclude with the relevant side reactions. Kinetic data are provided where available and compiled in tables. The main nitrogenous products of coal pyrolysis are HCN and NH3, and both can act as gas-phase N2O/NO precursors. Nitrous oxide is preferentially formed from cyano species, whereas NH3-based compounds tend to react mainly to NO. Gas equilibrium calculations show that N2O concentrations in flue gas are several orders of magnitude above their equilibrium values. Gas-phase formation of N2O is competitive with respect to NO formation. As temperature decreases, more N2O is formed at the expense of NO. Heterogeneous N2O/NO formation probably involves a similar trade-off and underlying mechanisms are discussed. Only up to 10% of charbound nitrogen has been found to form N2O. Destruction mechanisms of N2O/NO on char surface are important under fluidised-bed combustion (FBC) conditions, especially in the presence of CO. NO reduction on char is believed to be a negligible source of N2O. Temperature has been identified as the most important parameter that controls N2O levels, high temperature leading to reduced N2O emissions. As a result, N2O emission is low (&lt; 20 ppm) in gas- and oil-fired boilers, pulverised-coal burners and most conventional combustors, whereas fluidised-bed combustion poses a threat of increased N2O emissions (20-250 ppm). Further augmentation of N2O presence in the atmosphere may result from the use of catalytic convertors in cars and from some NO(x) control technologies (e.g. selective non-catalytic reduction). Limestone addition tends to reduce N2O levels and to increase NO emission, whereas increased SO2 levels in the combustor have the opposite effect. The nature of these interactions is discussed. Due to different design, different N2O/NO formation and destruction pathways may be important in bubbling and circulating FBC's. In view of uncertainties surrounding the issue of global warming, cautious but prompt N2O control measures are advocated: (a) improvements in the existing plant (operating conditions, process control, etc.); (b) research directed to understand N2O/NO chemistry in an FBC which would lead to innovative design of new combustors and their operating regimes. Staged combustion, gas reburning and catalytic enhancement of N2O decomposition seem to be attractive options in N2O control. In view of the existing interactions among individual pollutants and pollution control measures, an integrated approach to SO(x)/NO(x)/N2O abatement is emphasised.</t>
  </si>
  <si>
    <t>DELFT UNIV TECHNOL,DEPT CHEM ENGN,JULIANALAAN 136,2628 BL DELFT,NETHERLANDS</t>
  </si>
  <si>
    <t>Delft University of Technology</t>
  </si>
  <si>
    <t>Moulijn, Jacob/ABH-1851-2021; Moulijn, Jacob A/F-2949-2011</t>
  </si>
  <si>
    <t>Moulijn, Jacob/0000-0003-0368-4033;</t>
  </si>
  <si>
    <t>0378-3820</t>
  </si>
  <si>
    <t>FUEL PROCESS TECHNOL</t>
  </si>
  <si>
    <t>Fuel Process. Technol.</t>
  </si>
  <si>
    <t>10.1016/0378-3820(93)90061-8</t>
  </si>
  <si>
    <t>Chemistry, Applied; Energy &amp; Fuels; Engineering, Chemical</t>
  </si>
  <si>
    <t>Chemistry; Energy &amp; Fuels; Engineering</t>
  </si>
  <si>
    <t>LH400</t>
  </si>
  <si>
    <t>WOS:A1993LH40000001</t>
  </si>
  <si>
    <t>CHOWN, SL</t>
  </si>
  <si>
    <t>DESICCATION RESISTANCE IN 6 SUB-ANTARCTIC WEEVILS (COLEOPTERA, CURCULIONIDAE) - HUMIDITY AS AN ABIOTIC FACTOR INFLUENCING ASSEMBLAGE STRUCTURE</t>
  </si>
  <si>
    <t>BODY WATER; COMMUNITY ORGANIZATION; ECTEMNORHINUS GROUP; WATER BALANCE</t>
  </si>
  <si>
    <t>1. On the usually wet, sub-Antarctic Marion Island, interspecific competition for refugia during low humidity or dry periods is thought to have been responsible for patterns of body-size and microhabitat distribution of the ectemnorhinine weevils inhabiting the cryptogam-dominated epilithic biotope, whereas this process is thought to be unimportant in the angiosperm-dominated vegetated biotope. 2. Adults of the six weevil species indigenous to the island were tested in the laboratory for their ability to resist desiccation at 10-degrees-C and 5% rh., and to replenish lost water by drinking, and these results were compared with the body water content of field-collected individuals. 3. Once corrected for body mass, no meaningful differences in maximum tolerable water loss were found between the species. However, time to maximum water loss and rate of water loss were inversely related and showed two clear trends. Species inhabiting dry, rockface habitats had relatively low rates of water loss, took longer to reach the maximum tolerable water loss, and had a relatively high body water content, whereas species from moist, angiosperm-dominated habitats had a relatively high rate of water loss, reached maximum tolerable water loss faster, and had a relatively low body water content. 4. The very small (1.55 mg), fellfield-inhabiting Antarctonesiotes elongatus differed from the other epilithic species by having rates of water loss similar to species from the moist lowland habitats and larvae of the supra-littoral Palirhoeus eatoni are known to have a greater tolerance to salt-water than any of the other epilithic species. 5. These results suggest that in at least two of the syntopic species pairs showing body-size differences, these differences are unlikely to have promoted coexistence via the elimination of competition for refugia due to similarities in desiccation resistance, although this may have been the case in a third pair. The overriding difference in physiology between Palirhoeus eatoni and the remaining epilithic species suggests that Palirhoeus eatoni should be omitted from the epilithic biotope species pool when generating species pairs for null distributions.</t>
  </si>
  <si>
    <t>CHOWN, SL (corresponding author), UNIV PRETORIA,DEPT ENTOMOL,PRETORIA 0002,SOUTH AFRICA.</t>
  </si>
  <si>
    <t>10.2307/2390211</t>
  </si>
  <si>
    <t>LH022</t>
  </si>
  <si>
    <t>WOS:A1993LH02200010</t>
  </si>
  <si>
    <t>SHUKOLYUKOV, YA; KRYLOV, DP; MESHIK, AP</t>
  </si>
  <si>
    <t>FISSION XE IN ANCIENT METAMORPHIC ROCKS</t>
  </si>
  <si>
    <t>GEOKHIMIYA</t>
  </si>
  <si>
    <t>Minerals containing trapped gases (cordierite, phlogopite, enstatite) were investigated in two ancient complexes of Antarctic - Naipier and Reiner. In the low-temperature gas fractions Xe isotopic composition is similar to that in the atmosphere. Ow in the high-temperature fractions is highly enriched in fission Xe: in enstatite this excess is 100%, in cordierite almost-equal-to 30%. Besides in some fractions Xe was discovered similar to the primary solar Xe by isotope composition. In cordierite Xe is highly enriched in the isotopes Xe-132, Xe-134, Xe-136 with the ratios similar to the isotope composition of Xe in Oklo deposit.</t>
  </si>
  <si>
    <t>ALL RUSSIAN OCEANOL RES INST, ST PETERSBURG, RUSSIA</t>
  </si>
  <si>
    <t>VI VERNADSKII GEOCHEM &amp; ANALYT CHEM INST, MOSCOW, RUSSIA.</t>
  </si>
  <si>
    <t>Krylov, Dmitry/ABA-1193-2020</t>
  </si>
  <si>
    <t>Krylov, Dmitry/0000-0001-6654-8659</t>
  </si>
  <si>
    <t>ROSSIISKAYA AKAD NAUK</t>
  </si>
  <si>
    <t>SAVELEVSKII PER, 13 OCTOZHENKA, 119034 MOSCOW, RUSSIA</t>
  </si>
  <si>
    <t>0016-7525</t>
  </si>
  <si>
    <t>GEOKHIMIYA+</t>
  </si>
  <si>
    <t>Geokhimiya</t>
  </si>
  <si>
    <t>LT644</t>
  </si>
  <si>
    <t>WOS:A1993LT64400002</t>
  </si>
  <si>
    <t>LANYON, R; VARNE, R; CRAWFORD, AJ</t>
  </si>
  <si>
    <t>TASMANIAN TERTIARY BASALTS, THE BALLENY PLUME, AND OPENING OF THE TASMAN SEA (SOUTHWEST PACIFIC-OCEAN)</t>
  </si>
  <si>
    <t>TRACE-ELEMENT; NEW-ZEALAND; AUSTRALIA; EVOLUTION; ANTARCTICA; PATTERNS; ORIGIN</t>
  </si>
  <si>
    <t>A seamount chain extending from the Balleny Islands to the East Tasman Plateau records the passage of the Australian and Antarctic plates over the Balleny plume. A poorly known seamount chain trending northeast from the East Tasman Plateau across the Tasman Sea to the western edge of the Lord Howe Rise represents a possible older trace of the plume. Late Cretaceous inception of this plume, and of another beneath Marie Byrd Land on the stationary Antarctic plate, may have been involved in the initiation of spreading at approximately 80 Ma in the Tasman Sea and southwest Pacific Ocean. The Balleny plume isotopic and trace element signature, indicative of a high U/Pb mantle source, is recorded in Cenozoic Tasmanian basalts but is not present in the adjacent Victorian mafic lava-field province, located farther from the plume trace.</t>
  </si>
  <si>
    <t>LANYON, R (corresponding author), UNIV TASMANIA,DEPT GEOL,GPO BOX 252C,HOBART,TAS 7001,AUSTRALIA.</t>
  </si>
  <si>
    <t>10.1130/0091-7613(1993)021&lt;0555:TTBTBP&gt;2.3.CO;2</t>
  </si>
  <si>
    <t>LF899</t>
  </si>
  <si>
    <t>WOS:A1993LF89900019</t>
  </si>
  <si>
    <t>RIDLEY, JK; LAXON, S; RAPLEY, CG; MANTRIPP, D</t>
  </si>
  <si>
    <t>ANTARCTIC ICE-SHEET TOPOGRAPHY MAPPED WITH THE ERS-1 RADAR ALTIMETER</t>
  </si>
  <si>
    <t>INTERNATIONAL JOURNAL OF REMOTE SENSING</t>
  </si>
  <si>
    <t>RIDLEY, JK (corresponding author), UCL, MULLARD SPACE SCI LAB, DORKING RH5 6NT, SURREY, ENGLAND.</t>
  </si>
  <si>
    <t>Laxon, Seymour/C-1644-2008</t>
  </si>
  <si>
    <t>ABINGDON</t>
  </si>
  <si>
    <t>4 PARK SQUARE, MILTON PARK, ABINGDON OX14 4RN, OXON, ENGLAND</t>
  </si>
  <si>
    <t>0143-1161</t>
  </si>
  <si>
    <t>INT J REMOTE SENS</t>
  </si>
  <si>
    <t>Int. J. Remote Sens.</t>
  </si>
  <si>
    <t>10.1080/01431169308953991</t>
  </si>
  <si>
    <t>Remote Sensing; Imaging Science &amp; Photographic Technology</t>
  </si>
  <si>
    <t>LR589</t>
  </si>
  <si>
    <t>WOS:A1993LR58900001</t>
  </si>
  <si>
    <t>DAVEY, MC; ROTHERY, P</t>
  </si>
  <si>
    <t>PRIMARY COLONIZATION BY MICROALGAE IN RELATION TO SPATIAL VARIATION IN EDAPHIC FACTORS ON ANTARCTIC FELLFIELD SOILS</t>
  </si>
  <si>
    <t>JOURNAL OF ECOLOGY</t>
  </si>
  <si>
    <t>COLONIZATION; SOIL POLYGONS; MICROALGAL COMMUNITIES</t>
  </si>
  <si>
    <t>ALGAE</t>
  </si>
  <si>
    <t>1. The causes of variations in the composition of microalgal communities on frost-sorted soil polygons on Signy Island, maritime Antarctica, were investigated, based on analyses of physical and chemical conditions and microalgal communities from 65 polygons. 2. Interpolygon variations in all environmental factors measured were small and not much greater than the intrapolygon variations. Microalgal diversity was low. Only seven taxa occurred in sufficient numbers to be included in statistical analyses, two of which, Nostoc spp., were found on only one polygon. The filamentous cyanobacterium Phormidium autumnale occurred on all polygons and usually provided the largest component of the total biovolume. 3. Microalgal communities were qualitatively constant within polygons, but varied markedly between polygons. Principal components analysis indicated that each taxon varied independently of the others, and hence it was not possible to correlate community structure with any specific environmental factor. 4. Correlations between numbers of individual taxa and edaphic factors were low and accounted for a maximum of 18% of the observed interpolygon variation or 12% of the total variation. It is suggested that the observed differences in the microalgal communities were due to the vagaries of the colonization process and reflect the probability of successful colonization of these ecosystems by microalgae.</t>
  </si>
  <si>
    <t>DAVEY, MC (corresponding author), BRITISH ANTARCTIC SURVEY,NAT ENVIRONM RES COUNCIL,MADINGLEY RD,CAMBRIDGE CB3 0ET,ENGLAND.</t>
  </si>
  <si>
    <t>0022-0477</t>
  </si>
  <si>
    <t>J ECOL</t>
  </si>
  <si>
    <t>J. Ecol.</t>
  </si>
  <si>
    <t>10.2307/2261503</t>
  </si>
  <si>
    <t>Plant Sciences; Ecology</t>
  </si>
  <si>
    <t>Plant Sciences; Environmental Sciences &amp; Ecology</t>
  </si>
  <si>
    <t>LD933</t>
  </si>
  <si>
    <t>WOS:A1993LD93300011</t>
  </si>
  <si>
    <t>HORNE, RB; THORNE, RM</t>
  </si>
  <si>
    <t>ON THE PREFERRED SOURCE LOCATION FOR THE CONVECTIVE AMPLIFICATION OF ION-CYCLOTRON WAVES</t>
  </si>
  <si>
    <t>JOURNAL OF GEOPHYSICAL RESEARCH-SPACE PHYSICS</t>
  </si>
  <si>
    <t>RING CURRENT; SYNCHRONOUS ORBIT; PARTICLE INTERACTIONS; HEAVY-IONS; AMPTE-CCE; PLASMA; GENERATION; GROWTH; REGION; HE+</t>
  </si>
  <si>
    <t>The propagation, growth and absorption of electromagnetic ion cyclotron waves in the Pc 1 frequency range is investigated using the HOTRAY ray tracing program for a realistic distribution of thermal plasma (H+, He+ and O+) that is assumed to be in diffusive equilibrium inside the plasmasphere and collisionless in the low-density region outside the plasmapause. Free energy for L- mode wave growth is provided by a bi- Maxwellian distribution of energetic H+ and O+ with a temperature and density modelled on satellite observations. Solutions to the hot plasma dispersion relation show that inside the plasmasphere the spatial growth rates are small whereas they increase outside the plasmapause with increasing L shell. Pay tracing shows that inside the plasmasphere guided L- mode waves only grow during one crossing of the magnetic equator and only achieve small path-integrated wave gain (less-than-or-equal-to 2 e- foldings). At the plasmapause the density gradient enables guided mode waves to grow during several equatorial crossings and the net path-integrated gain is much larger (congruent-to 8.7 e-foldings). For the largest observed ring current densities of 4 x 10(6) m-3 at L = 4 the gain is above the critical level (10 e-foldings) for amplification to observable levels. Just outside the plasmapause the waves only grow during the first equatorial crossing and the gain is smaller. In the absence of nonconvective instabilities the path- integrated amplification of the guided mode tends to increase with L shell and reaches the critical level for observable waves only in the outer magnetosphere (L greater-than-or-equal-to 7). Unguided L- mode waves have very small wave gain. For L greater-than-or-equal-to 7 the plasma beta becomes large (beta(perpendicular-to) &gt; 1) and should lead to the onset of nonconvective instabilities. However, we suggest that inhomogeneities in the medium and quasi-linear scattering will prevent absolute instabilities from occurring and that in reality the waves are propagating with very low group velocities. We suggest that the waves observed by Anderson et al. (1990, 1992a, b) beyond L = 7 near local noon are influenced by the enhanced wave gain due to these very low group velocity waves.</t>
  </si>
  <si>
    <t>UNIV CALIF LOS ANGELES, DEPT ATMOSPHER SCI, LOS ANGELES, CA 90024 USA</t>
  </si>
  <si>
    <t>NERC, BRITISH ANTARCTIC SURVEY, HIGH CROSS, MADINGLEY RD, CAMBRIDGE CB3 0ET, ENGLAND.</t>
  </si>
  <si>
    <t>Horne, Richard B/U-3764-2019</t>
  </si>
  <si>
    <t>Horne, Richard B/0000-0002-0412-6407</t>
  </si>
  <si>
    <t>2169-9380</t>
  </si>
  <si>
    <t>2169-9402</t>
  </si>
  <si>
    <t>J GEOPHYS RES-SPACE</t>
  </si>
  <si>
    <t>J. Geophys. Res-Space Phys.</t>
  </si>
  <si>
    <t>JUN 1</t>
  </si>
  <si>
    <t>A6</t>
  </si>
  <si>
    <t>10.1029/92JA02972</t>
  </si>
  <si>
    <t>LG058</t>
  </si>
  <si>
    <t>WOS:A1993LG05800007</t>
  </si>
  <si>
    <t>MCCARTNEY, MS; CURRY, RA</t>
  </si>
  <si>
    <t>TRANSEQUATORIAL FLOW OF ANTARCTIC BOTTOM WATER IN THE WESTERN ATLANTIC-OCEAN - ABYSSAL GEOSTROPHY AT THE EQUATOR</t>
  </si>
  <si>
    <t>In its general northward flow along the western trough of the Atlantic, Antarctic Bottom Water (AABW) must pass over several sills separating the various abyssal basins. At the equator, the western trough is deformed by major east-west offsets of the Mid-Atlantic Ridge and the continental margin of Brazil, forming a nearly zonal abyssal channel about 250 km wide, centered at the equator, and extending approximately 1000 km along its axis, in which the AABW is confined. Thus, the general northward flow of AABW is topographically constrained to be westward as it crosses the equator. A hydrographic section across this channel at 37-degrees-W shows the AABW isopycnals to be ''bowl'' shaped within and beneath the level of the channel walls. The equatorial geostrophic relation permits us to compute a zonal velocity from the well-defined parabolic distribution of dynamic height, relative to a reference level at the transition between AABW and the overlying deep water. Here 4.3 x 10(6) m3 s-1 is estimated for the westward-and ultimately northward-transport of AABW. Although this value exceeds previous estimates of net northward transport in the Brazil and Guiana basins made from International Geophysical Year data of the late 1950s, it fits well into an overall scenario constructed from transport estimates made from section data collected during the 1980s. This scenario includes a flow of approximately 7 x 10(6) m3 s-1 of AABW into the Brazil Basin from the south. The magnitude of the northward flow diminishes as it moves toward the equator indicated by estimates of 6.7 x 10(6) m3 s-1 at 23-degrees-S and 5.5 x 10(6) m3 s-1 at 11-degrees-S. At the equator, 4.3 x 10(6) m3 s-1 exits the Brazil Basin to continue northward across the Guiana Basin, and an unquantified amount flows through the Romanche Fracture Zone into the eastern basin. The northward decrease in AABW suggests an upwelling across isotherms. The difference in transports between 11-degrees-S and the equator, 1.2 x 10(6) m3 s-1, is an estimate of the combined amounts of AABW being upwelled and exiting the basin through the Romanche Fracture Zone. In the Guiana Basin at 4-degrees-N, AABW transport is estimated at 4.0 x 10(6) m3 s-1. This flow subsequently splits into two approximately equal flows: continued northward flow through the Guiana Basin, and eastward flow through the Vema Fracture Zone at 11-degrees-N to the eastern basin.</t>
  </si>
  <si>
    <t>MCCARTNEY, MS (corresponding author), WOODS HOLE OCEANOG INST,WOODS HOLE,MA 02543, USA.</t>
  </si>
  <si>
    <t>10.1175/1520-0485(1993)023&lt;1264:TFOABW&gt;2.0.CO;2</t>
  </si>
  <si>
    <t>LJ377</t>
  </si>
  <si>
    <t>WOS:A1993LJ37700016</t>
  </si>
  <si>
    <t>EVERSON, I; GOSS, C; MURRAY, WA</t>
  </si>
  <si>
    <t>COMPARISON OF KRILL (EUPHAUSIA-SUPERBA) DENSITY ESTIMATES USING 38 AND 120 KHZ ECHOSOUNDERS</t>
  </si>
  <si>
    <t>ANTARCTIC KRILL</t>
  </si>
  <si>
    <t>A series of observations, using a dual-frequency calibrated echosounder operating at 38 and 120 kHz, of a patch of Euphausia superba close to South Georgia in 1986 is described. Sea state is shown to cause significant noise close to the surface, but to cause no significant signal attenuation. There is a consistent difference of approximately 5 dB between the signal levels at the two frequencies which is in line with the difference noted from independent observations, theoretical models and in studies on encaged aggregations of krill.</t>
  </si>
  <si>
    <t>EVERSON, I (corresponding author), BRITISH ANTARCTIC SURVEY,NERC,MADINGLEY RD,CAMBRIDGE CB3 0ET,ENGLAND.</t>
  </si>
  <si>
    <t>10.1007/BF00350017</t>
  </si>
  <si>
    <t>LR140</t>
  </si>
  <si>
    <t>WOS:A1993LR14000011</t>
  </si>
  <si>
    <t>PECK, LS</t>
  </si>
  <si>
    <t>LARVAL DEVELOPMENT IN THE ANTARCTIC NEMERTEAN PARBORLASIA-CORRUGATUS (HETERONEMERTEA, LINEIDAE)</t>
  </si>
  <si>
    <t>PILIDIUM LARVA; ASTEROIDS</t>
  </si>
  <si>
    <t>Embryonic and larval development were followed from fertilisation to settlement in the Antarctic heteronemertean Parborlasia corrugatus (McIntosh, 1876). The first cleavage occurred 10 to 15 h after fertilisation, and the second at congruent-to 17 h. Larvae hatched at the gastrula stage, between 170 and 200 h post-fertilisation, and were congruent-to 150 mum in diameter. Early larval stages aggregated in dense groups near the surface of incubation vessels and were positively phototactic. Early pilidium larvae were recognisable 435 h post-fertilisation. They were 155 x 152 mum in size, and possessed a complete apical tuft of cilia and a full marginal band of locomotory cilia. At this stage, the gust was visible through the body wall, and the mouth was open and was congruent-to 40 mum in diameter. Late pilidia, 222 x 193 mum in size, were helmet-shaped. They had an apical tuft over 100 mum long, and possessed a lobed marginal band of locomotory cilia. Pilidia were observed aggregating close to the bottom of incubation vessels 1200 to 1350 h (50 to 56 d) after fertilisation, and this was interpreted as settlement behaviour. At this stage, the apical tuft had been lost and they were highly contractile, being capable of compressing their bodies. However, neither developing juveniles within the larval envelope nor hatched juveniles were observed. Pilidia consumed the microalgae Tetraselmis suecica, Thalassiosira pseudonana and Isochrysis galbana. They also fed on particulate organic material &lt; 1 mum in size, as shown by the presence of material in the guts of larvae offered filtered extracts of algal cultures. There was some indication that larvae could use dissolved organic material, since pilidia held in seawater with organic material removed did not survive as long as those in filtered seawater or in filtered water with added amino acids. However, the only larvae to exhibit settlement behaviour in the feeding experiments were those offered Tetraselmis suecica and Thalassiosira pseudonana, and these required a longer development time to reach this stage than pilidia in the standard cultures, where a mixed algal diet was offered.</t>
  </si>
  <si>
    <t>PECK, LS (corresponding author), BRITISH ANTARCTIC SURVEY,HIGH CROSS,MADINGLEY RD,CAMBRIDGE CB3 0ET,ENGLAND.</t>
  </si>
  <si>
    <t>10.1007/BF00350020</t>
  </si>
  <si>
    <t>WOS:A1993LR14000014</t>
  </si>
  <si>
    <t>LEYNAERT, A; NELSON, DM; QUEGUINER, B; TREGUER, P</t>
  </si>
  <si>
    <t>THE SILICA CYCLE IN THE ANTARCTIC OCEAN - IS THE WEDDELL SEA ATYPICAL</t>
  </si>
  <si>
    <t>ICE-EDGE ZONE; PHYTOPLANKTON BLOOM DYNAMICS; ROSS SEA; PRIMARY PRODUCTIVITY; BIOGENIC-SILICA; SOUTHERN-OCEAN; BOTTOM WATER; ACID UPTAKE; SCOTIA SEA; NUTRIENT</t>
  </si>
  <si>
    <t>The lowest biogenic silica production rates in the Southern Ocean (average of 2.59 mmol Si m-2 d-1) have been recorded in an area of heavy ice cover along a transect through the Weddell Sea from Joinville Island to Cap Norvegia (November-December 1990). The associated biomass was also very low (concentrations less-than-or-equal-to 0.6 mumol l-1 for biogenic silica and less-than-or-equal-to 0.8 mug l-1 for chlorophyll a). Based upon these direct measurements of biogenic silica production rates and other data available from the marginal ice zone and open ocean areas, we estimated the annual production of biogenic silica in the northern Weddell Sea to be 810 to 870 mmol m-2 yr-1. This leads to a revised estimate of the total annual biogenic silica production in the Southern Ocean of between 11 and 32 Tmol Si yr-1. Comparing our annual production estimate to previous estimates of vertical flux of opal in the Weddell Sea, we conclude that no more than 1 % of the silica produced annually by phytoplankton in the upper water column reaches a depth of 800 m. This is consistent with the general distribution of high accumulation rates of opal in Southern Ocean sediments which evidence an unexplained gap in the Weddell Sea. Thus, regarding the cycling of biogenic silica in the Southern Ocean, the Weddell Sea appears to be atypical.</t>
  </si>
  <si>
    <t>OREGON STATE UNIV, COLL OCEANOG, CORVALLIS, OR 97331 USA</t>
  </si>
  <si>
    <t>Oregon State University</t>
  </si>
  <si>
    <t>LEYNAERT, A (corresponding author), INST ETUD MARINES, CNRS, URA 1513, BP 452, F-29275 BREST, FRANCE.</t>
  </si>
  <si>
    <t>leynaert, aude/A-4211-2010; Quéguiner, Bernard/B-4060-2008; Treguer, Paul/H-6064-2012</t>
  </si>
  <si>
    <t>Quéguiner, Bernard/0000-0001-5020-8297;</t>
  </si>
  <si>
    <t>10.3354/meps096001</t>
  </si>
  <si>
    <t>LH806</t>
  </si>
  <si>
    <t>Bronze, Green Submitted</t>
  </si>
  <si>
    <t>WOS:A1993LH80600001</t>
  </si>
  <si>
    <t>GARRISON, DL; CLOSE, AR</t>
  </si>
  <si>
    <t>WINTER ECOLOGY OF THE SEA-ICE BIOTA IN WEDDELL SEA PACK ICE</t>
  </si>
  <si>
    <t>PHOTOSYNTHESIS-IRRADIANCE RELATIONSHIPS; MICROBIAL COMMUNITIES SIMCO; ANTARCTIC PENINSULA; ALGAL ASSEMBLAGES; MCMURDO-SOUND; FRAZIL ICE; MICROALGAE; BIOMASS; GROWTH; ENVIRONMENTS</t>
  </si>
  <si>
    <t>During winter 1988, we examined the ice community in the ice edge region of the Weddell and Scotia Seas. We measured chemical and physical characteristics of the ice habitat, chlorophyll a (chl a), particulate organic carbon and nitrogen (POC and PON) and ATP. We also analyzed the composition and biomass of the ice biota by microscopy. Air temperature during the study ranged from above freezing to as low as -18-degrees-C. Large fluctuations over a few days were common. Temperature at the ice surface generally followed air temperature, but with a short lag period. As a result of low temperatures at the ice surface, in situ salinity in the upper layer of ice floes reached &gt; 100 parts per thousand. Samples were taken from newly forming, young, first-year and older sea ice. Ice floes had variable amounts of snow cover. Floes were primarily comprised of congelation ice (56 %) but also contained significant amounts of frazil ice (41 %). Chl a ranged from &lt;0.01 to &gt;29.0 mg chl a m-2. Total integrated chlorophyll as well as chlorophyll concentrations and integrated POC, PON and ATP generally increased with increasing ice age or thickness. High C:chl a, C:N and C:ATP ratios characterized all ice types and suggested substantial detritus in the ice. The ice biota was comprised of bacteria, algae, protozoans and some metazoa. Microscopically estimated biomass in floes ranged from &lt;50 to &gt;1000 Mg C M-2, with the highest values from older ice floes. Estimates of carbon calculated from ATP showed good agreement with estimates derived from microscopy. The high concentrations of living organisms and detritus in sea ice suggest the potential importance of the ice community to the pelagic system particularly during the winter. The source of unexpectedly high concentrations of detritus, at least in young sea ice, is uncertain. The winter ice assemblage did not differ markedly from the assemblages found during other seasons, and overall the seasonal biomass variation within the pack ice community appears to be low. Resting stages such as archaeomonads and dinoflagellate cysts were common in the ice, and cyst formation for the dinoflagellates appears to take place during the winter as well as in the late summer. Although earlier studies have emphasized the importance of harvesting and concentration of organisms from the water during episodes of frazil ice formation, we did not see evidence for this from our analysis of biomass associated with different structural types of ice. The initial physical concentration of organisms in ice, however, could be quickly obscured by subsequent in situ growth or grazing. Based on a favorable light and temperature regime in drifting pack ice at high latitudes, we speculate that production and community development is likely even during winter.</t>
  </si>
  <si>
    <t>BERMUDA BIOL STN RES INC, FERRY REACH GE01, BERMUDA</t>
  </si>
  <si>
    <t>GARRISON, DL (corresponding author), UNIV CALIF SANTA CRUZ, INST MARINE SCI, SANTA CRUZ, CA 95064 USA.</t>
  </si>
  <si>
    <t>10.3354/meps096017</t>
  </si>
  <si>
    <t>WOS:A1993LH80600002</t>
  </si>
  <si>
    <t>JULL, AJT; DONAHUE, DJ; CIELASZYK, E; WLOTZKA, F</t>
  </si>
  <si>
    <t>C-14 TERRESTRIAL AGES AND WEATHERING OF 27 METEORITES FROM THE SOUTHERN HIGH-PLAINS AND ADJACENT AREAS (USA)</t>
  </si>
  <si>
    <t>ACCELERATOR MASS-SPECTROMETRY; ANTARCTIC METEORITES; STONY METEORITES; C-14 CONTENT</t>
  </si>
  <si>
    <t>We report on a series of 27 C-14 terrestrial ages of meteorites from four states in the central and southwestern USA. These results were compared to the earlier work of Boeckl (1972). Our results showed that the weathering mte for destruction of meteorites is lower than suggested by Boeckl (1972). We estimated a ''half-life'' for removal of meteorites of about 10 to 15 ka, similar to that derived for Roosevelt County meteorites. We also studied the weathering of these meteorites compared to terrestrial age. Only a weak correlation was observed, and for these meteorites the degree of weathering can only be taken as a weak indicator of terrestrial residence time. We also measured the deltaC-13 and C-14 and amount of weathering-product carbonates which show some interesting variations with the length of time the meteorites have been exposed to weathering.</t>
  </si>
  <si>
    <t>MAX PLANCK INST CHEM,KOSMOCHEM ABT,W-6500 MAINZ,GERMANY</t>
  </si>
  <si>
    <t>JULL, AJT (corresponding author), UNIV ARIZONA,NSF ARIZONA ACCELERATOR MASS SPECTROMETER FACIL,TUCSON,AZ 85721, USA.</t>
  </si>
  <si>
    <t>10.1111/j.1945-5100.1993.tb00756.x</t>
  </si>
  <si>
    <t>LJ270</t>
  </si>
  <si>
    <t>WOS:A1993LJ27000004</t>
  </si>
  <si>
    <t>BENOIT, PH; JULL, AJT; MCKEEVER, SWS; SEARS, DWG</t>
  </si>
  <si>
    <t>THE NATURAL THERMOLUMINESCENCE OF METEORITES VI - C-14, THERMOLUMINESCENCE AND THE TERRESTRIAL AGES OF METEORITES</t>
  </si>
  <si>
    <t>ANTARCTIC METEORITES; THERMO-LUMINESCENCE; ROOSEVELT-COUNTY; NEW-MEXICO; FALLS; CLASSIFICATION; ACCUMULATION; CHONDRITES; AL-26; MASS</t>
  </si>
  <si>
    <t>Research on meteorite finds, especially those from the Antarctic and from desert regions in Australia, Africa, and America, has become increasingly important, notably in studies of possible changes in the nature of the meteorite flux in the past. One important piece of information needed in the study of such meteorites is their terrestrial age which can be determined using a variety of methods, including C-14, Cl-36, and Kr-81. Natural thermoluminescence (TL) levels in meteorites can also be used as an indicator of terrestrial age. In this paper, we compare C-14-determined terrestrial ages with natural TL levels in finds from the Prairie States (central United States), a group of rinds from Roosevelt County (New Mexico, USA), and a group from the Sahara Desert. We find that, in general, the natural TL data are compatible with the C-14-derived terrestrial ages using a 20-degrees-C TL decay curve for the Prairie States and Roosevelt County and a 30-degrees-C decay curve for the Saharan meteorites. We also present TL data for a group of meteorites from the Sahara desert which has not been studied using cosmogenic radionuclides. Within these data there are distinct terrestrial age dusters which probably reflect changes in meteorite preservation efficiency over approximately 15,000 years in the region.</t>
  </si>
  <si>
    <t>UNIV ARIZONA,NSF ACCELERATOR FACIL RADIOISOTOPE ANAL,TUCSON,AZ 85721; OKLAHOMA STATE UNIV,DEPT PHYS,STILLWATER,OK 74078</t>
  </si>
  <si>
    <t>University of Arizona; National Science Foundation (NSF); Oklahoma State University System; Oklahoma State University - Stillwater</t>
  </si>
  <si>
    <t>BENOIT, PH (corresponding author), UNIV ARKANSAS,DEPT CHEM BIOCHEM,GOSMOCHEM GRP,FAYETTEVILLE,AR 72701, USA.</t>
  </si>
  <si>
    <t>10.1111/j.1945-5100.1993.tb00757.x</t>
  </si>
  <si>
    <t>WOS:A1993LJ27000005</t>
  </si>
  <si>
    <t>MERCANTINI, R; MARSELLA, R; MORETTO, D; FINOTTI, E</t>
  </si>
  <si>
    <t>KERATINOPHILIC FUNGI IN THE ANTARCTIC ENVIRONMENT</t>
  </si>
  <si>
    <t>MYCOPATHOLOGIA</t>
  </si>
  <si>
    <t>ANTARCTICA; ANTHROPIZATION; KERATINOPHILIC FUNGI</t>
  </si>
  <si>
    <t>Results of a study on the diffusion of keratinophilic fungi in an Antarctic environment are given. Nine soil samples collected from as many sites along the coast of Ross Sea, and six dust samples inside the Italian scientific base were examined by direct inoculation and hair baiting methods for soil samples and plate dilution method for dust samples. As regards the variety of species isolated and the counting of the numbers of colonies, plate dilution method proved to be very effective. Aspergillus spp., Cladosporium sp., Dematiaceae, Fusarium sp., Geomyces pannorum v. pannorum, G. pannorum v. vinaceus, Mycelia sterilia, Penicillium spp. were isolated from soil. From the dust the following moulds were isolated: Aphanoascus fulvescens, Aspergillus sp., Beauveria sp., Chrysosporium carmichaelii, Dematiaceae, Geomyces pannorum v. pannorum, G. pannorum v. vinaceus, Malbranchea gypsea, Mycelia sterilia, Nectria inventa, Penicillium spp., Scopulariopsis brevicaulis, Scopulariopsis sp. and Trichophyton mentagrophytes. The presence of four colonies of Trichophyton mentagrophytes is emphasized and correlated with the anthropization process.</t>
  </si>
  <si>
    <t>MERCANTINI, R (corresponding author), INST S MARIA &amp; S GALLICANO,MYCOL SECT,MICROBIOL LAB,VIA S GALLICANO 25A,ROME,ITALY.</t>
  </si>
  <si>
    <t>FINOTTI, ENRICO/0000-0002-5765-1088</t>
  </si>
  <si>
    <t>0301-486X</t>
  </si>
  <si>
    <t>Mycopathologia</t>
  </si>
  <si>
    <t>10.1007/BF01103478</t>
  </si>
  <si>
    <t>LU047</t>
  </si>
  <si>
    <t>WOS:A1993LU04700007</t>
  </si>
  <si>
    <t>KAPPEL, T; HILBIG, R; RAHMANN, H</t>
  </si>
  <si>
    <t>VARIABILITY IN BRAIN GANGLIOSIDE CONTENT AND COMPOSITION OF ENDOTHERMIC MAMMALS, HETEROTHERMIC HIBERNATORS AND ECTOTHERMIC FISHES</t>
  </si>
  <si>
    <t>NEUROCHEMISTRY INTERNATIONAL</t>
  </si>
  <si>
    <t>THIN-LAYER CHROMATOGRAPHY; SYNAPTIC TRANSMISSION; 9-O-ACETYL-N-ACETYLNEURAMINIC ACID; ADAPTATION; COLD; GLYCOPEPTIDES; TEMPERATURE; CALCIUM; SEA</t>
  </si>
  <si>
    <t>Content and composition of brain gangliosides were compared among endothermic mammals, heterothermic hibernators and ectothermic fishes from habitats with extreme ambient temperatures (tropic vs. antarctic waters). In general the content of brain gangliosides in fishes is significantly lower and exhibits a greater variability than in mammals. The composition of brain gangliosides was investigated using both one- and two-dimensional High Performance Thin Layer Chromatography (HPTLC). Both techniques showed a remarkable increase in the number of individual ganglioside fractions and an additional increase of higher polar fractions in fishes as compared with mammals. The 2D-HPTLC revealed a significant decrease in the relative proportion of alkali-labile gangliosides in the course of evolution from fish to mammals. Moreover this decrease in alkali-lability is correlated with the state of thermal adaptation (antarctic fishes, 53-66%; tropical cichlid fish, 35%). These results provide additional evidence for the notion that the extremely high polarity of brain gangliosides, especially of cold-blooded vertebrates, reflects a very efficient mechanism on the molecular level to keep the neuronal membrane functional under low temperature conditions.</t>
  </si>
  <si>
    <t>UNIV STUTTGART HOHENHEIM,INST ZOOL,GARBENSTR 30,W-7000 STUTTGART 70,GERMANY</t>
  </si>
  <si>
    <t>University Hohenheim</t>
  </si>
  <si>
    <t>0197-0186</t>
  </si>
  <si>
    <t>NEUROCHEM INT</t>
  </si>
  <si>
    <t>Neurochem. Int.</t>
  </si>
  <si>
    <t>10.1016/0197-0186(93)90030-9</t>
  </si>
  <si>
    <t>Biochemistry &amp; Molecular Biology; Neurosciences</t>
  </si>
  <si>
    <t>Biochemistry &amp; Molecular Biology; Neurosciences &amp; Neurology</t>
  </si>
  <si>
    <t>LC628</t>
  </si>
  <si>
    <t>WOS:A1993LC62800006</t>
  </si>
  <si>
    <t>RATKOVA, TN</t>
  </si>
  <si>
    <t>THE PHYTOPLANKTON COMPOSITION AND DISTRIBUTION IN THE ARDLY HARBOR (KING-GEORGE ISLAND, ANTARCTIC)</t>
  </si>
  <si>
    <t>SEASONAL-VARIATION; LIGHT; DIATOMS</t>
  </si>
  <si>
    <t>The phytoplankton composition was found to be homogeneous in the Ardly Harbour in winter 1989, when waters of the harbour were well mixed from the surface to the bottom and the harbour was free from ice except for benthic and epiphytic algae being abundant near the shores. The phytoplankton amount decreased abruptly from March (2.46 x 10(6) cells/l) to May (1 - 2 x 10(3) cells/l) and did not change much till October. The species specific fluctuations of the algae amount, the availability of the dividing cells in the plankton during the winter and species succession evidences for the active growth of phytoplankton in the harbour in winter. An important factor that enabled winter phytoplankton development was the small depth of the harbour where the water mixing reached the bottom and the illumination was enough for the growth of algae. The nano-phytoplankton (small diatoms and flagellates) dominated in the plankton of the harbour in winter.</t>
  </si>
  <si>
    <t>RATKOVA, TN (corresponding author), PP SHIRSHOV OCEANOL INST,MOSCOW,RUSSIA.</t>
  </si>
  <si>
    <t>LL569</t>
  </si>
  <si>
    <t>WOS:A1993LL56900008</t>
  </si>
  <si>
    <t>LOPUKHIN, AS</t>
  </si>
  <si>
    <t>WEDDELL SEA MICROPLANKTON (ANTARCTIC) - CONCENTRATION OF INTERCELL ADENOZIN THRIPHOSPHATE AND CHLOROPHYLL-A, SIZE SPECTRA PARAMETERS</t>
  </si>
  <si>
    <t>OCEAN; PHYTOPLANKTON; WATERS; PARTICLES; PACIFIC</t>
  </si>
  <si>
    <t>Concentration of ATP and chlorophyll ''a'' of microplankton and its size structure were investigated in January - April 1989 the Indian ocean and Weddell Sea. ATP values varied from 11 till 92 ng/l, chlorophyll - from 0.04 till 0.27 mg/m3 in the Indian ocean. Fractions of nano- and picoplankton prevailed. To the South of latitude 40-degrees ATP and chlorophyll ''a'' concentrations have decreased two times more, and in Weddell Sea they were more than 400 ng/l and 0.6 mg/m3 correspondingly. Cells of nano- and microphitoplankton presented by diatomea prevailed in size spectra. Space changability of parameters was kept within one order; changes took place a month after the first observations when the parameters values were 3 - 4 times decreased. Changes in the size structure happened at the account of increase of nano- and picoplankton part in total biomass. ATP concentration in photic area of 0 - 200 m varied from 31.96 mg/m2, in February, till 8.02 mg/m2 at the end of March - April. ATP values for pelagial were 61.5 and 98.8 mg/m2 at 4200 and 4700 m depths correspondingly.</t>
  </si>
  <si>
    <t>LOPUKHIN, AS (corresponding author), UKRAINIAN ACAD SCI,INST SO SEAS BIOL,SEVASTOPOL,UKRAINE.</t>
  </si>
  <si>
    <t>WOS:A1993LL56900009</t>
  </si>
  <si>
    <t>SOMME, L; STROMME, A; ZACHARIASSEN, KE</t>
  </si>
  <si>
    <t>NOTES ON THE ECOLOGY AND PHYSIOLOGY OF THE ANTARCTIC ORIBATID MITE MAUDHEIMIA-WILSONI</t>
  </si>
  <si>
    <t>POLAR RESEARCH</t>
  </si>
  <si>
    <t>LOW-TEMPERATURE; ADAPTATIONS; INSECTS</t>
  </si>
  <si>
    <t>The oribatid mite Maudheimia wilsoni Dalenius was found to be numerous on the underside of stones at Jutulsessen (72-degrees-S, 3-degrees-E) in Dronning Maud Land, Antarctica. Daily temperature fluctuations of the microhabitat from as high as 19-degrees-C and to as low as -17-degrees-C were observed during the austral summer. Optimal activity of the mites occurred at 10-degrees-C. Even in January the mean supercooling point of adult mites was as low as - 30.8 +/- 4.7-degrees-C. Haemolymph osmolality ranged from 500 to 800 mOsmol and thermal hystersis freezing points from -4.7 to - 6.1-degrees-C. Adult mites had a mean water content of 43.6% and a water loss rate of 0.12 mug h-1 at 15-degrees-C and 10% relative humidity.</t>
  </si>
  <si>
    <t>ALLFORSK,DEPT ECOTOXICOL,N-7055 DRAGVOLL,NORWAY; UNIV TRONDHEIM,INST ZOOL,N-7055 DRAGVOLL,NORWAY</t>
  </si>
  <si>
    <t>SOMME, L (corresponding author), UNIV OSLO,INST BIOL,POB 1050 BLINDERN,N-0316 OSLO,NORWAY.</t>
  </si>
  <si>
    <t>NORWEGIAN POLAR INST</t>
  </si>
  <si>
    <t>OSLO</t>
  </si>
  <si>
    <t>POSTBOKS 5072 MAJORSTUA, 1330 OSLO, NORWAY</t>
  </si>
  <si>
    <t>0800-0395</t>
  </si>
  <si>
    <t>POLAR RES</t>
  </si>
  <si>
    <t>Polar Res.</t>
  </si>
  <si>
    <t>10.1111/j.1751-8369.1993.tb00418.x</t>
  </si>
  <si>
    <t>Ecology; Geosciences, Multidisciplinary; Oceanography</t>
  </si>
  <si>
    <t>Environmental Sciences &amp; Ecology; Geology; Oceanography</t>
  </si>
  <si>
    <t>LY396</t>
  </si>
  <si>
    <t>WOS:A1993LY39600002</t>
  </si>
  <si>
    <t>LANGIN, D; LAURELL, H; HOLST, LS; BELFRAGE, P; HOLM, C</t>
  </si>
  <si>
    <t>GENE ORGANIZATION AND PRIMARY STRUCTURE OF HUMAN HORMONE-SENSITIVE LIPASE - POSSIBLE SIGNIFICANCE OF A SEQUENCE HOMOLOGY WITH A LIPASE OF MORAXELLA TA144, AN ANTARCTIC BACTERIUM</t>
  </si>
  <si>
    <t>PROCEEDINGS OF THE NATIONAL ACADEMY OF SCIENCES OF THE UNITED STATES OF AMERICA</t>
  </si>
  <si>
    <t>ADIPOSE TISSUE; LIPID METABOLISM; PSYCHROTROPH</t>
  </si>
  <si>
    <t>DEPENDENT PROTEIN-KINASE; ADIPOSE-TISSUE; LIPOPROTEIN-LIPASE; PHOSPHORYLATION; IDENTIFICATION; PURIFICATION; SITE</t>
  </si>
  <si>
    <t>The human hormone-sensitive lipase (HSL) gene encodes a 786-aa polypeptide (85.5 kDa). It is composed of nine exons spanning almost-equal-to 11 kb, with exons 2-5 clustered in a 1.1-kb region. The putative catalytic site (Ser423) and a possible lipid-binding region in the C-terminal part are encoded by exons 6 and 9, respectively. Exon 8 encodes the phosphorylation site (Ser551) that controls cAMP-mediated activity and a second site (Ser553) that is phosphorylated by 5'-AMP-activated protein kinase. Human HSL showed 83% identity with the rat enzyme and contained a 12-aa deletion immediately upstream of the phosphorylation sites with an unknown effect on the activity control. Besides the catalytic site motif (Gly-Xaa-Ser-Xaa-Gly) found in most lipases, HSL shows no homology with other known lipases or proteins, except for a recently reported unexpected homology between the region surrounding its catalytic site and that of the lipase 2 of Moraxella TA144, an antarctic psychrotrophic bacterium. The gene of lipase 2, which catalyses lipolysis below 4-degrees-C, was absent in the genomic DNA of five other Moraxella strains living at 37-degrees-C. The lipase 2-like sequence in HSL may reflect an evolutionarily conserved cold adaptability that might be of critical survival value when low-temperature-mobilized endogenous lipids are the primary energy source (e.g., in poikilotherms or hibernators). The finding that HSL at 10-degrees-C retained 3- to 5-fold more of its 37-degrees-C catalytic activity than lipoprotein lipase or carboxyl ester lipase is consistent with this hypothesis.</t>
  </si>
  <si>
    <t>LUND UNIV,DEPT MED &amp; PHYSIOL CHEM 4,S-22100 LUND,SWEDEN</t>
  </si>
  <si>
    <t>Lund University</t>
  </si>
  <si>
    <t>Laurell, Henrik/HIZ-6768-2022</t>
  </si>
  <si>
    <t>Laurell, Henrik/0000-0001-7328-935X; Langin, Dominique/0000-0002-2669-7825</t>
  </si>
  <si>
    <t>NATL ACAD SCIENCES</t>
  </si>
  <si>
    <t>2101 CONSTITUTION AVE NW, WASHINGTON, DC 20418</t>
  </si>
  <si>
    <t>0027-8424</t>
  </si>
  <si>
    <t>P NATL ACAD SCI USA</t>
  </si>
  <si>
    <t>Proc. Natl. Acad. Sci. U. S. A.</t>
  </si>
  <si>
    <t>10.1073/pnas.90.11.4897</t>
  </si>
  <si>
    <t>LF285</t>
  </si>
  <si>
    <t>WOS:A1993LF28500026</t>
  </si>
  <si>
    <t>ROYDEN, LH</t>
  </si>
  <si>
    <t>EVOLUTION OF RETREATING SUBDUCTION BOUNDARIES FORMED DURING CONTINENTAL COLLISION</t>
  </si>
  <si>
    <t>GIBRALTAR PLATE BOUNDARY; SURROUNDING REGIONS; ACTIVE TECTONICS; SOUTHERN SPAIN; TYRRHENIAN SEA; ALBORAN SEA; THRUST BELT; ARC; LITHOSPHERE; EXTRUSION</t>
  </si>
  <si>
    <t>Retreating subduction boundaries, formed where the rate of subduction exceeds the rate of overall plate convergence, appear to be commonly developed features within regions of early or incomplete continent-continent collision. They are characterized by regional extension within the overriding plate and, at their leading edge, by thin-skinned arcuate thrust belts that are concave towards the overriding plate. As is illustrated by examples from the Mediterranean region, the formation of retreating subduction boundaries is intimately related to the process of continental collision. During the early stages of collision, retreating subduction boundaries are commonly formed by lateral ejection from zones of crustal shortening along the main collision boundary. Retreating plate boundaries can also form before the main collision, and the associated thrust belts emplaced as precollisional accretionary assemblages. Because the driving mechanism for retreating subduction boundaries appears to be gravity acting on a dense subducted slab (slab pull), subduction usually ceases when, and only when, thick buoyant continental crust enters the subduction zone. Thus differences in the evolution and duration of retreating subduction systems can be largely attributed to the size and configuration of the deep water regions available to be subducted. In some cases, retreating subduction boundaries may ''escape'' into the open ocean, where they form nearly isolated, local tectonic systems. In these systems the rate of subduction is approximately compensated by the rate of upper plate extension, and migration of the system across the oceanic region may be very rapid. For example, the Horseshoe Seamounts, located about 800 km offshore in the eastern North Atlantic, may be the active expression of an east dipping, westwardly migrating retreating subduction boundary that has evolved from the Betic Cordillera-Rif system active in Miocene time and may now be progressing across the Atlantic at approximately 50 mm/yr. An analogous situation may be represented by the Scotia Arc system, a westward dipping retreating subduction system located between the South American and Antarctic plates, which may have ''escaped'' into the South Atlantic ocean from a zone of crustal shortening in the Andes and is now progressing across the Atlantic at a rate of about 80 mm/yr.</t>
  </si>
  <si>
    <t>ROYDEN, LH (corresponding author), MIT,DEPT EARTH ATMOSPHER &amp; PLANETARY SCI,CAMBRIDGE,MA 02139, USA.</t>
  </si>
  <si>
    <t>10.1029/92TC02641</t>
  </si>
  <si>
    <t>LG198</t>
  </si>
  <si>
    <t>WOS:A1993LG19800002</t>
  </si>
  <si>
    <t>MOOI, R; DAVID, B</t>
  </si>
  <si>
    <t>ONTOGENY AND ORIGIN OF THE BROODING SYSTEM IN ANTARCTIC URECHINID SEA-URCHINS (ECHINODERMATA, HOLASTEROIDA)</t>
  </si>
  <si>
    <t>ZOOMORPHOLOGY</t>
  </si>
  <si>
    <t>MORPHOLOGY; ECHINOIDEA</t>
  </si>
  <si>
    <t>Echinoids usually broadcast gametes, and do not generally engage in a high degree of parental care. However, when they do, juveniles are typically maintained among the spines, or in shallow, external depressions in the test itself. The brooding Antarctic holasteroids Urechinus mortenseni and Plexechinus nordenskjoldi are bizarre exceptions: females develop an elaborate brooding system in which a small number of direct developing young are protected. Ontogeny of post-natal brooding urechinids is marked by profound divergence in the growth trajectories of male and female apical systems. In females, this leads to dramatic departures from the patterns found in all other echinoids. Otherwise, coronal skeleton allometry of males and females is almost identical. Juveniles in brood pouches grow larger than the diameter of the apical aperture through which they must pass to reach the external environment. The apical plates, from which the brooding system is suspended, '' hinge '' downward to enlarge the aperture, allowing the young to emerge from the female. A possible origin for the brooding system suggests derivation by centripetal plate addition from the ocular plates in the coronal skeleton. We develop a contrasting model for the origin of the brooding system that relies on a proposed homology between genital and periproctal elements of the apical system of echinoids and the more highly developed dorsal skeleton of other echinoderm classes.</t>
  </si>
  <si>
    <t>CTR SCI TERRE,CNRS,URA 157,F-21000 DIJON,FRANCE</t>
  </si>
  <si>
    <t>Centre National de la Recherche Scientifique (CNRS)</t>
  </si>
  <si>
    <t>MOOI, R (corresponding author), CALIF ACAD SCI,DEPT INVERTEBRATE ZOOL &amp; GEOL,GOLDEN GATE PK,SAN FRANCISCO,CA 94118, USA.</t>
  </si>
  <si>
    <t>Mooi, Rich/0000-0003-1533-8488</t>
  </si>
  <si>
    <t>0720-213X</t>
  </si>
  <si>
    <t>Zoomorphology</t>
  </si>
  <si>
    <t>10.1007/BF00403085</t>
  </si>
  <si>
    <t>Anatomy &amp; Morphology; Zoology</t>
  </si>
  <si>
    <t>LM377</t>
  </si>
  <si>
    <t>WOS:A1993LM37700001</t>
  </si>
  <si>
    <t>NAKAZAWA, T; MACHIDA, T; TANAKA, M; FUJII, Y; AOKI, S; WATANABE, O</t>
  </si>
  <si>
    <t>DIFFERENCES OF THE ATMOSPHERIC CH4 CONCENTRATION BETWEEN THE ARCTIC AND ANTARCTIC REGIONS IN PRE-INDUSTRIAL/PRE-AGRICULTURAL ERA</t>
  </si>
  <si>
    <t>POLAR ICE; METHANE; CORE; INCREASE; BUBBLES; TRENDS; RECORD; N2O</t>
  </si>
  <si>
    <t>Air samples in ice cores from Site J, Greenland and Mizuho, Antarctica were analyzed to reconstruct the past concentrations of atmospheric CH4 at northern and southern high latitudes. The results showed that the CH4 concentrations were fairly constant in the pre-industrial/pre-agricultural era covered by this study, average values being 756+/-10 and 701+/-10 ppbv for the Site J and Mizuho cores, respectively, and then increased significantly with time. The pre-industrial/pre-agricultural levels of the CH4 concentration obtained from the Site J core were higher by 55+/-20 ppbv than those from the Mizuho core, suggesting that natural CH4 sources had been stronger in the northern hemisphere than in the southern hemisphere.</t>
  </si>
  <si>
    <t>NATL INST POLAR RES,1-9-10 KAGA,TOKYO,TOKYO 173,JAPAN</t>
  </si>
  <si>
    <t>Research Organization of Information &amp; Systems (ROIS); National Institute of Polar Research (NIPR) - Japan</t>
  </si>
  <si>
    <t>NAKAZAWA, T (corresponding author), TOHOKU UNIV,FAC SCI,CTR ATMOSPHER &amp; OCEAN STUDIES,SENDAI,MIYAGI 980,JAPAN.</t>
  </si>
  <si>
    <t>Machida, Toshinobu/H-6526-2018</t>
  </si>
  <si>
    <t>MAY 21</t>
  </si>
  <si>
    <t>10.1029/93GL00776</t>
  </si>
  <si>
    <t>Science Citation Index Expanded (SCI-EXPANDED); Arts &amp; Humanities Citation Index (A&amp;HCI)</t>
  </si>
  <si>
    <t>LE448</t>
  </si>
  <si>
    <t>WOS:A1993LE44800017</t>
  </si>
  <si>
    <t>FIEDLER, M; FRANK, H; GOMER, T; HAUSMANN, M; PFEILSTICKER, K; PLATT, U</t>
  </si>
  <si>
    <t>GROUNDBASED SPECTROSCOPIC MEASUREMENTS OF STRATOSPHERIC NO2 AND OCLO IN ARCTIC WINTER 1989 90</t>
  </si>
  <si>
    <t>ATMOSPHERIC ABSORPTION-MEASUREMENTS; ANTARCTIC STRATOSPHERE; COLUMN ABUNDANCES; FEBRUARY 1989; JANUARY; OZONE; EXPEDITION; GREENLAND</t>
  </si>
  <si>
    <t>During January and February 1990 ground-based UV / visible spectroscopic observations of direct moon light and zenith scattered sun light were performed near Kiruna, Sweden at 67.9-degrees-N, 21.1-degrees-E. From the measured differential absorption of NO2 and OClO the corresponding slant column abundances were determined and converted to vertical column densities using airmass factors evaluated by a ray tracing model. Upper limits for the stratospheric NO2 column of 0.4 - 0.9 . 10(15)/cm2 were deduced and elevated levels of OClO could be detected during Feb. 6 - 8.</t>
  </si>
  <si>
    <t>FIEDLER, M (corresponding author), INST UMWELTPHYS,INF,366,W-6900 HEIDELBERG,GERMANY.</t>
  </si>
  <si>
    <t>10.1029/92GL00088</t>
  </si>
  <si>
    <t>WOS:A1993LE44800022</t>
  </si>
  <si>
    <t>MILLS, EL</t>
  </si>
  <si>
    <t>A HISTORY OF ANTARCTIC SCIENCE - FOGG,GE</t>
  </si>
  <si>
    <t>MILLS, EL (corresponding author), DALHOUSIE UNIV,DEPT OCEANOG,HALIFAX B3H 4J1,NS,CANADA.</t>
  </si>
  <si>
    <t>10.1126/science.260.5111.1175-a</t>
  </si>
  <si>
    <t>LC942</t>
  </si>
  <si>
    <t>WOS:A1993LC94200051</t>
  </si>
  <si>
    <t>RUSSELL, PB; PFISTER, L; SELKIRK, HB</t>
  </si>
  <si>
    <t>THE TROPICAL EXPERIMENT OF THE STRATOSPHERE-TROPOSPHERE EXCHANGE PROJECT (STEP) - SCIENCE OBJECTIVES, OPERATIONS, AND SUMMARY FINDINGS</t>
  </si>
  <si>
    <t>ANTARCTIC OZONE EXPERIMENT; AUSTRALIAN SUMMER MONSOON; AMEX PHASE-II; ER-2 AIRCRAFT; CONDENSATION NUCLEI; PARTICLE FORMATION; STRATIFORM REGION; CLOUD; TEMPERATURE; CIRCULATION</t>
  </si>
  <si>
    <t>The Stratosphere-Troposphere Exchange Project Tropical Experiment (STEP Tropical) investigated stratosphere-troposphere exchange and dehydration processes in that region and season with the coldest average tropopause temperatures, the tropical western Pacific and northern Australia during the winter monsoon (January-February) of 1987. This is also a period of extensive convective activity and rainfall. In addition to this primary goal, STEP Tropical (1) extended stratospheric aircraft chemical tracer surveys to the southern hemisphere subtropics and mid-latitudes and (2) sampled the anticyclone that dominates the circulation over Australia in the lower stratosphere during the winter monsoon. Advanced fast-response instruments on NASA's ER-2 aircraft measured meteorological variables, stratospheric and tropospheric tracers, particles, and radiative fluxes. ER-2 sorties included six ferry flight legs across the Pacific and eleven flights in the Australian region. The 1986-1987 monsoon was atypical in that (1) its date of onset, January 14, was 3 weeks later than normal and (2) it was unusually intense and sustained once it did arrive, As a consequence, almost all the flights were conducted under monsoon conditions, with only limited sampling of premonsoon and break-monsoon continental convection. Illustrations show flight paths for each sortie on satellite images and on 100 hPa synoptic flow charts, as well as the timing of flights with respect to overall cloudiness in the Australian region. STEP Tropical results, reported in the accompanying set of papers, include (1) observational documentation of a convective scale cold trap that dries air of recent tropospheric origin to prevailing stratospheric minimum water vapor mixing ratios (3 ppmv or less); (2) indications that this drying mechanism can be effective not only in the anvils of the tallest clouds (which occur during ''break-monsoon'' conditions) but also in the anvils of tropical cyclones and monsoon mesoscale convective systems; (3) demonstration that convectively generated gravity waves account for a significant part of the momentum forcing of the semiannual and quasi-biennial oscillations in the stratosphere; and (4) documentation of an upper tropospheric source of NOy and a significant upward flux of NOy at the tropical tropopause. For monsoon convection to be an important contributor to the net transfer of tropospheric air to the stratosphere, a mechanism is required to move air from the cloud tops to significantly greater heights. STEP Tropical results suggest that gravity-wave-induced small-scale turbulence or radiative heating of anvils provides this mechanism. Observational proof of the theoretically required high heating rates remains to be obtained.</t>
  </si>
  <si>
    <t>SPACE PHYS RES INST, SUNNYVALE, CA 94087 USA</t>
  </si>
  <si>
    <t>NASA, AMES RES CTR, MOFFETT FIELD, CA 94035 USA.</t>
  </si>
  <si>
    <t>Selkirk, Henry B/H-2021-2012</t>
  </si>
  <si>
    <t>Selkirk, Henry B/0000-0001-9431-5385</t>
  </si>
  <si>
    <t>MAY 20</t>
  </si>
  <si>
    <t>D5</t>
  </si>
  <si>
    <t>10.1029/92JD02521</t>
  </si>
  <si>
    <t>LD686</t>
  </si>
  <si>
    <t>WOS:A1993LD68600002</t>
  </si>
  <si>
    <t>ALLISON, I; WENDLER, G; RADOK, U</t>
  </si>
  <si>
    <t>CLIMATOLOGY OF THE EAST ANTARCTIC ICE-SHEET (100-DEGREES-E TO 140-DEGREES-E) DERIVED FROM AUTOMATIC WEATHER STATIONS</t>
  </si>
  <si>
    <t>A decade ago, automatic weather stations (AWS) were placed in remote areas of Antarctica where little or no information on the meteorological conditions was available. These stations report to the ARGOS data collection system onboard polar orbiting satellites of the NOAA series. The Australian National Antarctic Research Expeditions (ANARE) and the United States Antarctic Research Program (USARP) of the National Science Foundation (with logistic support from the French Expeditions Polaires Francaises (EPF)) have built up two AWS data nets in East Antarctica. There are a total of 16 stations in the area 55-degrees - 145-degrees-E and 65-degrees - 75-degrees-S, stretching from sea level to above 3000 m altitude. The records of 10 of these stations are sufficiently long to be adequate for a climatological study of the basic parameters of surface temperature, pressure, and wind and have been used in this study. The station data were reduced to a common format and interpreted jointly to describe the broad-scale climatic features of the ice sheet. Climatological results include (1) an absolute lowest minimum temperature of -84.6-degrees-C at Dome C; (2) no minimum below -40-degrees-C at D10 near the coast: (3) a ''coreless'' winter temperature regime, without seasonal temperature trends for 6 months, at all stations; (4) mean surface with speeds increasing to maxima near, rather than at, the coast; (5) high directional constancy in all seasons, with directions closer to the fall line in winter and during night hours than in summer and during day hours; (7) a distinct semiannual pressure variation with a main minimum in spring (September) and a secondary minimum in autumn (March); and (8) interrelationships among surface temperature, pressure, and wind related to the ice sheet topography.</t>
  </si>
  <si>
    <t>UNIV COLORADO, CIRES, BOULDER, CO 80309 USA; UNIV ALASKA, INST GEOPHYS, FAIRBANKS, AK 99701 USA; UNIV TASMANIA, IASOS, HOBART, TAS 7001, AUSTRALIA; AUSTRALIAN ANTARCTIC DIV, HOBART 7001, AUSTRALIA</t>
  </si>
  <si>
    <t>University of Colorado System; University of Colorado Boulder; University of Alaska System; University of Alaska Fairbanks; University of Tasmania; Australian Antarctic Division</t>
  </si>
  <si>
    <t>ANTARCTIC COOPERAT RES CTR, GPO BOX 252C, HOBART 7001, AUSTRALIA.</t>
  </si>
  <si>
    <t>10.1029/93JD00104</t>
  </si>
  <si>
    <t>WOS:A1993LD68600017</t>
  </si>
  <si>
    <t>REID, SJ; VAUGHAN, G; KYRO, E</t>
  </si>
  <si>
    <t>OCCURRENCE OF OZONE LAMINAE NEAR THE BOUNDARY OF THE STRATOSPHERIC POLAR VORTEX</t>
  </si>
  <si>
    <t>ARCTIC STRATOSPHERE; ANTARCTIC VORTEX; ER-2; PROFILE; TRENDS</t>
  </si>
  <si>
    <t>Analysis of ozonesonde data collected at high northern latitudes in winter and spring shows that laminae of enhanced and depleted ozone are associated with the polar vortex. In January and February, they are most common at all latitudes in the potential temperature range 370-430 K, but are abundant up to 500 K between 60-degrees and 70-degrees-N. In March and April they occur most frequently northward of 75 N, and are abundant up to 520 K, whereas they are largely confined to the range 320-440 K at lower latitudes. Analysis of data gathered during the Airborne Arctic Stratospheric Expedition (AASE) in 1989 confirms that laminae are confined below 420 K in January and February when the 400K potential vorticity exceeds 15 muK kg-1 m2 s-1, i.e., the polar vortex boundary. Further analysis of ozone lidar data obtained during AASE depicts clearly the extrusion of laminae of enhanced ozone concentration from the polar regions in the altitude range 13-15 km. These extrusions form a class of laminae which transport ozone equatorward in the lowest levels of the stratosphere. Possible dynamical mechanisms for these laminae are discussed.</t>
  </si>
  <si>
    <t>FMI, SF996QQ SODANKYLA, FINLAND</t>
  </si>
  <si>
    <t>UNIV WALES, DEPT PHYS, ABERYSTWYTH SY23 3BZ, WALES.</t>
  </si>
  <si>
    <t>Vaughan, Geraint/O-2459-2015</t>
  </si>
  <si>
    <t>Vaughan, Geraint/0000-0002-0885-0398</t>
  </si>
  <si>
    <t>10.1029/93JD00230</t>
  </si>
  <si>
    <t>WOS:A1993LD68600024</t>
  </si>
  <si>
    <t>DRDLA, K; TURCO, RP; ELLIOTT, S</t>
  </si>
  <si>
    <t>HETEROGENEOUS CHEMISTRY ON ANTARCTIC POLAR STRATOSPHERIC CLOUDS - A MICROPHYSICAL ESTIMATE OF THE EXTENT OF CHEMICAL-PROCESSING</t>
  </si>
  <si>
    <t>NITRIC-ACID TRIHYDRATE; CHLORINE NITRATE; OZONE DEPLETION; HYDROGEN-CHLORIDE; VAPOR-PRESSURES; ACTIVE CHLORINE; ICE SURFACES; TRACE GASES; JANUARY 24; N2O5</t>
  </si>
  <si>
    <t>A detailed model of polar stratospheric clouds (PSCs), which includes nucleation, condensational growth, and sedimentation processes, has been applied to the study of heterogeneous chemical reactions. For the first time, the extent of chemical processing during a polar winter has been estimated for an idealized air parcel in the Antartic vortex by calculating in detail the rates of heterogeneous reactions on PSC particles. The resulting active chlorine and NO(x) concentrations at first sunrise are analyzed with respect to their influence upon the Antartic ozone hole, using a photochemical model. It is found that the species present at sunrise are primarily influenced by the relative values of the heterogeneous reaction rate constants (and thus die ''sticking coefficients'') and the initial ps concentrations. However, the extent of chlorine activation is also influenced by whether N2O5 is removed by reaction with HCl or H2O. The reaction of N2O5 with HCl, which occurs rapidly on type 1 PSCs, activates the chlorine contained in the reservoir species HCl. Hence the presence and surface area of type 1 PSCs early in the winter are crucial in determining ozone depletion.</t>
  </si>
  <si>
    <t>DRDLA, K (corresponding author), UNIV CALIF LOS ANGELES, DEPT ATMOSPHER SCI, 405 HILGARD AVE, LOS ANGELES, CA 90024 USA.</t>
  </si>
  <si>
    <t>10.1029/93JD00164</t>
  </si>
  <si>
    <t>WOS:A1993LD68600031</t>
  </si>
  <si>
    <t>SMITH, JP; SOLOMON, S; SANDERS, RW; MILLER, HL; PERLISKI, LM; KEYS, JG; SCHMELTEKOPF, AL</t>
  </si>
  <si>
    <t>ATMOSPHERIC NO(3) .4. VERTICAL PROFILES AT MIDDLE AND POLAR LATITUDES AT SUNRISE</t>
  </si>
  <si>
    <t>TEMPERATURE-DEPENDENCE; VISIBLE SPECTROSCOPY; MCMURDO-STATION; NO3; ANTARCTICA</t>
  </si>
  <si>
    <t>Ground-based measurements of NO3 absorption in the band near 662 nm were carried out on four occasions using the Moon as a light source during sunrise at both middle and polar latitudes. As the Sun rose, the observed slant column abundance of atmospheric NO3 decreased systematically. The observed time dependent decrease is due to the progression of the solar terminator down through the atmosphere and provides a basis for inferring the vertical profile of NO3 at sunrise. The inferred profiles are sensitive to the adopted NO3 absorption cross sections and photolysis rates, and these sensitivities are investigated. Two sets of measurements made in Colorado during the summer display a large contribution to the total column from the troposphere, while two data sets obtained during the Antarctic spring demonstrate that the column is almost entirely located in the stratosphere there. The NO3 abundances obtained in Antarctica are much smaller than those measured over Colorado and show that NO3 evolves only at altitudes where the temperature is high enough to allow its formation via the reaction of NO2 and O3.</t>
  </si>
  <si>
    <t>UNIV COLORADO, COOPERAT INST RES ENVIRONM SCI, BOULDER, CO 80303 USA; NOAA, AERON LAB, BOULDER, CO 80303 USA; NATL INST WATER &amp; AIR RES, LAUDER, NEW ZEALAND</t>
  </si>
  <si>
    <t>University of Colorado System; University of Colorado Boulder; National Oceanic Atmospheric Admin (NOAA) - USA; National Institute of Water &amp; Atmospheric Research (NIWA) - New Zealand</t>
  </si>
  <si>
    <t>smith, jack/JJZ-1003-2023; Smith, Jack/KEZ-9291-2024; Miller, Henry/D-7628-2013</t>
  </si>
  <si>
    <t>Miller, Henry/0000-0002-7155-8314</t>
  </si>
  <si>
    <t>10.1029/93JD00041</t>
  </si>
  <si>
    <t>WOS:A1993LD68600032</t>
  </si>
  <si>
    <t>SOLOMON, S; SANDERS, RW; GARCIA, RR; KEYS, JG</t>
  </si>
  <si>
    <t>INCREASED CHLORINE DIOXIDE OVER ANTARCTICA CAUSED BY VOLCANIC AEROSOLS FROM MOUNT-PINATUBO</t>
  </si>
  <si>
    <t>HETEROGENEOUS CHEMISTRY; OZONE DESTRUCTION; OCLO</t>
  </si>
  <si>
    <t>THE annual springtime depletion of Antarctic ozone1 has been shown to be due to the action of chlorine species, activated by reactions occurring on the surfaces of polar stratospheric clouds (pSCS)1,2. Similar reactions may also take place on the surfaces of liquid sulphuric acid aerosols when the temperature is too high to permit the formation of PSCs3-4. Such processes may have been facilitated following the eruption of Mount Pinatubo in June 1991, when unprecedented amounts of sulphur compounds were injected into the stratosphere5. Here we present observations of Antarctic chlorine dioxide abundances in the austral autumn and winter of 1991 (when aerosol concentrations were at background levels) and 1992 (greatly enhanced aerosol concentrations). We find that in 1992, unlike 1991, chlorine dioxide levels increased dramatically in the autumn, when PSCs were extremely unlikely to have been present. Model results suggest that this was mainly caused by the direct activation of chlorine nitrate on the aerosol surfaces. The effect of the Pinatubo aerosols probably contributed to the unprecedented depth and areal extent of Antarctic ozone depletion in 1992.</t>
  </si>
  <si>
    <t>NATL CTR ATMOSPHER RES,BOULDER,CO 80307; NATL INST WATER &amp; AIR RES,LAUDER,NEW ZEALAND</t>
  </si>
  <si>
    <t>National Center Atmospheric Research (NCAR) - USA; National Institute of Water &amp; Atmospheric Research (NIWA) - New Zealand</t>
  </si>
  <si>
    <t>SOLOMON, S (corresponding author), NOAA,AERON LAB,BOULDER,CO 80303, USA.</t>
  </si>
  <si>
    <t>10.1038/363245a0</t>
  </si>
  <si>
    <t>LC866</t>
  </si>
  <si>
    <t>WOS:A1993LC86600046</t>
  </si>
  <si>
    <t>RICHARDSON, PL; SCHMITZ, WJ</t>
  </si>
  <si>
    <t>DEEP CROSS-EQUATORIAL FLOW IN THE ATLANTIC MEASURED WITH SOFAR FLOATS</t>
  </si>
  <si>
    <t>OCEAN; VARIABILITY; TRANSPORT; CURRENTS; BAHAMAS; ABACO; WATER; EAST</t>
  </si>
  <si>
    <t>Neutrally buoyant SOFAR floats at nominal depths of 800, 1800, and 3300 m were tracked for 21 months in the vicinity of tropical boundary currents in the Atlantic near 6-degrees-N and at several sites near 11-degrees-N as well as along the equator. Trajectories at 1800 m show a swift (&gt;50 cm/s), narrow (100 km wide), southward flowing deep western boundary current (DWBC) extending from 7-degrees-N to the equator. The average transport per unit depth in the DWBC was estimated to be 13.8 x 10(3) m2/S. Coupling this value with mean velocities measured in the DWBC by current meters gave a volume transport of 15 x 10(6) m3/s between depths of 900 m and 2800 m. Approximately 6 x 10(6) m3/s recirculated northward between the DWBC and the Mid-Atlantic Ridge, leaving 9 x 10(6) m3/s as cross-equatorial transport. No obvious DWBC nor swift equatorial current was observed by the 3300-m floats; a low mean velocity at this depth lay between F-11 and higher velocity cores above and below. The 1800-m trajectories also suggest that at times (February-March 1989) the North Atlantic Deep Water in the DWBC turned eastward and flowed along the equator and at other times (August-September 1990) the DWBC crossed the equator and continued southward. The velocity near the equator, calculated by grouping floats in a box along the equator, was eastward at 4.1 cm/s from February 1989 to February 1990 and westward at 4.6 cm/s from March 1990 to November 1990. Thus the amount of cross-equatorial flow in the DWBC appeared to be finked to low-frequency variability of the structure of the equatorial current system. Floats in Antarctic Intermediate Water at 800 m revealed a northwestward western boundary current, although flow patterns were complicated. Three floats that significantly contributed to the northwestward flow looped in anticyclonic eddies that translated up the coast at 8 cm/s. Six 800-m floats drifted eastward along the equator between 5-degrees-S and 6-degrees-N at a mean velocity of 11 cm/s; one reached 5-degrees-W in the Gulf of Guinea, suggesting that the equatorial currents at this depth extended at least 35-degrees-40-degrees along the equator. Three of these floats reversed direction near the end of the tracking period.</t>
  </si>
  <si>
    <t>WOODS HOLE OCEANOG INST, WOODS HOLE, MA 02543 USA.</t>
  </si>
  <si>
    <t>Richardson, Philip L./AAV-5976-2021</t>
  </si>
  <si>
    <t>MAY 15</t>
  </si>
  <si>
    <t>C5</t>
  </si>
  <si>
    <t>10.1029/93JC00051</t>
  </si>
  <si>
    <t>LC974</t>
  </si>
  <si>
    <t>WOS:A1993LC97400001</t>
  </si>
  <si>
    <t>SPEER, K; TZIPERMAN, E; FELIKS, Y</t>
  </si>
  <si>
    <t>TOPOGRAPHY AND GROUNDING IN A SIMPLE BOTTOM LAYER MODEL</t>
  </si>
  <si>
    <t>BOUNDARY CURRENTS; CIRCULATION; OCEAN; DRIVEN; FLOWS; WATER; BASIN</t>
  </si>
  <si>
    <t>A reduced-gravity model for a dense bottom layer under a motionless deep layer is used to investigate bottom layer flow with topography. The two competing effects in the model are topography, which introduces a topographic beta effect, and strong layer thickness variation, which allows for the possibility of zero-layer thickness or grounding. The goal is to arrive at a simple, observationally relevant characterization of the model which can help to distinguish different dynamical mechanisms operating in the ocean. Several regimes are identified, including situations for which the layer depth goes to zero with and without topography. Ways of distinguishing observationally between competing effects are suggested. The study is motivated by the observed shift of Antarctic Bottom Water in the western North Atlantic Ocean from the west to the east; this phenomenon is used to discriminate key elements of the model.</t>
  </si>
  <si>
    <t>WEIZMANN INST SCI, IL-76100 REHOVOT, ISRAEL; INST BIOL RES, IL-76100 NESS ZIONA, ISRAEL</t>
  </si>
  <si>
    <t>Weizmann Institute of Science</t>
  </si>
  <si>
    <t>IFREMER, PHYS OCEANS LAB, BP 70, F-29280 PLOUZANE, FRANCE.</t>
  </si>
  <si>
    <t>Tziperman, Eli/A-1219-2008</t>
  </si>
  <si>
    <t>10.1029/92JC03018</t>
  </si>
  <si>
    <t>WOS:A1993LC97400015</t>
  </si>
  <si>
    <t>SREEDHARAN, CR; RUSSEL, DG; BASARKAR, SS</t>
  </si>
  <si>
    <t>SURFACE OZONE MEASUREMENTS FROM DAKSHIN GANGOTRI, ANTARCTICA</t>
  </si>
  <si>
    <t>Surface ozone was measured for seven months in two spells at the Indian Antarctic station Dakshin Gangotri (70.1-degrees-S, 12-degrees-E) using the Indian electrochemical surface ozone recorder. Tropospheric ozone data from the Indian ozonesondes was also used in the analysis during the breaks in the continuous recording at surface ozone. The main objective of the measurements was to find out the nature of the variations of surface ozone during the rapid depletion and fast recovery of total ozone in late winter and early spring over the Antarctic. The surface ozone values show a summer minima of the order of 20 ppbv and a winter maxima of the order of 42 ppbv. The transition from the low summer value to the high winter value occurs during May-June. From October to November, there is a sharp fall in the surface ozone values. This sharp fall takes place at a time when the total ozone values are sharply rising from the lowest annual value. Other notable features of the surface ozone at Dakshin Gangotri during 1989 are the near absence of a diurnal variation, even during the summer months and the absence of significant changes during blizzards. The results agree fairly well with the measurements reported from Syowa in Antarctica, a station located in nearly the same latitude. Comparisons with a tropical station Pune (18.5-degrees-N, 73.8-degrees-E) bring out the sharp differences in surface ozone distribution between the two stations. Pune has the highest values when Dakshin Gangotri has the lowest and vice versa. The major difference, however, is that the systematic diurnal variation noticed at Pune almost round the year is not noticed at Dakshin Gangotri. The sharp changes noticed at Pune associated with different synoptic situations, break-up of inversions and wind changes are not noticed at Dakshin Gangotri.</t>
  </si>
  <si>
    <t>SREEDHARAN, CR (corresponding author), INDIAN METEOROL DEPT,POONA 411005,INDIA.</t>
  </si>
  <si>
    <t>MAY 10</t>
  </si>
  <si>
    <t>LG749</t>
  </si>
  <si>
    <t>WOS:A1993LG74900007</t>
  </si>
  <si>
    <t>CHUBACHI, S</t>
  </si>
  <si>
    <t>THE 1ST DETECTION OF ANTARCTIC OZONE HOLE</t>
  </si>
  <si>
    <t>DECREASE</t>
  </si>
  <si>
    <t>CHUBACHI, S (corresponding author), METEOROL RES INST,1-1 NAGAMINE,TSUKUBA,IBARAKI 305,JAPAN.</t>
  </si>
  <si>
    <t>WOS:A1993LG74900009</t>
  </si>
  <si>
    <t>RABINOWICZ, M; ROUZO, S; SEMPERE, JC; ROSEMBERG, C</t>
  </si>
  <si>
    <t>3-DIMENSIONAL MANTLE FLOW BENEATH MIDOCEAN RIDGES</t>
  </si>
  <si>
    <t>AUSTRALIAN-ANTARCTIC DISCORDANCE; LOW-VISCOSITY ZONE; EAST PACIFIC RISE; SPREADING CENTERS; ATLANTIC RIDGE; APPARENT COMPENSATION; AXIS DISCONTINUITIES; CONVECTION BENEATH; MAGMATIC ACCRETION; GRAVITY</t>
  </si>
  <si>
    <t>We have studied the development of multiscalar mantle flow beneath mid-ocean ridges using a three-dimensional numerical technique. Modeling includes various modes of heating and the shear flow induced by plate motion away from a spreading center with and without transform offsets. The computational box consists of two layers differing in their viscosities. It is shown than when flow is generated by heat sources located for the most part in the lower layer, convective cells have horizontal dimensions proportional to the entire thickness of the box. It is only when flow is driven by buoyancy forces in the top layer, or by transient cooling along the top interface, that transverse rolls are found to be confined within the top low-viscosity layer. These rolls remain generally located far from the ridge plane, except in the case of a viscosity contrast of 3 orders of magnitude between the bottom and top layers. We conclude that segmentation beneath mid-ocean ridges requires both strong viscosity contrasts and the lack of deep convective flow. Marine geophysical observations suggest that mantle upwelling beneath mid-ocean ridges is two-dimensional (sheetlike) beneath intermediate. fast and hotspot-influenced spreading centers and three-dimensional (plumelike) beneath slow-spreading centers and ridges overlying cold regions of the mantle, such as the Australian-Antarctic Discordance. We propose that these observations can be explained by variations in the viscosity structure (and temperature) of the mantle along the mid-ocean ridge system. Models including a transform offset show that the active portion of the transform is a region of mantle downwelling. The toroidal flow induced by the offset shifts the plumes away from the ridge crests. The effects of the toroidal field are strongly magnified when the return flow cannot penetrate in the lower layer due to a large viscosity contrast. Stresses generated by the flow partly explains the development of inside comer highs and the evolution of transform faults.</t>
  </si>
  <si>
    <t>UNIV WASHINGTON, SCH OCEANOG, SEATTLE, WA 98195 USA</t>
  </si>
  <si>
    <t>University of Washington; University of Washington Seattle</t>
  </si>
  <si>
    <t>CNRS, UPR 234, DYNAM TERRESTRE &amp; PLANETAIRE, 14 AV EDOUARD BELIN, F-31055 TOULOUSE, FRANCE.</t>
  </si>
  <si>
    <t>B5</t>
  </si>
  <si>
    <t>10.1029/92JB02740</t>
  </si>
  <si>
    <t>LC423</t>
  </si>
  <si>
    <t>WOS:A1993LC42300001</t>
  </si>
  <si>
    <t>SMELLIE, JL; HOLE, MJ; NELL, PAR</t>
  </si>
  <si>
    <t>LATE MIOCENE VALLEY-CONFINED SUBGLACIAL VOLCANISM IN NORTHERN ALEXANDER ISLAND, ANTARCTIC PENINSULA</t>
  </si>
  <si>
    <t>BULLETIN OF VOLCANOLOGY</t>
  </si>
  <si>
    <t>VOLCANISM; SUBGLACIAL; LITHOFACIES; HYALOCLASTITE; ANTARCTIC PENINSULA; PALEOENVIRONMENTS</t>
  </si>
  <si>
    <t>Isolated, Late Miocene volcanogenic sequences in northern Alexander Island, Antarctic Peninsula, form an unusual, cogenetic association of volcaniclastic, sandy-gravelly lithofacies (including tillites) and volcanic (lava/hyaloclastite) lithofacies. Using simple lithofacies analysis and theoretical considerations of hydrodynamic effects of subglacial eruptions, valley-confined volcanic activity beneath thin, wet-based ice is suggested. The Alexander Island successions are complete enough to be regarded as model sequences for this uncommonly recorded type of eruptive/depositional activity. The sedimentary lithofacies represent resedimented tuffs and meltout or flow tills, which were probably deposited in subglacial ice tunnels eroded or enlarged by volcanically heated meltwater. The volcanic lithofacies formed by the interaction of hot magma with the ice tunnel walls (generating abundant meltwater) and water-saturated sediments, resulting in the formation of heterogeneous masses of lava and hyaloclastite. There is no obvious sequence organisation in the sedimentary sections. This is probably due to a complex interplay of eruption-related and environmental hydrodynamic factors affecting the relative proportions of water and entrained sediment.</t>
  </si>
  <si>
    <t>SMELLIE, JL (corresponding author), BRITISH ANTARCTIC SURVEY,NATL ENVIRONM RES COUNCIL,HIGH CROSS,MADINGLEY RD,CAMBRIDGE CB3 0ET,ENGLAND.</t>
  </si>
  <si>
    <t>Hole, Malcolm/0000-0002-1622-4266</t>
  </si>
  <si>
    <t>0258-8900</t>
  </si>
  <si>
    <t>B VOLCANOL</t>
  </si>
  <si>
    <t>Bull. Volcanol.</t>
  </si>
  <si>
    <t>MAY</t>
  </si>
  <si>
    <t>10.1007/BF00624355</t>
  </si>
  <si>
    <t>LD314</t>
  </si>
  <si>
    <t>WOS:A1993LD31400003</t>
  </si>
  <si>
    <t>FARRAR, E; DIXON, JM</t>
  </si>
  <si>
    <t>RIDGE SUBDUCTION - KINEMATICS AND IMPLICATIONS FOR THE NATURE OF MANTLE UPWELLING</t>
  </si>
  <si>
    <t>CANADIAN JOURNAL OF EARTH SCIENCES</t>
  </si>
  <si>
    <t>MARGIN TRIPLE JUNCTION; SAN-ANDREAS TRANSFORM; FUCA PLATE BENEATH; TECTONIC EVOLUTION; BRITISH-COLUMBIA; SOUTHERN CHILE; NORTH-AMERICA; ISOTOPIC COMPOSITION; ANTARCTIC PENINSULA; CANADIAN CORDILLERA</t>
  </si>
  <si>
    <t>Ridge subduction follows the approach of an oceanic spreading centre towards a trench and subduction of the leading oceanic plate beneath the overriding plate. There are four possible kinematic scenarios: (1) welding of the trailing and overriding plates (e.g., Aluk-Antarctic Ridge beneath Antarctica); (2) slower subduction of the trailing plate (e.g., Nazca - Antarctic Ridge beneath Chile and Pacific - Izanagi Ridge beneath Japan); (3) transform motion between the trailing and overriding plates (e.g., San Andreas Transform); or (4) divergence between the overriding and trailing plates (e.g., Pacific - North America). In case 4, the divergence may be accommodated in two ways: the overriding plate may be stretched (e.g., Basin and Range Province extension, which has brought the continental margin into collinearity (and, therefore, transform motion) with the Pacific - North America relative motion); or divergence may occur at the continental margin and be manifest as a change in rate and direction of sea-floor spreading because the pair of spreading plates changes (e.g., from Pacific-Farallon to Pacific - North America), spawning a secondary spreading centre (i.e., Gorda - Juan de Fuca - Explorer ridge system) that migrates away from the overriding plate. Mantle upwelling associated with sea-floor spreading ridges is widely regarded as a passive consequence, rather than an active cause, of plate divergence. Geological and geophysical phenomena attendant to ridge - trench interaction suggest that regardless of the kinematic relations among the three plates, a thermal anomaly formerly associated with the ridge migrates beneath the overriding plate. The persistence of this thermal anomaly demonstrates that active mantle upwelling may continue for tens of millions of years after ridge subduction. Thus, regardless of whether the mantle upwelling was active or passive at its origin, it becomes active if the spreading continues for sufficient time and, thus, must contribute to the driving mechanism of plate tectonics.</t>
  </si>
  <si>
    <t>FARRAR, E (corresponding author), QUEENS UNIV, DEPT GEOL SCI, KINGSTON K7L 3N6, ONTARIO, CANADA.</t>
  </si>
  <si>
    <t>CANADIAN SCIENCE PUBLISHING, NRC RESEARCH PRESS</t>
  </si>
  <si>
    <t>1200 MONTREAL ROAD, BUILDING M-55, OTTAWA, ON K1A 0R6, CANADA</t>
  </si>
  <si>
    <t>0008-4077</t>
  </si>
  <si>
    <t>1480-3313</t>
  </si>
  <si>
    <t>CAN J EARTH SCI</t>
  </si>
  <si>
    <t>Can. J. Earth Sci.</t>
  </si>
  <si>
    <t>10.1139/e93-074</t>
  </si>
  <si>
    <t>LU826</t>
  </si>
  <si>
    <t>WOS:A1993LU82600002</t>
  </si>
  <si>
    <t>WALTER, DE; BEHANPELLETIER, VM</t>
  </si>
  <si>
    <t>SYSTEMATICS AND ECOLOGY OF ADHAESOZETES-POLYPHYLLOS SP-NOV (ACARI, ORIBATIDA, LICNEREMAEOIDEA), A LEAF-INHABITING MITE FROM AUSTRALIAN RAIN-FORESTS</t>
  </si>
  <si>
    <t>We present the first study of the systematics, ecology, and biogeography of an arboreal oribatid mite from Australia, describe all stages of Adhaesozetes polyphyllos sp.nov., propose new diagnoses for its genus and family, and present a character analysis demonstrating that the family Adhaesozetidae is a member of the Licneremaeoidea. Certain character states, especially the expanded tarsal pulvilli, are interpreted as adaptations to arboreal life. Adhaesozetes polyphyllos grazes on epiphyllic fungi and prefers leaves with smooth surfaces or with closely appressed hairs. It inhabits at least 51 species of trees, shrubs, vines, and ferns in pockets of rainforest in eastern Australia. It is often the most abundant leaf-inhabiting oribatid mite in the cool- to warm-temperate rainforests of Tasmania and Victoria, and inhabits montane subtropical to tropical rainforests at least as far north as Mount Lewis (16-degrees-32'S). It appears to be absent from lowland subtropical to tropical rainforests, which suggests an ancient relationship with the Antarctic elements of the Australian flora. Populations are bisexual, with females representing an average of 55 % of the adult population. At Wilson's Promontory, populations increase from late winter to midsummer, but all stages are present throughout the year. Females use their ovipositors to lay eggs in protected sites (e.g., insect damage or leaf domatia), often within the cast skins of immature mites.</t>
  </si>
  <si>
    <t>AGR CANADA,CTR LAND &amp; BIOL RESOURCES RES,OTTAWA K1A 0C6,ONTARIO,CANADA; MONASH UNIV,DEPT ECOL &amp; EVOLUT BIOL,CLAYTON,VIC 3168,AUSTRALIA</t>
  </si>
  <si>
    <t>Agriculture &amp; Agri Food Canada; Monash University</t>
  </si>
  <si>
    <t>10.1139/z93-136</t>
  </si>
  <si>
    <t>LU834</t>
  </si>
  <si>
    <t>WOS:A1993LU83400024</t>
  </si>
  <si>
    <t>MOORE, JC; MAENO, N</t>
  </si>
  <si>
    <t>DIELECTRIC-PROPERTIES OF FROZEN CLAY AND SILT SOILS</t>
  </si>
  <si>
    <t>COLD REGIONS SCIENCE AND TECHNOLOGY</t>
  </si>
  <si>
    <t>The dielectric properties of a clay and a silt soil have been studied at low water saturations at temperatures between -100-degrees-C and -15-degrees-C. The frequency range of the study (20 Hz-300 kHz) is lower than most other studies on permafrost. The results show a clear change in phase of the water in the soil at between -65-degrees-C and -80-degrees-C. The water can be modelled in terms of a thin layer of mobile molecules on the surfaces of soil particles. At low temperatures this layer has a non-Debye-like dielectric dispersion unlike that found for both water or ice. The relaxation frequency of the dispersion and its high activation energy are similar to those found for the quasi-liquid layer on ice particles. At temperatures above the phase transition, the dielectric dispersion is more Debye-like and indicates the presence of low frequency dispersion. We interpret this as due to a thin film of concentrated salt solution lining the soil particle pores giving rise to interfacial polarizations.</t>
  </si>
  <si>
    <t>HOKKAIDO UNIV,INST LOW TEMP,SAPPORO,HOKKAIDO 060,JAPAN</t>
  </si>
  <si>
    <t>MOORE, JC (corresponding author), NERC,BRITISH ANTARCTIC SURVEY,HIGH CROSS,MADINGLEY RD,CAMBRIDGE CB3 0ET,ENGLAND.</t>
  </si>
  <si>
    <t>Moore, John C/B-2868-2013</t>
  </si>
  <si>
    <t>Moore, John C/0000-0001-8271-5787</t>
  </si>
  <si>
    <t>0165-232X</t>
  </si>
  <si>
    <t>COLD REG SCI TECHNOL</t>
  </si>
  <si>
    <t>Cold Reg. Sci. Tech.</t>
  </si>
  <si>
    <t>10.1016/0165-232X(93)90070-O</t>
  </si>
  <si>
    <t>Engineering, Environmental; Engineering, Civil; Geosciences, Multidisciplinary</t>
  </si>
  <si>
    <t>Engineering; Geology</t>
  </si>
  <si>
    <t>LC886</t>
  </si>
  <si>
    <t>WOS:A1993LC88600006</t>
  </si>
  <si>
    <t>BLOCK, W; GRUBORLAJSIC, G; WORLAND, R</t>
  </si>
  <si>
    <t>COLD TOLERANCE OF A LARVAL TIPULID FROM AN UPLAND HABITAT</t>
  </si>
  <si>
    <t>CRYOLETTERS</t>
  </si>
  <si>
    <t>FREEZE TOLERANCE; TIPULIDAE; CRYSTALLIZATION TEMPERATURE; OSMOLARITY; POLYHYDROXYL ALCOHOLS; LIPIDS; PROTEINS; ICE NUCLEATORS</t>
  </si>
  <si>
    <t>INSECTS; PROTEIN</t>
  </si>
  <si>
    <t>Overwintering larvae of the cranefly Tipula paludosa from an upland grassland in northern England were freeze tolerant with 94% survival of freezing in samples cooled at 0.1-degrees-C min-1. Mean (+/-SE) crystallisation temperatures were -6.2+/-0.1 (whole larvae) and -10.5+/-0.6-degrees-C (haemolymph). The haemolymph required 10(4) dilution to depress its crystallisation temperature to c.-20-degrees-C, confirming the presence of potent haemolymph ice nucleators. Larval water content was c.89% of fresh weight with haemolymph osmolarity of 231.3mOsm kg-1 water. Traces of six polyhydroxy compounds were detected by gas chromatography of larval extracts and haemolymph. Mean (+/-SE) concentrations of two compounds were higher in the haemolymph: 2.26+/-0.65m mol ml-1 (glycerol) and 1.73+/-0.75m mol ml-1 (fructose). Total lipid content was 1.22mg 100mg-1 body weight, and total protein was estimated at 19.9mg 100ml-1 body water. These findings are compared with the few available data for the Tipulidae in relation to their cold survival in upland habitats.</t>
  </si>
  <si>
    <t>UNIV NOVI SAD, FAC SCI, INST BIOL, YU-21000 NOVI SAD, YUGOSLAVIA</t>
  </si>
  <si>
    <t>C/O ROYAL VETERINARY COLLEGE, ROYAL COLLEGE ST, LONDON NW1 0TU, ENGLAND</t>
  </si>
  <si>
    <t>1742-0644</t>
  </si>
  <si>
    <t>CryoLetters</t>
  </si>
  <si>
    <t>MAY-JUN</t>
  </si>
  <si>
    <t>LE514</t>
  </si>
  <si>
    <t>WOS:A1993LE51400009</t>
  </si>
  <si>
    <t>MIDYA, SK; MIDYA, D</t>
  </si>
  <si>
    <t>THE EFFECT OF ANTARCTIC O3 DECLINE ON NIGHT AIRGLOW INTENSITY OF NA5893-ANGSTROM, O5577-ANGSTROM, OH EMISSIONS AND ITS CORRELATION WITH TOTAL SOLAR-FLARE NUMBERS</t>
  </si>
  <si>
    <t>EARTH MOON AND PLANETS</t>
  </si>
  <si>
    <t>The paper presents the effect of O3 depletion on different night airglow emission lines. Calculations based on chemical kinetics show that the airglow intensity of Na5893angstrom, O5577angstrom and OH band emissions will also be affected due to the depletion of O3 concentration. Intensity of Na5893angstrom is calculated theoretically for Halley Bay (76-degrees-S,27-degrees-W), British Antarctic Survey Station, during the period 1973 to 1984. It is concluded from the covariation of different emission lines that O5577angstrom and OH emissions also follow the same trend of variation. A study has been made to find the correlation between the depletion of O3 concentration and total solar flare numbers. Important results are as follows: (i) Depletion of O3 is oscillatory upto 7932 solar flare numbers. The average trend of variation of O3 concentration is downward, i.e., O3 is depleted with the increase of total solar flare numbers. (ii) Afterwards, it follows a upward trend. Possible explanation of such type variation is also presented.</t>
  </si>
  <si>
    <t>INT CROPS RES INST SEMI ARID TROP,RMP AGRON,PATANCHERU 502324,ANDHRA PRADESH,INDIA</t>
  </si>
  <si>
    <t>CGIAR; International Crops Research Institute for the Semi-Arid-Tropics (ICRISAT)</t>
  </si>
  <si>
    <t>MIDYA, SK (corresponding author), SERAMPORE COLL,DEPT PHYS,SERAMPORE,W BENGAL,INDIA.</t>
  </si>
  <si>
    <t>0167-9295</t>
  </si>
  <si>
    <t>EARTH MOON PLANETS</t>
  </si>
  <si>
    <t>Earth Moon Planets</t>
  </si>
  <si>
    <t>10.1007/BF00572412</t>
  </si>
  <si>
    <t>Astronomy &amp; Astrophysics; Geosciences, Multidisciplinary</t>
  </si>
  <si>
    <t>Astronomy &amp; Astrophysics; Geology</t>
  </si>
  <si>
    <t>LP230</t>
  </si>
  <si>
    <t>WOS:A1993LP23000008</t>
  </si>
  <si>
    <t>BOGARD, D; NYQUIST, L; TAKEDA, H; MORI, H; AOYAMA, T; BANSAL, B; WIESMANN, H; SHIH, CY</t>
  </si>
  <si>
    <t>ANTARCTIC POLYMICT EUCRITE YAMATO-792769 AND THE CRATERING RECORD ON THE HED PARENT BODY</t>
  </si>
  <si>
    <t>IMBRIUM BASIN; RB-SR; SM; ROCKS; CLAST; CRUST; MOON; AGES</t>
  </si>
  <si>
    <t>Yamato Y792769 is a polymict breccia containing pyroxenes of a limited range in chemical comPositions. Compared to most other Yamato polymict eucrites, Y792769 includes fewer and smaller eucritic clasts with homogenized pyroxenes. Its fine-grained matrix is shock-compacted and sintered. The time of the last thermal event, which produced this texture and formed the breccia, is determined by the well-defined Ar-39-Ar-40 age of 3.99 +/- 0.04 Ga. The complete resetting of the Ar-39-Ar-40 age is consistent with the texture of Y792769, as viewed in the transmission electron microscope (TEM), which suggests shock compaction converted part of the matrix plagioclase to maskelynite. Sm-Nd data define an apparent isochron corresponding to an age of 4.23 +/- 0.12 Ga. This apparent age probably reflects partial resetting of the Sm-Nd system during breccia formation, but similar ages recorded in the highest-temperature argon releases and in the Rb-Sr model age of relict plagioclases lend some support to its reality. Sm-Nd data for relict pyroxenes fall on a 4.56-Ga Sm-Nd reference isochron and on or above a 4.56-Ga Rb-Sr reference isochron, suggesting slight loss of rubidium during breccia formation. The pyroxene data are most suggestive of a ''conventional'' approximately 4.56 Ga age for the protolith rocks. The approximately 3.99 Ga Ar-39-Ar-40 age predates the accepted age of formation of the lunar Imbrium and Serenitatis basins but probably reflects a period of intense meteoroid bombardment that affected the entire inner solar system.</t>
  </si>
  <si>
    <t>UNIV TOKYO,FAC SCI,INST MINERAL,TOKYO 113,JAPAN; LOCKHEED ENGN &amp; SCI CO,HOUSTON,TX 77258</t>
  </si>
  <si>
    <t>University of Tokyo; Lockheed Martin</t>
  </si>
  <si>
    <t>BOGARD, D (corresponding author), NASA,LYNDON B JOHNSON SPACE CTR,MAIL CODE SN2,HOUSTON,TX 77058, USA.</t>
  </si>
  <si>
    <t>10.1016/0016-7037(93)90097-G</t>
  </si>
  <si>
    <t>LC554</t>
  </si>
  <si>
    <t>WOS:A1993LC55400015</t>
  </si>
  <si>
    <t>VORONKOV, IO; MISHIN, EV</t>
  </si>
  <si>
    <t>QUASI-LINEAR MODE OF THE LANGMUIR TURBULENCE IN THE AURORAL IONOSPHERE E-REGION</t>
  </si>
  <si>
    <t>ANOMALOUS RESISTIVITY</t>
  </si>
  <si>
    <t>RUSSIAN ACAD SCI,INST TERR MAGNETISM IONOSPHERE &amp; RADIO WAVE PROPAGATION,TROITSK,RUSSIA</t>
  </si>
  <si>
    <t>Russian Academy of Sciences; Pushkov Institute of Terrestrial Magnetism, Ionosphere &amp; Radio Wave Propagation</t>
  </si>
  <si>
    <t>VORONKOV, IO (corresponding author), ROSKOMGIDROMET,ARCTIC &amp; ANTARCTIC RES INST,ST PETERSBURG,RUSSIA.</t>
  </si>
  <si>
    <t>LW651</t>
  </si>
  <si>
    <t>WOS:A1993LW65100013</t>
  </si>
  <si>
    <t>TRUPIN, AS</t>
  </si>
  <si>
    <t>EFFECTS OF POLAR ICE ON THE EARTHS ROTATION AND GRAVITATIONAL POTENTIAL</t>
  </si>
  <si>
    <t>GEOPOTENTIAL; ICE SHEETS; MASS BALANCE; ROTATION</t>
  </si>
  <si>
    <t>FIELD</t>
  </si>
  <si>
    <t>Gridded values of net surface accumulation rates for the Antarctic and Green an ice sheets are used to estimate the contributions these two regions make to the Earth's gravity and rotation. The ice discharge from both ice sheets is adjusted so that the estimates of sea-level contribution from both ice sheets fall within limits for present mass balance suggested by the Committee on Glaciology (1985). These sea-level contributions are, for Antarctica, -0.6 +/- 0.6 mm yr-1, and for Greenland, -0.1 +/- 0.4 mm yr-1. The contributions to the low-order zonal harmonic coefficients of the Earth's gravitational potential from Antarctica are found to be between two and 10 times larger than the uncertainties of the zonal harmonics derived from satellite solutions. For Greenland, the coefficients are within an order of magnitude of the uncertainties of the satellite solutions. These results are not definitive. They are presented to demonstrate that the ice sheets contribute to gravity in amounts that are within the limits of detection by satellite ranging methods. The secular trends in the X and Y components of observed polar-motion excitation agree in magnitude and sign with the Antarctic contributions, for a model where the interior regions on the ice sheet undergo a net thinning and the coastal regions thicken. For this model, the boundary between the interior and coastal regions is set at the contour of constant accumulation of 0.28 m yr-1 water equivalent, and the magnitude of the thickness change is set equal to the local accumulation rate. The contributions from Greenland to the secular trends in polar-motion excitation and length-of-day are either smaller than or of opposite sign to the observed effects and are found to be smaller than those of Antarctica. The limited information on mass balance and ice discharge including calving of ice and refreezing of melt-water for both ice sheets and the lack of measured data for land-based water storage makes the results presented here highly speculative. In addition, the inelastic response of the Earth to changes in surface mass loading is not considered here. This delayed response can reduce the magnitude of the effects presented here by as much as 15 per cent if the loading is a linear trend spanning 100 yr and the correction can be larger for longer histories of loading, see Wahr et al. (1992). These results suggest very approximate upper and lower limits for both inter-annual and secular contributions of polar-ice mass balance to Earth rotation and gravity. These limits are useful where they fall within the range of detectability using satellites.</t>
  </si>
  <si>
    <t>UNIV COLORADO,DEPT PHYS,BOULDER,CO 80309</t>
  </si>
  <si>
    <t>10.1111/j.1365-246X.1993.tb00887.x</t>
  </si>
  <si>
    <t>KZ953</t>
  </si>
  <si>
    <t>WOS:A1993KZ95300001</t>
  </si>
  <si>
    <t>LORIUS, C; JOUZEL, J; RAYNAUD, D</t>
  </si>
  <si>
    <t>GLACIALS INTERGLACIALS IN VOSTOK - CLIMATE AND GREENHOUSE GASES</t>
  </si>
  <si>
    <t>ANTARCTIC ICE CORE; ATMOSPHERIC CO2; RECORD; CYCLE; MODEL; SENSITIVITY; METHANE</t>
  </si>
  <si>
    <t>The main message coming from long term ice core records may be the close association between changes in the atmospheric composition, and glacial/interglacial changes. When compared with the preanthropogenic levels, the Vostok paleorecords show lower CO2 and CH4 concentrations and significant variations in aerosols of both terrestrial and oceanic origins. These changes, in particular those associated with greenhouse gases, may account for about half of the temperature change over the last climatic cycle. Although the interplay between the physical atmospheric and oceanic systems and the biosphere has still to be clarified, this finding may provide a clue to help in the prediction of future greenhouse gases induced warming. In view of available paleodata, a warming of 3-4-degrees-C, at equilibrium, may be a realistic figure for a doubling of CO2 concentrations or its equivalent.</t>
  </si>
  <si>
    <t>CEN,CEA,DSM,MODELISAT CLIMAT &amp; ENVIRONNEMENT LAB,GIF SUR YVETTE,FRANCE</t>
  </si>
  <si>
    <t>Universite Paris Saclay; CEA</t>
  </si>
  <si>
    <t>LORIUS, C (corresponding author), LAB GLACIOL &amp; GEOPHYS ENVIRONM,GRENOBLE,FRANCE.</t>
  </si>
  <si>
    <t>Raynaud, Dominique/H-9626-2016; raynaud, dominique/ABG-4718-2020</t>
  </si>
  <si>
    <t>10.1016/0921-8181(93)90045-P</t>
  </si>
  <si>
    <t>LH657</t>
  </si>
  <si>
    <t>WOS:A1993LH65700011</t>
  </si>
  <si>
    <t>ASHFORD, JR; ROBINSON, K; WHITE, MG</t>
  </si>
  <si>
    <t>A METHOD FOR PREPARING LARGE NUMBERS OF OTOLITH SECTIONS FOR VIEWING BY SCANNING ELECTRON-MICROSCOPE</t>
  </si>
  <si>
    <t>ICES JOURNAL OF MARINE SCIENCE</t>
  </si>
  <si>
    <t>OTOLITH; SCANNING ELECTRON MICROSCOPE; AGING TECHNIQUE; FISHERY APPLICATION</t>
  </si>
  <si>
    <t>FISH OTOLITHS; MICROSTRUCTURE; GROWTH; AGE</t>
  </si>
  <si>
    <t>ASHFORD, JR (corresponding author), NERC,BRITISH ANTARCTIC SURVEY,HIGH CROSS,MADINGLEY RD,CAMBRIDGE CB3 0ET,ENGLAND.</t>
  </si>
  <si>
    <t>1054-3139</t>
  </si>
  <si>
    <t>ICES J MAR SCI</t>
  </si>
  <si>
    <t>ICES J. Mar. Sci.</t>
  </si>
  <si>
    <t>10.1006/jmsc.1993.1024</t>
  </si>
  <si>
    <t>Fisheries; Marine &amp; Freshwater Biology; Oceanography</t>
  </si>
  <si>
    <t>LF747</t>
  </si>
  <si>
    <t>WOS:A1993LF74700012</t>
  </si>
  <si>
    <t>PORTNYAGIN, YI; FORBES, JM; FRASER, GJ; VINCENT, RA; AVERY, SK; LYSENKO, IA; MAKAROV, NA</t>
  </si>
  <si>
    <t>DYNAMICS OF THE ANTARCTIC AND ARCTIC MESOSPHERE AND LOWER THERMOSPHERE REGIONS .1. THE PREVAILING WIND</t>
  </si>
  <si>
    <t>MIDDLE ATMOSPHERE</t>
  </si>
  <si>
    <t>The dynamics of the Antarctic and Arctic mesopause regions (ca, 95 +/- 15 km) are investigated through comparative analyses of winds measured by radars at the Scott Base (78-degrees-S), Molodezhnaya (68-degrees-S), and Mawson (67-degrees-S) stations in the Antarctic, and the near-conjugate stations of Heiss I. (81-degrees-N) and Poker Flat (65-degrees-N) in the Arctic region. The data were analyzed specifically to delineate hemispheric differences in mean monthly prevailing wind climatologies, and show the circulation systems in the Arctic and Antarctic mesosphere and lower thermospheres to exhibit significant asymmetries. These asymmetries may be attributable to hemispheric differences in dynamical forcing due to one or more of the following: insolation absorption by ozone, other mesospheric heat sources such as exothermic chemical reactions, tropospheric forcing of vertically or obliquely propagating gravity waves which engage in mesospheric mean-flow interactions, and dissipation of planetary waves which find ducting channels through the middle atmosphere. Interannual variability is also examined in the Molodezhnaya and Heiss I. data, which cover the periods 1967-1986 and 1968-1985, respectively. Accompanying significant year-to-year variability, eastward winds at 95 km over the Antarctic (Molodezhnaya station) exhibit a trend of decreasing amplitude from 1968 to 1977 that is not reflected in the Arctic data (Heiss I.); for instance, the annual mean wind decreases in a monotonic sense from 20-25 to 5 ms-1 during this period. It cannot be unambiguously established whether this trend represents a decrease in intensity accompanying secular changes in thermal forcing, or a latitudinal contraction or shifting of the mesospheric jet system. The annual mean winds at Molodezhnaya remain at the 4-8 m s-1 level from 1977 to 1986. In addition, existing empirical models are evaluated against the data, and are shown to be deficient in reproducing some salient characteristics of the high-latitude circulation systems. This latter result especially questions the common practice of deriving winds based on the geostrophic approximation in this altitude/latitude regime.</t>
  </si>
  <si>
    <t>BOSTON UNIV,CTR SPACE PHYS,BOSTON,MA 02215; UNIV COLORADO,DEPT ELECT &amp; COMP ENGN,BOULDER,CO 80309; BOSTON UNIV,DEPT AEROSP &amp; MECH ENGN,BOSTON,MA 02215; UNIV CANTERBURY,DEPT PHYS,CHRISTCHURCH 1,NEW ZEALAND; UNIV ADELAIDE,DEPT PHYS,ADELAIDE,SA 5001,AUSTRALIA</t>
  </si>
  <si>
    <t>Boston University; University of Colorado System; University of Colorado Boulder; Boston University; University of Canterbury; University of Adelaide</t>
  </si>
  <si>
    <t>PORTNYAGIN, YI (corresponding author), OBNINSK PROD ASSOC TYPHOON,OBNINSK,RUSSIA.</t>
  </si>
  <si>
    <t>Forbes, Jeffrey M/B-7234-2016; Vincent, Robert A/E-5450-2013</t>
  </si>
  <si>
    <t>Forbes, Jeffrey M/0000-0001-6937-0796; Vincent, Robert A/0000-0001-6559-6544</t>
  </si>
  <si>
    <t>10.1016/0021-9169(93)90024-S</t>
  </si>
  <si>
    <t>KV226</t>
  </si>
  <si>
    <t>WOS:A1993KV22600003</t>
  </si>
  <si>
    <t>DYNAMICS OF THE ANTARCTIC AND ARCTIC MESOSPHERE AND LOWER THERMOSPHERE REGIONS .2. THE SEMIDIURNAL TIDE</t>
  </si>
  <si>
    <t>ATMOSPHERIC TIDES; HOUGH COMPONENTS; SOLAR</t>
  </si>
  <si>
    <t>The semidiurnal tidal dynamics of the Antarctic and Arctic mesopause regions (95 +/- 15 km) are investigated through comparative analyses of monthly mean tidal wind fields determined from radar measurements at the Scott Base (78-degrees-S), Molodezhnaya (68-degrees-S), and Mawson (67-degrees-S) stations in the Antarctic, and the near-conjugate stations of Heiss I. (81-degrees-N) and Poker Flat (65-degrees) in the Arctic region. The main feature common to all stations is the fall equinoctial maximum in amplitude (10-20 . s- 1), which is also reproduced by the most recent numerical tidal model. However, the wintertime amplitude growth with height and the shorter vertical wavelengths characterizing the model are features not reflected in the data. There is also a spring equinoctial maximum in the Antarctic data which the model does not reproduce. Examination of interannual variability reveals characteristics similar to those noted in Part I for the mean zonal wind; namely, some degree of year-to-year variability superimposed on apparent long-term decreases of order 0.3-0.5 m s- 1 yr-1 (depending on month) in the Southern Hemisphere semidiurnal tidal amplitudes. Numerical simulations presented herein indicate that changes of this magnitude cannot even be induced (via mode coupling) by a change in the mean zonal wind field of order 30%, and are more plausibly explained by a secular change in the tidal forcing by ozone insolation absorption. However, contrary to Part I, the annual mean tidal amplitude is not characterized by any significant secular trend, remaining within the 10.0 +/- 2.5 m s-1 range throughout the 1970-1986 period. Analyses of other data sets are required to ascertain confidence in the apparent trend reported here.</t>
  </si>
  <si>
    <t>10.1016/0021-9169(93)90025-T</t>
  </si>
  <si>
    <t>WOS:A1993KV22600004</t>
  </si>
  <si>
    <t>HARGREAVES, JK; SHIROCHKOV, AV; FARMER, AD</t>
  </si>
  <si>
    <t>THE POLAR-CAP ABSORPTION EVENT OF 19-21 MARCH 1990 - RECOMBINATION COEFFICIENTS, THE TWILIGHT TRANSITION AND THE MIDDAY RECOVERY</t>
  </si>
  <si>
    <t>INCOHERENT-SCATTER RADAR; EISCAT</t>
  </si>
  <si>
    <t>For the polar cap event of 19-21 March 1990, effective recombination coefficients have been estimated at heights between 60 and 80 km by comparing the electron density, measured by the EISCAT VHF incoherent scatter radar, with production rates calculated from proton fluxes measured on the GOES-7 satellite. The estimated coefficients change considerably between day and night, the change being relatively greater at lower altitudes. During the midday recovery, for which there is clear evidence during this event, the edge of the polar cap moved over the radar, and it is thus possible to see the effect of the edge on the spectrum of precipitating protons. The spectrum hardened at this time, indicating an increase in the cut-off rigidity.</t>
  </si>
  <si>
    <t>ST PETERSBURG ARCTIC &amp; ANTARCTIC RES INST,ST PETERSBURG,RUSSIA; RUTHERFORD APPLETON LAB,DIDCOT OX11 0QX,OXON,ENGLAND</t>
  </si>
  <si>
    <t>Arctic &amp; Antarctic Research Institute; UK Research &amp; Innovation (UKRI); Science &amp; Technology Facilities Council (STFC); STFC Rutherford Appleton Laboratory</t>
  </si>
  <si>
    <t>HARGREAVES, JK (corresponding author), UNIV LANCASTER,DIV ENVIRONM SCI,LANCASTER LA1 4YW,ENGLAND.</t>
  </si>
  <si>
    <t>10.1016/0021-9169(93)90026-U</t>
  </si>
  <si>
    <t>WOS:A1993KV22600005</t>
  </si>
  <si>
    <t>FRANKLIN, CE; MCKENZIE, JC; DAVISON, W; CAREY, PW</t>
  </si>
  <si>
    <t>X-CELL GILL DISEASE OBLITERATES THE LAMELLAR BLOOD-SUPPLY IN THE ANTARCTIC TELEOST, PAGOTHENIA-BORCHGREVINIKI (BOULENGER 1902)</t>
  </si>
  <si>
    <t>JOURNAL OF FISH DISEASES</t>
  </si>
  <si>
    <t>VASCULAR CORROSION CASTS; MICROSCOPY</t>
  </si>
  <si>
    <t>Vascular corrosion casting methods were used to elucidate the pathological effects of X-cell disease on the blood supply to the gills of the Antarctic teleost, Pagothenia borchgrevinki (Boulenger, 1902). Afferent and efferent branchial arteries were patent in X-cell diseased fish; however, the blood supply to the lamellae was markedly reduced or obliterated in areas in which there was a predominance of X-cells. The present authors believe that the tissue hyperplasia associated with X-cell disease results in the compression of the lamellar vascular bed which leads eventually to the occlusion of vessels.</t>
  </si>
  <si>
    <t>UNIV QUEENSLAND, BRISBANE, QLD 4000, AUSTRALIA; UNIV QUEENSLAND, BRISBANE, QLD 4000, AUSTRALIA; UNIV QUEENSLAND, DEPT ZOOL, BRISBANE, QLD 4000, AUSTRALIA</t>
  </si>
  <si>
    <t>University of Queensland; University of Queensland; University of Queensland</t>
  </si>
  <si>
    <t>Franklin, Craig/G-7343-2012</t>
  </si>
  <si>
    <t>Franklin, Craig/0000-0003-1315-3797</t>
  </si>
  <si>
    <t>WILEY-BLACKWELL</t>
  </si>
  <si>
    <t>0140-7775</t>
  </si>
  <si>
    <t>J FISH DIS</t>
  </si>
  <si>
    <t>J. Fish Dis.</t>
  </si>
  <si>
    <t>10.1111/j.1365-2761.1993.tb01254.x</t>
  </si>
  <si>
    <t>Fisheries; Marine &amp; Freshwater Biology; Veterinary Sciences</t>
  </si>
  <si>
    <t>LJ059</t>
  </si>
  <si>
    <t>WOS:A1993LJ05900008</t>
  </si>
  <si>
    <t>ROSENBERG, TJ; WANG, Z; RODGER, AS; DUDENEY, JR; BAKER, KB</t>
  </si>
  <si>
    <t>IMAGING RIOMETER AND HF RADAR MEASUREMENTS OF DRIFTING F-REGION ELECTRON-DENSITY STRUCTURES IN THE POLAR-CAP</t>
  </si>
  <si>
    <t>COSMIC NOISE; ABSORPTION; LAYER; PATCHES; PLASMA; CUSP</t>
  </si>
  <si>
    <t>A study of riometer, photometer, and ionosonde data from South Pole Station has revealed a class of unusual dayside absorption events which occur near local magnetic noon when South Pole is located poleward of the dayside cusp. These events, which can reach values in excess of 1 dB in narrow-beam 38.2-MHz riometer measurements, are accompanied by significant enhancement of the O(1D2) 630.0-nm emission. However, because there is no corresponding change in the N2+ 427.8-nm emission, it is unlikely that these events are caused by the conventional D or lower E region ionization increases usually attributed to the precipitation of auroral electrons of keV energy. Rather, the comparison of South Pole imaging riometer and ionosonde data with simultaneous Halley PACE HF radar data suggests that these unusual absorption events are related to F region electron density structures drifting from the dayside oval into the polar cap. If further work sustains this interpretation, then new prospects will be opened up for using imaging riometers to examine aspects of polar cap convection.</t>
  </si>
  <si>
    <t>JOHNS HOPKINS UNIV, APPL PHYS LAB, LAUREL, MD 20723 USA; NERC, BRITISH ANTARCTIC SURVEY, CAMBRIDGE CB3 0ET, ENGLAND</t>
  </si>
  <si>
    <t>Johns Hopkins University; Johns Hopkins University Applied Physics Laboratory; UK Research &amp; Innovation (UKRI); Natural Environment Research Council (NERC); NERC British Antarctic Survey</t>
  </si>
  <si>
    <t>ROSENBERG, TJ (corresponding author), UNIV MARYLAND, INST PHYS SCI &amp; TECHNOL, COLL PK, MD 20742 USA.</t>
  </si>
  <si>
    <t>MAY 1</t>
  </si>
  <si>
    <t>A5</t>
  </si>
  <si>
    <t>10.1029/92JA02550</t>
  </si>
  <si>
    <t>LB643</t>
  </si>
  <si>
    <t>WOS:A1993LB64300022</t>
  </si>
  <si>
    <t>ALDER, VA; BOLTOVSKOY, D</t>
  </si>
  <si>
    <t>THE ECOLOGY OF LARGER MICROZOOPLANKTON IN THE WEDDELL-SCOTIA CONFLUENCE AREA - HORIZONTAL AND VERTICAL-DISTRIBUTION PATTERNS</t>
  </si>
  <si>
    <t>JOURNAL OF MARINE RESEARCH</t>
  </si>
  <si>
    <t>ICE-EDGE ZONE; SIZE-FRACTIONATED PHYTOPLANKTON; PHAEODARIAN RADIOLARIANS; SPECIAL EMPHASIS; ANTARCTIC OCEAN; STANDING CROP; SEA; ABUNDANCE; SUMMER; TINTINNIDS</t>
  </si>
  <si>
    <t>The distribution of microzooplankton &gt; 15 mum (large dinoflagellates, foraminifers, radiolarians, tintinnids, microcrustaceans and various invertebrate larvae) was studied in samples retrieved from 10 to 400 m in two overlapping transects along 49W, between 57S and 61-degrees-30'S (27 Nov.-12 Dec. 1988, and 27 Dec. 1988-4 Jan. 1989). Dinoflagellates and tintinnids concentrated at 50-90 m (10-400 m weighted averages, dinoflagellates: 103 ind./l, 131 mg C/m2; tintinnids: 9.7 ind./l, 53 Mg C/m2). Copepod nauplii had a more variable vertical pattern with maximum numbers at 100-200 m (10-400 m av.: 2.6 ind./l, 27 Mg C/m2). Foraminifers and radiolarians were most abundant in noticeably deeper waters peaking below 150 m (10-400 m av., foraminifers: 0.2 ind./l, 11 mg C/m2; radiolarians: 2.7 ind./l, 12 Mg C/m2). Large dinoflagellates accounted, on the average, for 55% of the biomass of the heterotrophs considered in the 10-400 m layer, followed by the tintinnids (23%), copepod nauplii (11 %), foraminifers (5%), and radiolarians (5%). The 100-400 m layer hosted up to 87% (mean: 49%) of total 10-400 m integrated microzooplanktonic biomass. The distribution of loricate ciliates was strongly correlated with those of chlorophyll a, and especially dinoflagellates (r = 0.832, for log-transformed data), suggesting close trophic relationships between these two groups. The northern sites were generally richer in microzooplankton than the area closer to the ice-edge, and the southernmost ice-covered zone yielded the lowest microplanktonic values. This biological pattern, which was but loosely coupled with the Weddell-Scotia Confluence, with the vertical stability of the water column, and with near-surface concentrations of chlorophyll a, can at least partly be explained by differential grazing pressure by crustacean mesozooplankton. The time elapsed between the two transects did not affect the microzooplanktonic assemblages noticeably. Comparisons with previous abundance estimates carried out earlier and later in the growth season suggest that microzooplanktonic abundances increase toward the late summer-fall, probably in response to enhanced availability of nano- and pico-sized producers, characteristic of Antarctic post-bloom conditions.</t>
  </si>
  <si>
    <t>UNIV BUENOS AIRES,FAC CIENCIAS EXACTAS &amp; NAT,DEPT CIENCIAS BIOL,RA-1428 BUENOS AIRES,ARGENTINA; CONSEJO NACL INVEST CIENT &amp; TECN,BUENOS AIRES,ARGENTINA</t>
  </si>
  <si>
    <t>University of Buenos Aires; Consejo Nacional de Investigaciones Cientificas y Tecnicas (CONICET)</t>
  </si>
  <si>
    <t>ALDER, VA (corresponding author), INST ANTART ARGENTINO,CERRITO 1248,RA-1010 BUENOS AIRES,ARGENTINA.</t>
  </si>
  <si>
    <t>Boltovskoy, Demetrio/ITA-5729-2023</t>
  </si>
  <si>
    <t>Alder, Viviana A./0000-0002-7375-3279; Boltovskoy, Demetrio/0000-0003-3484-2954</t>
  </si>
  <si>
    <t>KLINE GEOLOGY LABORATORY</t>
  </si>
  <si>
    <t>NEW HAVEN</t>
  </si>
  <si>
    <t>YALE UNIV, NEW HAVEN, CT 06520</t>
  </si>
  <si>
    <t>0022-2402</t>
  </si>
  <si>
    <t>J MAR RES</t>
  </si>
  <si>
    <t>J. Mar. Res.</t>
  </si>
  <si>
    <t>10.1357/0022240933223783</t>
  </si>
  <si>
    <t>LK392</t>
  </si>
  <si>
    <t>WOS:A1993LK39200004</t>
  </si>
  <si>
    <t>KUHN, G; MELLES, M; EHRMANN, WU; HAMBREY, MJ; SCHMIEDL, G</t>
  </si>
  <si>
    <t>CHARACTER OF CLASTS IN GLACIOMARINE SEDIMENTS AS AN INDICATOR OF TRANSPORT AND DEPOSITIONAL PROCESSES, WEDDELL AND LAZAREV SEAS, ANTARCTICA</t>
  </si>
  <si>
    <t>GLACIAL MARINE-SEDIMENTS; CONTINENTAL-SHELF; GEORGE-V; MECHANISMS; SHAPE; TILL</t>
  </si>
  <si>
    <t>The gravel component in marine sediments of the continental margin of Antarctica is almost entirely from transport by grounded ice, ice shelves, ice tongues, and icebergs. About 2000 gravel clasts from about 40 sites were examined for roundness, Zingg shape, and Krumbein sphericity. Surface characteristics, like faceting, striations, and other specific glacigenic shapes, were recorded as well as lithology. The samples were from both shallow and deep waters along &gt; 1500 km of the Antarctic margin bordering the eastern Weddell Sea and Lazarev Sea. In addition, onshore observations were made in ice-marginal areas at Schirmacher Oasis. Few systematic differences in clast shape in modern sediments could be detected among the various glaciological environments: variation in shape within a given environment is greater than that between different environments. Abrasion of clasts at the interface between glacier and bedrock, before transport into the ocean, is less important than in temperate regions. This reflects the cold thermal regime of Antarctic glaciers, a view confirmed by the similarity in shape of debris from basal ice and from sandy basal tills at Schirmacher Oasis. More angular debris was recovered off grounded-ice margins in Coats Land, but given the absence of supraglacial sources this debris seems to be the product of rock fracturing at a relatively dry, frozen ice bed. More than half, and sometimes nearly all, the clasts are faceted. Faceting, roundness, and sphericity are independent of lithology. In contrast, striae on clasts are strongly dependent on lithology: few gneissic clasts have striae, but nearly half the clasts of fine-grained basic igneous or metavolcanic rocks are striated. Each area studied has a distinct population of rock types of limited variety, suggesting that deposition is predominantly from the nearest land-ice source, and that mixing of sediment with that from far-traveled icebergs is unimportant.</t>
  </si>
  <si>
    <t>KUHN, G (corresponding author), ALFRED WEGENER INST POLAR &amp; MARINE RES,COLUMBUSSTR,W-2850 BREMERHAVEN,GERMANY.</t>
  </si>
  <si>
    <t>Melles, Martin/J-4070-2012; Schmiedl, Gerhard/E-6644-2017</t>
  </si>
  <si>
    <t>Melles, Martin/0000-0003-0977-9463; Schmiedl, Gerhard/0000-0002-2177-6858; Kuhn, Gerhard/0000-0001-6069-7485</t>
  </si>
  <si>
    <t>LC419</t>
  </si>
  <si>
    <t>WOS:A1993LC41900011</t>
  </si>
  <si>
    <t>CHU, DZ; FOOTE, KG; STANTON, TK</t>
  </si>
  <si>
    <t>FURTHER ANALYSIS OF TARGET STRENGTH MEASUREMENTS OF ANTARCTIC KRILL AT 38 AND 120 KHZ - COMPARISON WITH DEFORMED CYLINDER MODEL AND INFERENCE OF ORIENTATION DISTRIBUTION</t>
  </si>
  <si>
    <t>JOURNAL OF THE ACOUSTICAL SOCIETY OF AMERICA</t>
  </si>
  <si>
    <t>EUPHAUSIA-SUPERBA; SOUND</t>
  </si>
  <si>
    <t>Data collected during the krill target strength experiment [J. Acoust. Soc. Am. 87, 16-24 (1990)] are examined in the light of a recent zooplankton scattering model where the elongated animals are modeled as deformed finite cylinders [J. Acoust. Soc. Am. 86, 691-705 (1989)]. Exercise of the model under assumption of an orientation distribution allows absolute predictions of target strength to be made at each frequency. By requiring that the difference between predicted and measured target strengths be a minimum in a least-squares sense, it is possible to infer the orientation distribution. This useful biological quantity was not obtainable in the previous analysis which involved the sphere scattering model.</t>
  </si>
  <si>
    <t>INST MARINE RES, N-5024 BERGEN, NORWAY</t>
  </si>
  <si>
    <t>Institute of Marine Research - Norway</t>
  </si>
  <si>
    <t>CHU, DZ (corresponding author), WOODS HOLE OCEANOG INST, DEPT APPL OCEAN PHYS &amp; ENGN, WOODS HOLE, MA 02543 USA.</t>
  </si>
  <si>
    <t>Chu, Dezhang/L-7004-2015</t>
  </si>
  <si>
    <t>ACOUSTICAL SOC AMER AMER INST PHYSICS</t>
  </si>
  <si>
    <t>MELVILLE</t>
  </si>
  <si>
    <t>STE 1 NO 1, 2 HUNTINGTON QUADRANGLE, MELVILLE, NY 11747-4502 USA</t>
  </si>
  <si>
    <t>0001-4966</t>
  </si>
  <si>
    <t>1520-8524</t>
  </si>
  <si>
    <t>J ACOUST SOC AM</t>
  </si>
  <si>
    <t>J. Acoust. Soc. Am.</t>
  </si>
  <si>
    <t>10.1121/1.405818</t>
  </si>
  <si>
    <t>Acoustics; Audiology &amp; Speech-Language Pathology</t>
  </si>
  <si>
    <t>LC572</t>
  </si>
  <si>
    <t>WOS:A1993LC57200055</t>
  </si>
  <si>
    <t>CROXALL, JP; BRIGGS, DR; KATO, A; NAITO, Y; WATANUKI, Y; WILLIAMS, TD</t>
  </si>
  <si>
    <t>DIVING PATTERN AND PERFORMANCE IN THE MACARONI PENGUIN EUDYPTES-CHRYSOLOPHUS</t>
  </si>
  <si>
    <t>JOURNAL OF ZOOLOGY</t>
  </si>
  <si>
    <t>PYGOSCELIS-ADELIAE; SOUTH GEORGIA; FORAGING BEHAVIOR; DEPTH UTILIZATION; GENTOO; ANTARCTICA; BAY; RECORDER; SEAL</t>
  </si>
  <si>
    <t>The pattern and characteristics of diving in two female macaroni penguins Eudyptes chrysolophus was studied, during the brooding period, using continuous-recording time-depth recorders, for a total of 18 days (15 consecutive days) during which the depth, duration and timing of 4876 dives were recorded. Diving in the first 11 days was exclusively diurnal, averaging 244 dives on trips lasting 12 hours. Near the end of the brooding period trips were longer and included diving at night. About half of all trips (except those involving continuous night-time diving) was spent in diving and dive rate averaged 14-25 dives per hour (42 per hour at night). The duration of daytime dives varied between trips, and averaged 1.4-1.7 min, with a subsequent surface interval of 0.5-0.9 min. Dive duration was significantly directly related to depth, the latter accounting for 53% of the variation. The average depths of daytime dives were 20-35 m (maximum depth 115 m). Dives at night were shorter (average duration 0.9 min) and much shallower (maximum 11 m); depth accounted for only 6% of the variation in duration. Estimates of potential prey capture rates (3-5 krill per dive; one krill every 17-20 s) are made. Daily weight changes in chicks were directly related to number of dives, but not to foraging trip duration nor time spent diving. Of the other species at the same site which live by diving to catch krill, gentoo penguins forage exclusively diurnally, making longer, deeper dives; Antarctic fur seals, which dive to similar depths as macaroni penguins, do so mainly at night.</t>
  </si>
  <si>
    <t>NATL INST POLAR RES,ITABASHI KU,TOKYO 173,JAPAN</t>
  </si>
  <si>
    <t>CROXALL, JP (corresponding author), BRITISH ANTARCTIC SURVEY,NERC,HIGH CROSS,MADINGLEY RD,CAMBRIDGE CB3 0ET,ENGLAND.</t>
  </si>
  <si>
    <t>Kato, Akiko/W-2447-2019</t>
  </si>
  <si>
    <t>Kato, Akiko/0000-0002-8947-3634</t>
  </si>
  <si>
    <t>0952-8369</t>
  </si>
  <si>
    <t>J ZOOL</t>
  </si>
  <si>
    <t>J. Zool.</t>
  </si>
  <si>
    <t>10.1111/j.1469-7998.1993.tb02670.x</t>
  </si>
  <si>
    <t>LD021</t>
  </si>
  <si>
    <t>WOS:A1993LD02100004</t>
  </si>
  <si>
    <t>DOWER, KM; LUCAS, MI</t>
  </si>
  <si>
    <t>PHOTOSYNTHESIS-IRRADIANCE RELATIONSHIPS AND PRODUCTION ASSOCIATED WITH A WARM-CORE RING SHED FROM THE AGULHAS RETROFLECTION SOUTH OF AFRICA</t>
  </si>
  <si>
    <t>SIZE-FRACTIONATED PHYTOPLANKTON; ANTARCTIC PHYTOPLANKTON; GROWTH-RATES; OCEAN; POPULATIONS; BIOMASS; WATER; NANOPLANKTON; CHLOROPHYLL; WEDDELL</t>
  </si>
  <si>
    <t>Synoptic estimates of phytoplankton biomass and production in the world's oceans are dependent upon ocean colour remote sensing and suitable algorithms developed from simultaneous measurements of photosynthetic parameters and optical properties in the water column. This study presents Photosynthesis-Irradiance (P-I) parameters estimated for a warm-core ring shed from the Agulhas Retroflection, in autumn, in the region of the Sub-Tropical Convergence south of Africa. Comparisons are made between values within the ring, at its edge and outside the ring in surrounding Sub-Antarctic Water. The 1 % light depth within the warm-core ring ranged from 38 to 92 m, 40 to 54 m at the edge and 40 to 75 m outside the ring. Chlorophyll a (chl a) concentrations in surface waters increased from ca 0.43 mg m-3 within the ring to about 1.0 mg m-3 at the ring edge and outside the ring. Size-fractionated chl a demonstrated that &gt;56 % of the phytoplankton were &lt;20 mum in size within the warm-core ring while outside the ring this figure was about 30 %. Picoplankton &lt;3 mum made up between 8 and 9 % of the biomass at all sites. Considerable variability in photosynthetic parameters was found at all stations. Overall, the mean surface p(B)max (max. production rate) and alpha(B) (initial slope of P-I curve) were 1.59 +/- 0.13 mg C (mg chl a)-1 h-1 and 0.046 +/- 0.01 mg C (mg chl a)-1 h-1 (muE m-2 s-1)-1. Throughout, alpha(B) was higher at 100 m and I(k) (irradiance of saturation) lower. Production integrated to 100 m was lowest inside the ring (287 mg C m-2 d-1), intermediate outside (404 mg C m-2 d-1) and highest at the ring edge (453 mg C m-2 d-1). We argue that production within the warm-core ring is limited by convective instability while outside the ring photosynthesis is probably limited by light, since nutrients are non-limiting. The edge of the ring exhibits highest production because of stability conferred by the warm-core ring water and a more favourable light environment. In terms of defining 'bio-optical provinces' based on remote sensing and photosynthetic parameters, we have identified a hydrographic area south of Africa covering the Sub-Tropical Convergence (STC) where there are reliable Coastal Zone Colour Scanner data which provide an average annual chl a concentration estimate of 0.49 mg m-3. For this area we estimate total production integrated to 100 m to range from 10.5 X 10(2) to 16.5 x 10(2) t C km -2 yr-1, ca 0.5 to 0.8 % of the global oceanic production. This confirms the importance of the STC as a potential biogenic sink for atmospheric CO2.</t>
  </si>
  <si>
    <t>DOWER, KM (corresponding author), UNIV CAPE TOWN, MARINE BIOL RES INST, DEPT ZOOL, SO OCEAN GRP, RONDEBOSCH 7700, SOUTH AFRICA.</t>
  </si>
  <si>
    <t>10.3354/meps095141</t>
  </si>
  <si>
    <t>LE692</t>
  </si>
  <si>
    <t>WOS:A1993LE69200014</t>
  </si>
  <si>
    <t>VIARENGO, A; CANESI, L; MAZZUCOTELLI, A; PONZANO, E</t>
  </si>
  <si>
    <t>CU, ZN AND CD CONTENT IN DIFFERENT TISSUES OF THE ANTARCTIC SCALLOP ADAMUSSIUM-COLBECKI - ROLE OF METALLOTHIONEIN IN HEAVY-METAL HOMEOSTASIS AND DETOXICATION</t>
  </si>
  <si>
    <t>DIGESTIVE GLAND; CADMIUM; MUSSELS</t>
  </si>
  <si>
    <t>Cu and Zn concentrations in the gills of the Antarctic scallop Adamussium colbecki (Smith, 1902) were found to be significantly lower than in the gills of mussel Mytilus galloprovincialis (Lam.) and scallop Pecten jacobaeus (L.); however, the Cd concentration was significantly higher. In digestive gland, copper concentrations were not significantly different for all 3 species, but A. Colbecki had a lower Zn concentration and an extremely high Cd concentration (ca 27 mug g-1 wet wt). In A. colbecki digestive gland, about 70 % of the total Cd was associated with the particulate fraction, and the rest was mostly bound to a metallothionein-type protein. In P. jacobaeus a major fraction (about 60 %) of the Cd present in the digestive gland was bound to cytosolic metallothioneins. Aging was found not to affect the concentration of Cd bound to metallothioneins in A. colbecki digestive gland, although the Cd concentration is slightly reduced in scallops &gt; 10 yr old compared to younger (3 to 7 yr old) scallops.</t>
  </si>
  <si>
    <t>UNIV GENOA, INST GEN CHEM, I-16132 GENOA, ITALY</t>
  </si>
  <si>
    <t>University of Genoa</t>
  </si>
  <si>
    <t>VIARENGO, A (corresponding author), UNIV GENOA, INST GEN PHYSIOL, CORSO EUROPA 26, I-16132 GENOA, ITALY.</t>
  </si>
  <si>
    <t>10.3354/meps095163</t>
  </si>
  <si>
    <t>WOS:A1993LE69200016</t>
  </si>
  <si>
    <t>PALMER, JEB; SEMPERE, JC; CHRISTIE, DM; MORGAN, JP</t>
  </si>
  <si>
    <t>MORPHOLOGY AND TECTONICS OF THE AUSTRALIAN-ANTARCTIC DISCORDANCE BETWEEN 123-DEGREES-E AND 128-DEGREES-E</t>
  </si>
  <si>
    <t>AUSTRALIAN-ANTARCTIC DISCORDANCE; SOUTHEAST INDIAN RIDGE; RIDGE CREST MORPHOLOGY; ASYMMETRIC SPREADING</t>
  </si>
  <si>
    <t>MID-OCEAN RIDGE; ACCRETING PLATE BOUNDARIES; SOUTHEAST INDIAN RIDGE; EAST PACIFIC RISE; SPREADING CENTERS; TRANSFORM-FAULT; UPPER MANTLE; AXIS DISCONTINUITIES; DRIVING MECHANISM; DEPTH ANOMALIES</t>
  </si>
  <si>
    <t>The Australian-Antarctic Discordance (AAD) is an anomalously deep and rugged zone of the Southeast Indian Ridge (SEIR) between 120-degrees-E and 128-degrees-E. The AAD contains the boundary between the Indian Ocean and Pacific Ocean isotopic provinces. We have analyzed SeaMarc II bathymetric and side-scan sonar data along the SEIR between 123-degrees-E and 128-degrees-E. The spreading center in the AAD, previously known to be divided into several transform-bounded sections, is further segmented by non-transform discontinuities which separate distinct spreading cells. Near the transform which bounds the AAD to the east, there is a marked change in the morphology of the spreading center, as well as in virtually every measured geochemical parameter. The spreading axis within the Discordance lies in a prominent rift valley similar to that observed along the Mid-Atlantic Ridge, although the full spreading rate within the AAD is somewhat faster than that of slow-spreading centers (approximately 74 mm a-1 vs. 0-40 mm a-1). The AAD rift valleys show a marked contrast with the axial high that characterizes the SEIR east of the AAD. This change in axial morphology is coincident with a large (approximately 1 km) deepening of the spreading axis. The segmentation characteristics of the AAD are analogous to those of the slow-spreading Mid-Atlantic Ridge, as opposed to the SEIR east of the AAD, which exhibits segmentation characteristics typical of fast-spreading centers. Thus, the spreading center within and east of the AAD contains much of the range of global variability in accretionary processes, yet it is a region free from spreading rate variations and the volumetric and chemical influences of hotspots. We suggest that the axial morphology and segmentation characteristics of the AAD spreading centers are the result of the presence of cooler than normal mantle. The presence of a cool mantle and the subsequent diminution of magma supply at a constant spreading rate may engender the creation of anomalously thick brittle lithosphere within the AAD, a condition which favor, the creation of an axial rift valley and of thin oceanic crust, in agreement with petrologic studies. The morphologies of transform and non-transform discontinuities within the Discordance also possess characteristics consistent with the creation of anomalously thick lithosphere in the region. The upper mantle viscosity structure which results from lower mantle temperatures and melt production rates may account for the similarity in segmentation characteristics between the AAD and slow-spreading centers. The section of the AAD which overlies the isotopic boundary is associated with chaotic seafloor which may be caused by an erratic pattern of magmatism and/or complex deformation associated with mantle convergence. Finally, the pattern of abyssal hill terrain within a portion of the AAD supports previous models for the formation of abyssal hills at intermediate- and slow-spreading ridges, and provides insights into how asymmetric spreading is achieved in this region.</t>
  </si>
  <si>
    <t>UNIV WASHINGTON,SCH OCEANOG,SEATTLE,WA 98195; OREGON STATE UNIV,COLL OCEANOG,CORVALLIS,OR 97331; UNIV CALIF SAN DIEGO,INST GEOPHYS &amp; PLANETARY PHYS,LA JOLLA,CA 92093</t>
  </si>
  <si>
    <t>University of Washington; University of Washington Seattle; Oregon State University; University of California System; University of California San Diego</t>
  </si>
  <si>
    <t>Zhang, Junyuan/P-9292-2018</t>
  </si>
  <si>
    <t>Morgan, Jason/0000-0002-3100-0877</t>
  </si>
  <si>
    <t>10.1007/BF01204132</t>
  </si>
  <si>
    <t>KX168</t>
  </si>
  <si>
    <t>WOS:A1993KX16800003</t>
  </si>
  <si>
    <t>BAUMGARTNER, PO</t>
  </si>
  <si>
    <t>EARLY CRETACEOUS RADIOLARIANS OF THE NORTHEAST INDIAN-OCEAN (LEG-123 - SITE-765, SITE-766 AND DSDP SITE-261) - THE ANTARCTIC-TETHYS CONNECTION</t>
  </si>
  <si>
    <t>6TH INTERNATIONAL RADIOLARIAN MEETING ( INTERRAD 6 )</t>
  </si>
  <si>
    <t>SEP, 1991</t>
  </si>
  <si>
    <t>FLORENCE, ITALY</t>
  </si>
  <si>
    <t>GONDWANALAND; CONSTRAINTS; AGE</t>
  </si>
  <si>
    <t>During ODP Leg 123, abundant and well-preserved Neocomian radiolarians were recovered at Site 765 (Argo Abyssal Plain) and Site 766 (lower Exmouth Plateau). Assemblages are characterized by the numerical dominance of a small number of non-tethyan forms and by the scarcity of tethyan taxa. Remarkable contrasts exist between radiolarian assemblages extracted from claystones of Site 765 and reexamined DSDP Site 26 1, and faunas recovered from radiolarian sand layers, only found at Site 765. Clay faunas are unusual in their low diversity of apparently ecologically tolerant (or solution resistant?), ubiquist species, whereas sand faunas are dominated by non-tethyan taxa. Comparisons with Sites 766 and 26 1, as well as sedimentological observations, lead to the conclusion that this faunal contrast resulted from a difference in provenance, rather than from hydraulic sorting or selective dissolution. The ranges of 27 tethyan taxa from Site 765 were compared to the tethyan radiolarian zonation by Jud (1992) by means of the Unitary Associations Method. This calculation allows to directly date the Site 765 assemblages and to estimate the amount of truncation of ranges for tethyan taxa. Over 70% of the already few tethyan species of Site 765, have truncated ranges during the Valanginian-Hauterivian. Radiolarian assemblages recovered from claystones at Sites 765 and 261 in the Argo Basin apparently reflect restricted oceanic conditions during the latest Jurassic-Barremian. Neither sedimentary facies nor faunal associations bear any resemblance to what we know from typical tethyan sequences. We conclude that the Argo Basin was paleoceanographically separated from the Tethys during the Late Jurassic and part of the Early Cretaceous by its position at higher paleolatitudes and/or by enclosing land masses. Assemblages recovered from radiolarian sand layers are dominated by non-tethyan species that are interpreted as circumantarctic. Their first appearance in the late Berriasian-early Valanginian predates the oceanization of the Indo-Australian breakup (M11, late Valanginian), but coincides with a sharp increase in margin-derived pelagic turbidites. The Indo-Australian rift zone and the adjacent margins must have been submerged deeply enough to allow an intermittent influx of circumantarctic cold water into the Argo Basin, creating increased bottom current activity. Cold-water radiolarians carried into the Argo Basin upwelled along the margin, died, and accumulated in radiolarite layers due to winnowing by bottom currents. High rates of faunal change and the sharp increase of bottom current activity are thought to be synchronous with possible pronounced late Berriasian-early Valanginian lowstands in sea level. Hypothetically, both phenomena might have been.caused by a tendency to glaciation on the Antarctic-Australian continent, which was for the first time isolated from the rest of Gondwana by oceanic seaways as a result of Jurassic-Early Cretaceous sea-floor spreading. The absence of most typical tethyan radiolarian species during the Valanginian-Hauterivian is interpreted as reflecting a time of strong influx of circumantarctic cold water following oceanization (M11) and rapid spreading between Southeast India and West Australia. The reappearance and gradual abundance/diversity increase of tethyan taxa, along with the still dominant circumantarctic species are thought to result from overall more equitable climatic conditions during the Barremian-early Aptian and from the establishment of an oceanic connection with the Tethys Ocean during the early Aptian.</t>
  </si>
  <si>
    <t>BAUMGARTNER, PO (corresponding author), UNIV LAUSANNE,INST GEOL &amp; PALEONTOL,BFSH2,CH-1015 LAUSANNE,SWITZERLAND.</t>
  </si>
  <si>
    <t>10.1016/0377-8398(93)90025-S</t>
  </si>
  <si>
    <t>LB936</t>
  </si>
  <si>
    <t>WOS:A1993LB93600004</t>
  </si>
  <si>
    <t>BIDLEMAN, TF; WALLA, MD; ROURA, R; CARR, E; SCHMIDT, S</t>
  </si>
  <si>
    <t>ORGANOCHLORINE PESTICIDES IN THE ATMOSPHERE OF THE SOUTHERN-OCEAN AND ANTARCTICA, JANUARY MARCH, 1990</t>
  </si>
  <si>
    <t>POLLUTANTS GOVERNS UPTAKE; LONG-RANGE TRANSPORT; MARINE FOOD-CHAINS; LOWER TROPOSPHERE; CONTAMINANTS; CHLORDANE; PCBS; ACCUMULATION; DEPOSITION</t>
  </si>
  <si>
    <t>Chlorinated pesticides in air were measured from the Greenpeace ship Gondwana between New Zealand and Ross Island, January-March, 1990. Geometric mean concentrations (pg m-3) were: alpha and gamma-hexachlorocyclohexanes = 4.0 and 3.8, hexachlorobenzene = 60, heptachlor epoxide=0.52, chlordanes+nonachlors=1.8, p,p'-DDE+p,p'-DDT=0.81. A trend of decreasing pesticide concentration at higher latitudes was noted. The low levels of DDTs found in this study and also by Larsson et al. (1992) during 1988-90 on Ross Island indicates that atmospheric DDT over the Southern Ocean has dropped markedly in the last decade. Recent concentrations of DDTs in Antarctic air are similar to those in the Arctic.</t>
  </si>
  <si>
    <t>UNIV S CAROLINA, DEPT CHEM, COLUMBIA, SC 29208 USA; GREENPEACE ANTARCT EXPEDIT, AUCKLAND, NEW ZEALAND</t>
  </si>
  <si>
    <t>University of South Carolina System; University of South Carolina Columbia</t>
  </si>
  <si>
    <t>ATMOSPHER ENVIRONM SERV, 4905 DUFFERIN ST, DOWNSVIEW M3H 5T4, ON, CANADA.</t>
  </si>
  <si>
    <t>Carr, Eloise/I-2394-2019; Bidleman, Terry/F-6287-2011</t>
  </si>
  <si>
    <t>Carr, Eloise/0000-0003-1870-4244; Bidleman, Terry/0000-0001-7469-0532</t>
  </si>
  <si>
    <t>10.1016/0025-326X(93)90064-Q</t>
  </si>
  <si>
    <t>LF396</t>
  </si>
  <si>
    <t>WOS:A1993LF39600007</t>
  </si>
  <si>
    <t>JOHNSTON, CG; VESTAL, JR</t>
  </si>
  <si>
    <t>BIOGEOCHEMISTRY OF OXALATE IN THE ANTARCTIC CRYPTOENDOLITHIC LICHEN-DOMINATED COMMUNITY</t>
  </si>
  <si>
    <t>MICROBIAL ECOLOGY</t>
  </si>
  <si>
    <t>MICROBIAL COMMUNITIES; ORGANIC-ACIDS; COORDINATION CHEMISTRY; COLD DESERTS; ROSS DESERT; DISSOLUTION; SOILS; ENVIRONMENT; SANDSTONE; ORIGIN</t>
  </si>
  <si>
    <t>Cryptoendolithic (hidden in rock) lichen-dominated microbial communities from the Ross Desert of Antarctica were shown to produce oxalate (oxalic acid). Oxalate increased mineral dissolution, which provides nutrients, creates characteristic weathering patterns, and may ultimately influence the biological residence time of the community. Oxalate was the only organic acid detectable by HPLC, and its presence was verified by GC/MS. Community photosynthetic metabolism was involved in oxalate production since rates of C-14-oxalate production from (CO2)-C-14 were higher in light than in dark incubations. Flaking of the sandstone at the level of the lichen-dominated zone a few millimeters beneath the rock surface can be explained by dissolution of the sandstone cement, which was enhanced by Si, Fe, and Al oxalate complex formation. Added oxalate was observed to increase the solubility of Si, Fe, Al, P, and K. Oxalate's ability to form soluble trivalent metal-oxalate complexes correlated with the observed order of metal oxide depletion from the lichen-dominated zone (Mn &gt; Fe &gt; Al). Thermodynamic calculations predict that Fe oxalate complex formation mobilizes amorphous Fe oxides (feriihydrite) in the lichen-dominated zone, and where oxalate is depleted, ferrihydrite should precipitate. Hematite, a more crystalline Fe oxide, should remain solid at in situ oxalate concentrations. Oxalate was not a carbon source for the indigenous heterotrophs, but the microbiota were involved in oxalate mineralization to CO2, since oxalate mineralization was reduced in poisoned incubations. Photooxidation of oxalate to CO2 coupled with photoreduction of Fe(III) may be responsible for oxalate removal in situ, since rates of C-14-oxalate mineralization in dark incubations were at least 50% lower than those in the light. Removal of oxalate from Si, Fe, and Al complexes should allow free dissolved Si, Fe, and Al to precipitate as amorphous silicates and metal oxides. This may explain increased siliceous crust (rock varnish or desert varnish) formation near the surface of colonized rocks were light intensity is greatest.</t>
  </si>
  <si>
    <t>UNIV CINCINNATI, DEPT BIOL SCI, CINCINNATI, OH 45221 USA</t>
  </si>
  <si>
    <t>University System of Ohio; University of Cincinnati</t>
  </si>
  <si>
    <t>0095-3628</t>
  </si>
  <si>
    <t>1432-184X</t>
  </si>
  <si>
    <t>MICROB ECOL</t>
  </si>
  <si>
    <t>Microb. Ecol.</t>
  </si>
  <si>
    <t>Ecology; Marine &amp; Freshwater Biology; Microbiology</t>
  </si>
  <si>
    <t>Environmental Sciences &amp; Ecology; Marine &amp; Freshwater Biology; Microbiology</t>
  </si>
  <si>
    <t>LH611</t>
  </si>
  <si>
    <t>WOS:A1993LH61100007</t>
  </si>
  <si>
    <t>TURNER, J; LACHLANCOPE, TA; WARREN, DE; DUNCAN, CN</t>
  </si>
  <si>
    <t>A MESOSCALE VORTEX OVER HALLEY STATION, ANTARCTICA</t>
  </si>
  <si>
    <t>MONTHLY WEATHER REVIEW</t>
  </si>
  <si>
    <t>SOUTHERN-HEMISPHERE; SATELLITE; CLIMATOLOGY; VORTICES; SEA</t>
  </si>
  <si>
    <t>A detailed analysis of the evolution and structure of a mesoscale vortex and associated cloud comma that developed at the eastern edge of the Weddell Sea, Antarctica, during the early part of January 1986 is presented. The system remained quasi-stationary for over three days close to the British research station Halley (75-degrees-36'S, 26-degrees-42'W) and gave severe weather with gale-force winds and prolonged snow. The formation and development of the system were investigated using conventional surface and upper-air meteorological observations taken at Halley, analyses from the U.K. Meteorological Office 15-level model, and satellite imagery and sounder data from the TIROS-N-NOAA series of polar orbiting satellites. The thermal structure of the vortex was examined using atmospheric profiles derived from radiance measurements from the TIROS Operational Vertical Sounder. Details of the wind field were examined using cloud motion vectors derived from a sequence of Advanced Very High Resolution Radiometer images. The vortex developed inland of the Brunt Ice Shelf in a strong baroclinic zone separating warm air, which had been advected polewards down the eastern Weddell Sea, and cold air descending from the Antarctic Plateau. The system intensified when cold, continental air associated with an upper-level short-wave trough was advected into the vortex. A frontal cloud band developed when slantwise ascent of warm air took place at the leading edge of the cold-air outbreak. Most of the precipitation associated with the low occurred on this cloud band. The small sea surface-atmospheric temperature differences gave only limited heat fluxes and there was no indication of deep convection associated with the system. The vortex was driven by baroclinic forcing and had some features in common with the baroclinic type of polar lows that occur in the Northern Hemisphere.</t>
  </si>
  <si>
    <t>UNIV EDINBURGH, EDINBURGH EH8 9YL, MIDLOTHIAN, SCOTLAND</t>
  </si>
  <si>
    <t>University of Edinburgh</t>
  </si>
  <si>
    <t>0027-0644</t>
  </si>
  <si>
    <t>1520-0493</t>
  </si>
  <si>
    <t>MON WEATHER REV</t>
  </si>
  <si>
    <t>Mon. Weather Rev.</t>
  </si>
  <si>
    <t>10.1175/1520-0493(1993)121&lt;1317:AMVOHS&gt;2.0.CO;2</t>
  </si>
  <si>
    <t>LA327</t>
  </si>
  <si>
    <t>WOS:A1993LA32700005</t>
  </si>
  <si>
    <t>CHASTEL, O; WEIMERSKIRCH, H; JOUVENTIN, P</t>
  </si>
  <si>
    <t>HIGH ANNUAL VARIABILITY IN REPRODUCTIVE SUCCESS AND SURVIVAL OF AN ANTARCTIC SEABIRD, THE SNOW PETREL PAGODROMA-NIVEA - A 27-YEAR STUDY</t>
  </si>
  <si>
    <t>PAGODROMA-NIVEA; DEMOGRAPHIC STRATEGY; BREEDING SUCCESS; SURVIVAL; HIGHLY VARIABLE ENVIRONMENTAL CONDITIONS</t>
  </si>
  <si>
    <t>FULMARUS-GLACIALIS; PUFFINUS; ORKNEY</t>
  </si>
  <si>
    <t>Demographic parameters were estimated for snow petrels Pagodroma nivea nesting at Pointe Geologie Archipelago, Adelie Land, Antarctica between 1963 and 1990; 21 years of data on adult survival and 27 years of data on breeding success are available. The average age of first return and first breeding were 8.1 and 9.9 years respectively and there was no significant difference between the sexes. The overall breeding success averaged 51.3% and was very variable between years (21-80%). Breeding failure was mostly due to incubation failure and annual breeding success was negatively correlated with average snow falls in October-November and October March. Breeding frequency was very low, averaging 52% of seasons during a reproductive lifetime. Good quality sites, with high occupancy rate and high breeding success were few in the study plots. Poor years in 1966-1967, 1976-1977 and 1983-1984, with low breeding success, very low proportions of nests with breeding attempts and high numbers of non-breeders, occurred 1 year after large-scale El Nino Southern Oscillation (ENSO) events. Snow petrels exhibited very low philopatry. Only 45 birds have been recovered in the study plots from a total of 1115 banded fledglings, giving an estimated rate of return of 12.9% between fledging and 3 years old. Annual survival between 3 and 10 years was 91.4%. Annual adult survival (93.4%), though variable, was low during poor years of 1977-1978 and 1983 1984. Adult survival of males (94.7%) was not significantly different from that of females (93.9%). Over the study period. the population of Pointe Geologie was stable. Using the estimated parameters. a Leslie model gave a growth rate of 0.948%, which was probably compensated by immigration (5.7% per year). Restricted numbers of good-quality sites at the place of birth could have led young birds to prospect other colonies and could have selected low philopatry. High adult survival. strong site tenacity and capacity to spread breeding over a long lifetime are probably part of the adaptive strategy of this small fulmarine petrel facing highly variable environmental conditions.</t>
  </si>
  <si>
    <t>CHASTEL, O (corresponding author), CTR ETUD BIOL CHIZE, CNRS, F-79360 BEAUVOIR SUR NIORT, FRANCE.</t>
  </si>
  <si>
    <t>Weimerskirch, Henri/F-5562-2013; Bond, Alexander L/A-3786-2010; Weimerskirch, Henri/K-7306-2019</t>
  </si>
  <si>
    <t>Weimerskirch, Henri/0000-0002-0457-586X</t>
  </si>
  <si>
    <t>1432-1939</t>
  </si>
  <si>
    <t>10.1007/BF00341328</t>
  </si>
  <si>
    <t>LE061</t>
  </si>
  <si>
    <t>WOS:A1993LE06100018</t>
  </si>
  <si>
    <t>PARK, C; WORMUTH, JH</t>
  </si>
  <si>
    <t>DISTRIBUTION OF ANTARCTIC ZOOPLANKTON AROUND ELEPHANT-ISLAND DURING THE AUSTRAL SUMMERS OF 1988, 1989, AND 1990</t>
  </si>
  <si>
    <t>EUPHAUSIA-SUPERBA DANA; WEDDELL SEA; VERTICAL-DISTRIBUTION; SOUTH GEORGIA; SURFACE WATERS; KRILL; MACROZOOPLANKTON; COMMUNITIES; ABUNDANCE; VARIABILITY</t>
  </si>
  <si>
    <t>Year to year variation and vertical distributions of epipelagic zooplankton around Elephant Island and King George Island were examined with samples collected with bongo nets and a 1 m2 MOCNESS during the austral summers (Jan. Feb.) of 1988, 1989 and 1990. Copepods were the major components of epipelagic zooplankton (in numbers) with dominance of Metridia gerlachei (1988 and 1989) and small calanoids and cyclopoids (1990). Euphausiids and salps were the next most abundant groups. The percent composition of euphausiids decreased from 1988 to 1990 while that of salps increased. The abundance of salps exceeded euphausiids and major taxa of copepods in 1990. Local patches of polychaetes and amphipods were also found. Statistically significant annual variations with increased numbers in 1990 were found by analyses of variance in total abundance, abundances of copepods, salps, chaetognaths and amphipods, but abundances of euphausiids, polychaetes and fishes showed no significant annual variations. When the study area was divided geographically, horizontal variability in abundance within each year showed no significance in total abundance, abundances of copepods, euphausiids, amphipods and fishes, but significance in salps, polychaetes and chaetognaths. Results of site clustering based on covariances of abundances of eleven major taxa were well matched, though not perfect, with the distribution of surface water temperatures which could be used as a tracer of source water masses suggesting that spatial variation was related to hydrodynamic conditions. Factor analyses showed that annual and spatial variations in abundance were mainly caused by only two taxa, Metridia gerlachei and salps (mostly Salpa thompsoni). These two taxa were responsible for about 60% and 30% of total variance, respectively, and were useful indicators of the interannual variation. That is, 1988 and 1989 were the years of M. gerlachei, and 1990 was the year of salps. From vertically stratified MOCNESS samples, it was shown that the major taxa in this study area were active vertical migrators. While most samples obtained by relatively shallow tows (uppermost 100 m depth) were composed of exclusively one or two taxa, those from relatively deep tows (down to 200 m) showed various patterns of vertical stratification suggesting that the patterns of vertical migration were species specific. Species specific ontogenetic vertical migration associated with elevated habitat temperatures also seemed to be responsible for the annual variation in zooplankton distribution in the upper water column.</t>
  </si>
  <si>
    <t>TEXAS A&amp;M UNIV SYST,DEPT OCEANOG,COLL STN,TX 77843</t>
  </si>
  <si>
    <t>LC535</t>
  </si>
  <si>
    <t>WOS:A1993LC53500001</t>
  </si>
  <si>
    <t>THOMPSON, DR; FURNESS, RW; LEWIS, SA</t>
  </si>
  <si>
    <t>TEMPORAL AND SPATIAL VARIATION IN MERCURY CONCENTRATIONS IN SOME ALBATROSSES AND PETRELS FROM THE SUB-ANTARCTIC</t>
  </si>
  <si>
    <t>METAL CONCENTRATIONS; ATLANTIC-OCEAN; SEABIRDS; MOLT; SEX; FEATHERS; TISSUES; AGE</t>
  </si>
  <si>
    <t>Mercury concentrations in albatrosses and some other large procellariiforms are very much higher than found in other groups of seabirds. Analysis of mercury concentrations in feather samples collected prior to 1950 and after this date showed slight, but significant, increases in three out of ten sub-Antarctic procellariiform species. The lack of widespread and pronounced increases in mercury concentrations in procellariiforms between these periods may indicate that industrial and agricultural emissions of mercury in the southern hemisphere have been relatively minor and the high concentrations are predominantly due to natural processes. Mercury concentrations were relatively consistent between body feathers of individuals, and showed no variation related to adult age (in years). Within species, mercury concentrations tended to be highest in New Zealand populations and lowest in Falkland Island and South Georgia populations. Mercury concentrations also varied among species, but not in a way that could be related to diet.</t>
  </si>
  <si>
    <t>THOMPSON, DR (corresponding author), UNIV GLASGOW,DEPT ZOOL,APPL ORNITHOL UNIT,GLASGOW G12 8QQ,SCOTLAND.</t>
  </si>
  <si>
    <t>WOS:A1993LC53500004</t>
  </si>
  <si>
    <t>ZDANOWSKI, MK; DONACHIE, SP</t>
  </si>
  <si>
    <t>BACTERIA IN THE SEA-ICE ZONE BETWEEN ELEPHANT-ISLAND AND THE SOUTH-ORKNEYS DURING THE POLISH SEA-ICE ZONE EXPEDITION, (DECEMBER 1988 TO JANUARY 1989)</t>
  </si>
  <si>
    <t>MICROBIAL COMMUNITIES; ANTARCTIC WATERS; MCMURDO SOUND; PRODUCTIVITY; HETEROTROPHS; ABUNDANCE; BIOMASS; WINTER</t>
  </si>
  <si>
    <t>During austral summer 1988/89, total bacterial Acridine Orange Direct Counts (AODC) in seawater, mean 6.0 x 1O(6) l-1, were three to ten times lower than generally reported for the Bransfield Strait to north Weddell Sea area. In contrast, numbers of viable bacteria (Colony Forming Units, CFU), mean 10.6 x 10(3) l-1, were two to three times higher than reported. Bacterial abundance here shows large seasonal and spatial changes. On the basis of bacterial, diatom, detritus, and amino acid data from this study, two main regions were defined: 'Cold winter water' in the west with high salinity and low CFU, AODC, and other parameters. In the east, lower salinity and higher values for all parameters were found in warmer meltwater at the surface. CFU and AODC values in ice were respectively six and 85 times higher than in surrounding seawater. Taxonomic studies indicate considerable diversity in genera and nutritional requirements of isolated bacteria. Sea-ice and water column bacterial communities differed. Many isolated strains, however, were found in both habitats. Sea-ice seems to be important in regulating surrounding bacterioplankton.</t>
  </si>
  <si>
    <t>ZDANOWSKI, MK (corresponding author), POLISH ACAD SCI,DEPT ANTARCTIC BIOL,UL ZWIRKI &amp; WIGURY 97-99,PL-02089 WARSAW,POLAND.</t>
  </si>
  <si>
    <t>Donachie, Stuart P/O-6220-2016</t>
  </si>
  <si>
    <t>Donachie, Stuart/0000-0002-8322-6915</t>
  </si>
  <si>
    <t>WOS:A1993LC53500005</t>
  </si>
  <si>
    <t>KENNEDY, AD</t>
  </si>
  <si>
    <t>PHOTOSYNTHETIC RESPONSE OF THE ANTARCTIC MOSS POLYTRICHUM-ALPESTRE HOPPE TO LOW-TEMPERATURES AND FREEZE-THAW STRESS</t>
  </si>
  <si>
    <t>CARBON-DIOXIDE EXCHANGE; PLANTS; RESPIRATION; INJURY</t>
  </si>
  <si>
    <t>The effect of low temperatures and freeze-thaw stress on photosynthetic carbon exchange in an Antarctic population of the turf-forming moss species Polytrichum alpestre Hoppe was investigated using infra-red gas analysis. Photosynthetic recovery from freezing was found to depend on the absolute depth of low temperature experienced. Repeated freeze-thaw cycles caused a greater reduction in gross photosynthesis than constant freezing over the same period of time suggesting that the freeze-thaw event itself, and not just cold temperatures, causes damage. The frequency of freeze-thaw events was significant: freeze-thaw cycles every 12 h inflicted more damage than freeze-thaw cycles every 24 or 48 h. Most damage occurred during the first cycle; relatively little was recorded during subsequent cycles. At + 10-degrees-C, gross CO2 flux was directly proportional to moss water content between 0.3 and 3.5 g.g-1 dry mass. Moss samples with a low water content withstood freeze-thaw cycles to - 5, - 10 and - 20-degrees-C better than samples with a high water content indicating that desiccation in the field may improve survival at low temperatures. Microclimate data for field populations of Polytrichum alpestre at Signy Island suggest that sub-zero temperatures and freeze-thaw stress may act as limiting factors on the species' distribution and viability, particularly when the insulating effect of snow cover is small.</t>
  </si>
  <si>
    <t>KENNEDY, AD (corresponding author), NERC,BRITISH ANTARCTIC SURVEY,HIGH CROSS,MADINGLEY RD,CAMBRIDGE CB3 0ET,ENGLAND.</t>
  </si>
  <si>
    <t>WOS:A1993LC53500008</t>
  </si>
  <si>
    <t>THOMAS, DN; GLEITZ, M</t>
  </si>
  <si>
    <t>ALLOCATION OF PHOTOASSIMILATED CARBON INTO MAJOR ALGAL METABOLITE FRACTIONS - VARIATION BETWEEN 2 DIATOM SPECIES ISOLATED FROM THE WEDDELL SEA (ANTARCTICA)</t>
  </si>
  <si>
    <t>CULTURED MARINE-PHYTOPLANKTON; PHOTOSYNTHETIC END-PRODUCTS; ICE MICROALGAE; MCMURDO SOUND; ASSIMILATION; PATTERNS; LIGHT; PHYSIOLOGY; GROWTH; POPULATIONS</t>
  </si>
  <si>
    <t>Distribution of photoassimilated carbon into major metabolite classes differed between two Antarctic diatom species, Nitzschia curta and a small unicellular Chaetoceros sp.. Time course uptake studies (over 54 h) revealed that C-14 allocation appeared to be equilibrated after approximately 8 h at light saturated photosynthesis. During short term dark periods (6 h), polysaccharides as well as low-molecular-weight compounds were catabolised to sustain protein synthesis in the dark, whilst lipid reserves were not mobilised for this process. Experiments with these two species were conducted at 0 and - 1.5-degrees-C, although no difference in the distribution of radiolabel was measured between the two temperatures. It is hypothesised that under near-optimal conditions fast growing species are characterised by a high carbon turnover associated with a rapid flow of newly assimilated carbon into polymeric compound classes. On the other hand, slower growing species (such as N. curta) may store a significant amount of surplus carbon in the low-molecular-weight metabolite fraction. Species specific preferences were observed when comparing the accumulation of radiolabel into the lipid pools.</t>
  </si>
  <si>
    <t>THOMAS, DN (corresponding author), ALFRED WEGENER INST POLAR &amp; MARINE RES,POSTFACH 120161,W-2850 BREMERHAVEN,GERMANY.</t>
  </si>
  <si>
    <t>Thomas, David Neville/B-1448-2010</t>
  </si>
  <si>
    <t>Thomas, David Neville/0000-0001-8832-5907</t>
  </si>
  <si>
    <t>WOS:A1993LC53500009</t>
  </si>
  <si>
    <t>FIACCO, RJ; PALAIS, JM; GERMANI, MS; ZIELINSKI, GA; MAYEWSKI, PA</t>
  </si>
  <si>
    <t>CHARACTERISTICS AND POSSIBLE SOURCE OF A 1479 AD VOLCANIC ASH LAYER IN A GREENLAND ICE CORE</t>
  </si>
  <si>
    <t>ARCTIC TROPOPAUSE FOLD; LONG-RANGE TRANSPORT; MOUNT ST-HELENS; ANTARCTIC ICE; TEPHRA LAYERS; AEROSOL-PARTICLES; ERUPTIONS; SHEET; SURFACE; ICELAND</t>
  </si>
  <si>
    <t>NATL SCI FDN,OFF POLAR PROGRAMS,WASHINGTON,DC 20550; MCCRONE ASSOCIATES,WESTMONT,IL 60559</t>
  </si>
  <si>
    <t>National Science Foundation (NSF); NSF - Directorate for Geosciences (GEO); NSF - Office of Polar Programs (OPP)</t>
  </si>
  <si>
    <t>FIACCO, RJ (corresponding author), UNIV NEW HAMPSHIRE,INST STUDY EARTH OCEANS &amp; SPACE,GLACIER RES GRP,DURHAM,NH 03824, USA.</t>
  </si>
  <si>
    <t>Mayewski, Paul Andrew/HRD-6969-2023</t>
  </si>
  <si>
    <t>10.1006/qres.1993.1033</t>
  </si>
  <si>
    <t>LA952</t>
  </si>
  <si>
    <t>WOS:A1993LA95200001</t>
  </si>
  <si>
    <t>CRAME, JA</t>
  </si>
  <si>
    <t>LATITUDINAL RANGE FLUCTUATIONS IN THE MARINE REALM THROUGH GEOLOGICAL TIME</t>
  </si>
  <si>
    <t>TRENDS IN ECOLOGY &amp; EVOLUTION</t>
  </si>
  <si>
    <t>EVOLUTION; BIOGEOGRAPHY</t>
  </si>
  <si>
    <t>Our concept of polar marine faunas as having evolved in comparative isolation over long periods may need to be revised. New evidence from the Southern Ocean, in particular, suggests that a number of taxa may have had connections with lower-latitude regions in the comparatively recent past. Opportunities for high-low latitude faunal interchange were enhanced considerably by reduced meridional temperature gradients over the greater part of the last 100 million years. Indeed, such is the nature and scope of past latitudinal range fluctuations that they could be major determinants of regional patterns in taxonomic diversity.</t>
  </si>
  <si>
    <t>CRAME, JA (corresponding author), BRITISH ANTARCTIC SURVEY, MADINGLEY RD, CAMBRIDGE CB3 0ET, ENGLAND.</t>
  </si>
  <si>
    <t>ELSEVIER SCIENCE LONDON</t>
  </si>
  <si>
    <t>84 THEOBALDS RD, LONDON WC1X 8RR, ENGLAND</t>
  </si>
  <si>
    <t>0169-5347</t>
  </si>
  <si>
    <t>TRENDS ECOL EVOL</t>
  </si>
  <si>
    <t>Trends Ecol. Evol.</t>
  </si>
  <si>
    <t>10.1016/0169-5347(93)90141-B</t>
  </si>
  <si>
    <t>Ecology; Evolutionary Biology; Genetics &amp; Heredity</t>
  </si>
  <si>
    <t>Environmental Sciences &amp; Ecology; Evolutionary Biology; Genetics &amp; Heredity</t>
  </si>
  <si>
    <t>KZ041</t>
  </si>
  <si>
    <t>WOS:A1993KZ04100005</t>
  </si>
  <si>
    <t>DAVEY, MC</t>
  </si>
  <si>
    <t>CARBON AND NITROGEN DYNAMICS IN A SMALL POND IN THE MARITIME ANTARCTIC</t>
  </si>
  <si>
    <t>ALGAL MATS; ANTARCTICA; CARBON DYNAMICS; CYANOBACTERIA; NITROGEN DYNAMICS; FRESH-WATER PONDS</t>
  </si>
  <si>
    <t>FRESH-WATER; PHYTOPLANKTON</t>
  </si>
  <si>
    <t>Small ponds and puddles are extremely common throughout the ice-free areas of the maritime Antarctic. The carbon and nitrogen dynamics in a typical pond on Livingston Island, South Shetland Islands were investigated during summer 1991. The pond vegetation consisted of a benthic mat of cyanobacteria, diatoms and chlorophytes. The mat was not limited by nutrient availability, both phosphorus and nitrogen being available in the overlying water and N:P ratios in both the water and the mat indicating a roughly balanced supply. Maximal rates of carbon fixation of 0.1-0.2 mgC g-1 dry weight h-1 were similar to those of other perennial Antarctic mat communities. Productivity appeared to be limited by physical factors, but the effects of irradiance and temperature could not be separated. Although carbon fixation rates were low, carbon loss processes were minimal leading to an accumulation of material in the mat approximating to one doubling per year. Atmospheric nitrogen fixation was not a significant component of the nitrogen budget of the pond, accounting for only 0.1% of the nitrogen accumulation by the mat. Nitrogen uptake was largely from dissolved nitrogen sources, in particular as dissolved organic nitrogen. It is concluded that ephemeral water bodies may play a significant role in the nutrient dynamics of maritime Antarctic ecosystems.</t>
  </si>
  <si>
    <t>DAVEY, MC (corresponding author), BRITISH ANTARCTIC SURVEY,NERC,HIGH CROSS,MADINGLEY RD,CAMBRIDGE CB3 0ET,ENGLAND.</t>
  </si>
  <si>
    <t>APR 30</t>
  </si>
  <si>
    <t>10.1007/BF00765009</t>
  </si>
  <si>
    <t>LE269</t>
  </si>
  <si>
    <t>WOS:A1993LE26900004</t>
  </si>
  <si>
    <t>MARCHANT, DR; SWISHER, CC; LUX, DR; WEST, DP; DENTON, GH</t>
  </si>
  <si>
    <t>PLIOCENE PALEOCLIMATE AND EAST ANTARCTIC ICE-SHEET HISTORY FROM SURFICIAL ASH DEPOSITS</t>
  </si>
  <si>
    <t>MOUNTAINS; CONSTANTS</t>
  </si>
  <si>
    <t>The preservation, age, and stratigraphic relation of an in situ ashfall layer with an underlying desert pavement in Arena Valley, southern Victoria Land, indicate that a cold-desert climate has persisted in Arena Valley during the past 4.3 million years. These data indicate that the present East Antarctic Ice Sheet has endured for this time and that average temperatures during the Pliocene in Arena Valley were no greater than 3-degrees-C above present values. One implication is that the collapse of the East Antarctic Ice Sheet due to greenhouse warming is unlikely, even if global atmospheric temperatures rise to levels last experienced during mid-Pliocene times.</t>
  </si>
  <si>
    <t>GEOCHRONOL CTR,INST HUMAN ORIGINS,BERKELEY,CA 94709; UNIV MAINE,DEPT GEOL SCI,ORONO,ME 04469</t>
  </si>
  <si>
    <t>Berkeley Geochronolgy Center; University of Maine System; University of Maine Orono</t>
  </si>
  <si>
    <t>MARCHANT, DR (corresponding author), UNIV MAINE,INST QUATERNARY STUDIES,ORONO,ME 04469, USA.</t>
  </si>
  <si>
    <t>10.1126/science.260.5108.667</t>
  </si>
  <si>
    <t>KZ641</t>
  </si>
  <si>
    <t>WOS:A1993KZ64100030</t>
  </si>
  <si>
    <t>ALERSTAM, T; GUDMUNDSSON, GA; LARSSON, B</t>
  </si>
  <si>
    <t>FLIGHT TRACKS AND SPEEDS OF ANTARCTIC AND ATLANTIC SEABIRDS - RADAR AND OPTICAL MEASUREMENTS</t>
  </si>
  <si>
    <t>WANDERING ALBATROSSES; SEARCH RATE; PROCELLARIIFORMES; BIRDS; NIGRA; PREY</t>
  </si>
  <si>
    <t>A tracking radar and an optical range-finder, placed on a ship, were used to register the flight of eleven species of seabirds, in waters off the Antarctic Peninsula and in the Atlantic Ocean. Albatrosses under calm conditions used swell soaring, turning and twisting extensively within a width of 300-500 m laterally from the overall direction of movement. Their resulting travel speed was on average 10 m s-1. In windy conditions the albatrosses as well as giant petrels travelled faster, with resulting speeds up to 22.5 m s-1, by a combination of wave soaring and dynamic soaring. Shearwaters and the antarctic fulmar proceeded by flap-gliding, along tracks that were only slightly zigzag within 50-60 m from the resulting course of movement. The little shearwater flew faster, with an airspeed about 14 m s-1, than larger-sized shearwaters and fulmars, using continuous flapping flight to a higher degree than its larger relatives. South polar skuas and Wilson's storm-petrels were tracked on foraging flights, and flocks of imperial shags on commuting flights between feeding and breeding-roosting areas. The south polar skua was able to accelerate to airspeeds exceeding 20 m s-1 in pursuit flights after shags. Wilson's storm-petrels showed significantly slower airspeeds in foraging flights as compared to non-foraging flights. Average airspeeds of most species fell between the minimum power and maximum range speeds estimated from aerodynamical theory. Species using gliding or flap-gliding flight showed a mean airspeed close to the gliding speed for best glide ratio. Optimal speeds in foraging flights, as expected for the south polar skuas and Wilson's storm-petrels, are unlikely to coincide with the minimum power and maximum range speeds. Albatrosses reached the fastest resulting travel speeds when moving at angles 120-degrees-150-degrees from the wind (partly following winds), with strong wind forces. They predominantly travelled with the wind from their left side which, in the southern hemisphere, would lead them away from low pressure centres and towards high pressure areas.</t>
  </si>
  <si>
    <t>SWEDISH AIR FORCE,KRIGSFLYGSKOLAN,SCH METEOROL,S-26070 LJUNGBYHED,SWEDEN</t>
  </si>
  <si>
    <t>ALERSTAM, T (corresponding author), UNIV LUND,DEPT ECOL,ECOL BLDG,S-22362 LUND,SWEDEN.</t>
  </si>
  <si>
    <t>APR 29</t>
  </si>
  <si>
    <t>10.1098/rstb.1993.0048</t>
  </si>
  <si>
    <t>LB105</t>
  </si>
  <si>
    <t>WOS:A1993LB10500004</t>
  </si>
  <si>
    <t>SILVENTE, E; LEGRAND, M</t>
  </si>
  <si>
    <t>AMMONIUM TO SULFATE RATIO IN AEROSOL AND SNOW OF GREENLAND AND ANTARCTIC REGIONS</t>
  </si>
  <si>
    <t>TRANSPORT</t>
  </si>
  <si>
    <t>NH4+ to SO4- ratio of aerosols and snows are investigated in Greenland. Data suggest that the atmospheric NH4+ and SO4- signals are well preserved in snow and that previous discrepancies sometimes observed between the composition of the air and that of the snow were probably due to NH4+ artifacts. This study leads to the conclusion that NH3 is not able to neutralize the acidity of the high latitude atmosphere in particular in the Southern Hemisphere.</t>
  </si>
  <si>
    <t>SILVENTE, E (corresponding author), CNRS,LGGE,BP 96,F-38402 ST MARTIN DHERES,FRANCE.</t>
  </si>
  <si>
    <t>APR 23</t>
  </si>
  <si>
    <t>10.1029/93GL00982</t>
  </si>
  <si>
    <t>LA342</t>
  </si>
  <si>
    <t>WOS:A1993LA34200013</t>
  </si>
  <si>
    <t>RUSSELL, JM; TUCK, AF; GORDLEY, LL; PARK, JH; DRAYSON, SR; HARRIES, JE; CICERONE, RJ; CRUTZEN, PJ</t>
  </si>
  <si>
    <t>HALOE ANTARCTIC OBSERVATIONS IN THE SPRING OF 1991</t>
  </si>
  <si>
    <t>OZONE HOLE</t>
  </si>
  <si>
    <t>HALOE observations of O3, CH4, HF, H2O, NO, NO2, and HCl collected during the October 1991 Antarctic spring period are reported. The data show a constant CH4 mixing ratio of about 0.25 ppmv for the altitude range from 65 km down to about 25 km at the position of minimum wind speed in the vortex: i.e., the vortex center. and depressions in pressure versus longitude contours of NO, NO2, HF, and HCl in this same region. Water vapor, HF, and HCl enhancement are also observed in the vortex center region above approximately 25 km. Between 10 and 20 km, the expected mixing ratio signatures exist within the vortex, i.e., low ozone and dehydration. The water vapor increased by 50%, and the ozone level doubled in the vortex between October 11 and 24 in the 15 to 20 km layer. These changes imply a time constant for recovery from ozone hole conditions of 19 and 30 days for O3 and H2O, respectively. The data further show the presence of air inside the vortex between 3 and 30 mb which has mixing ratios characteristic of mid latitudes.</t>
  </si>
  <si>
    <t>UNIV CALIF IRVINE,DEPT GEOSCI,IRVINE,CA 92717; MAX PLANCK INST CHEM,W-6500 MAINZ,GERMANY; G&amp;A TECH SOFTWARE,HAMPTON,VA 23665; SERC,RUTHERFORD APPLETON LAB,DIDCOT OX11 0QX,OXON,ENGLAND; NOAA,AERON LAB,BOULDER,CO 80303; UNIV MICHIGAN,ANN ARBOR,MI 48105</t>
  </si>
  <si>
    <t>University of California System; University of California Irvine; Max Planck Society; UK Research &amp; Innovation (UKRI); Science &amp; Technology Facilities Council (STFC); STFC Rutherford Appleton Laboratory; National Oceanic Atmospheric Admin (NOAA) - USA; University of Michigan System; University of Michigan</t>
  </si>
  <si>
    <t>RUSSELL, JM (corresponding author), NASA,LANGLEY RES CTR,MAIL STOP 401B,HAMPTON,VA 23681, USA.</t>
  </si>
  <si>
    <t>Tuck, Adrian/F-6024-2011; Crutzen, Paul J/F-6044-2012</t>
  </si>
  <si>
    <t>Tuck, Adrian/0000-0002-2074-0538;</t>
  </si>
  <si>
    <t>10.1029/93GL00497</t>
  </si>
  <si>
    <t>WOS:A1993LA34200021</t>
  </si>
  <si>
    <t>SANDERS, RW; SOLOMON, S; SMITH, JP; PERLISKI, L; MILLER, HL; MOUNT, GH; KEYS, JG; SCHMELTEKOPF, AL</t>
  </si>
  <si>
    <t>VISIBLE AND NEAR-ULTRAVIOLET SPECTROSCOPY AT MCMURDO STATION, ANTARCTICA .9. OBSERVATIONS OF OCLO FROM APRIL TO OCTOBER 1991</t>
  </si>
  <si>
    <t>ABSORPTION-MEASUREMENTS; SPRING STRATOSPHERE; NITROGEN-DIOXIDE; TOTAL OZONE; NO2; VORTEX; DESTRUCTION; CHEMISTRY; DEPLETION; LATITUDE</t>
  </si>
  <si>
    <t>The first spectroscopic measurements of chlorine dioxide throughout Antarctic fall, winter, and spring were carried out at McMurdo Station during April to October 1991. Two different observing modes were employed to extend the measurements over the broadest possible seasonal range: direct Moon measurements were used as well as observations of the scattered light from the sky at an 80-degrees angle relative to the zenith in the direction toward the Sun. The latter observing scheme facilitates measurements during the late twilight, when the brightness in the more conventional zenith viewing direction is much weaker. The measurements made using both the scattered light and the lunar sources show that OClO was below detection limits in late April and May (twilight OClO vertical column &lt;3x10(12) cm-2), for a corresponding total ozone loss mte due to the coupling of chlorine and bromine of no more than about 0.25 DU/d. OClO was first observed in late June using lunar spectra, at which time high nighttime vertical column abundances of about 1.0x10(14) cm-2 were measured, implying extensive conversion of inorganic chlorine to reactive forms in the lower stratosphere. The observation of OClO in midwinter implies that the air parcels had been exposed to sunlight, presumably via wave-driven excursions of airflow to latitudes outside the polar night region. High levels of OClO were measured using moonlight near the full Moon phases in late July, August, and September. Further, these measurements of high OClO indicate that significant ozone loss should have taken place during midwinter. The winter ozone loss rate suggested by these data is likely to increase in the future as atmospheric loading of chlorine and bromine continues to rise. In addition, scattered light measurements in late July and August revealed very large twilight column abundances then, implying significant ozone loss rates. Somewhat smaller twilight column abundances were measured in September, and the OClO dropped below detection levels in October.</t>
  </si>
  <si>
    <t>DSIR, LAUDER, NEW ZEALAND; UNIV COLORADO, COOPERAT INST RES ENVIRONM SCI, BOULDER, CO 80309 USA</t>
  </si>
  <si>
    <t>NOAA, AERON LAB, BOULDER, CO 80303 USA.</t>
  </si>
  <si>
    <t>Smith, Jack/KEZ-9291-2024; smith, jack/JJZ-1003-2023; Miller, Henry/D-7628-2013</t>
  </si>
  <si>
    <t>APR 20</t>
  </si>
  <si>
    <t>D4</t>
  </si>
  <si>
    <t>10.1029/93JD00042</t>
  </si>
  <si>
    <t>KZ339</t>
  </si>
  <si>
    <t>WOS:A1993KZ33900009</t>
  </si>
  <si>
    <t>RODGER, A</t>
  </si>
  <si>
    <t>ANTARCTIC GAMES</t>
  </si>
  <si>
    <t>RODGER, A (corresponding author), FUCHS FDN,CAMBRIDGE,ENGLAND.</t>
  </si>
  <si>
    <t>APR 17</t>
  </si>
  <si>
    <t>KY327</t>
  </si>
  <si>
    <t>WOS:A1993KY32700049</t>
  </si>
  <si>
    <t>WARREN, SG; ROESLER, CS; MORGAN, VI; BRANDT, RE; GOODWIN, ID; ALLISON, I</t>
  </si>
  <si>
    <t>GREEN ICEBERGS FORMED BY FREEZING OF ORGANIC-RICH SEAWATER TO THE BASE OF ANTARCTIC ICE SHELVES</t>
  </si>
  <si>
    <t>WEDDELL SEA; OPTICAL-PROPERTIES; PHYTOPLANKTON; ABSORPTION; SNOW; FLUORESCENCE; CIRCULATION; MATTER; REGION; BOTTOM</t>
  </si>
  <si>
    <t>Although most icebergs are blue, green icebergs are seen occasionally in the Antarctic ocean. Chemical and isotopic analysis of samples from green icebergs indicate that the ice consists of desalinated frozen seawater, as does the basal ice from the Amery Ice Shelf. Spectral reflectance of a green iceberg measured near 67-degrees-S, 62-degrees-E, confirms that the color is inherent to the ice, not an artifact of the illumination. Pure ice appears blue owing to its absorption of red photons. Addition of a constituent that absorbs blue photons can shift the peak reflectance from blue to green. Such a constituent was identified by spectrophotometric analysis of core samples from this iceberg and from the Amery basal ice, and of seawater samples from Prydz Bay off the Amery Ice Shelf. Analysis of the samples by fluorescence spectroscopy indicates that the blue absorption, and hence the inherent green color, is due to the presence of marine-derived organic matter in the green iceberg, basal ice, and seawater. Thick accumulations of green ice, in icebergs and at the base of ice shelves, indicate that high concentrations of organic matter exist in seawater for centuries at the depth of basal freezing.</t>
  </si>
  <si>
    <t>ANTARCTIC COOPERAT RES CTR, HOBART, TAS 7001, AUSTRALIA; OREGON STATE UNIV, COLL OCEANOG, CORVALLIS, OR 97331 USA; AUSTRALIAN ANTARCTIC DIV, GLACIOL SECT, HOBART, TAS 7001, AUSTRALIA</t>
  </si>
  <si>
    <t>Oregon State University; Australian Antarctic Division</t>
  </si>
  <si>
    <t>UNIV WASHINGTON, GEOPHYS PROGRAM, SEATTLE, WA 98195 USA.</t>
  </si>
  <si>
    <t>Allison, Ian F/0000-0001-9599-0251; Goodwin, Ian/0000-0001-8682-6409</t>
  </si>
  <si>
    <t>APR 15</t>
  </si>
  <si>
    <t>C4</t>
  </si>
  <si>
    <t>10.1029/92JC02751</t>
  </si>
  <si>
    <t>KY384</t>
  </si>
  <si>
    <t>WOS:A1993KY38400006</t>
  </si>
  <si>
    <t>ARRIGO, KR; KREMER, JN; SULLIVAN, CW</t>
  </si>
  <si>
    <t>A SIMULATED ANTARCTIC FAST ICE ECOSYSTEM</t>
  </si>
  <si>
    <t>MICROBIAL COMMUNITIES SIMCO; GROWING SEA ICE; MCMURDO-SOUND; PHYTOPLANKTON GROWTH; SPECTRAL IRRADIANCE; BOTTOM ICE; DIATOMS; MICROALGAE; ABUNDANCE; BACTERIA</t>
  </si>
  <si>
    <t>A simple two-dimensional (z,t) model of first year sea ice structure and dynamics is coupled to a high resolution, time-dependent model of microalgal growth in which simulated physiological responses are determined by ambient temperature, spectral irradiance, nutrient concentration, and salinity. The physical component utilizes atmospheric data to simulate congelation ice growth, initial brine entrapment, desalination, and nutrient flux. Temperature gradient, sea ice salinity, brine salinity, and brine volume are also computed. The biological component is based on the concept of a maximum temperature-dependent algal growth rate which is reduced by limitations imposed from insufficient light or nutrients, as well as suboptimal salinity. Estimated gross primary productivity is reduced by respiration and grazing terms. Preliminary simulations indicate that, during a bloom, microalgae are able, to maintain their vertical position relative to the lower congelation ice margin and are not incorporated into the crystal matrix as the ice sheet thickens. Model results imply that land fast sea ice contains numerous microhabitats that are functionally distinct based upon the unique suite of processes that control microalgal growth and accumulation within each. In the early stages of the spring bloom, high brine salinity inhibits microalgal growth at all depths within the congelation ice, except near the skeletal layer. Light is predicted to be die limiting resource throughout the congelation ice and platelet ice at this time. Later in the bloom when environmental conditions are more favorable for algal growth, model results suggest that biomass accumulation in the upper congelation ice, is controlled by microzooplankton grazing. Microalgae in the skeletal layer and upper platelet ice are susceptible to nutrient limitation at this time due to diminished flux and high nutrient demand. Light limits microalgal growth in the lower platelet ice throughout the bloom. Results indicate that land fast sea ice in McMurdo Sound can support a production rate of approximately 0.5 g C m-2 d-1 under optimal conditions, 76% of which is associated with the platelet layer where rates of nutrient exchange are relatively high. While adjustments in any biological coefficient will alter the magnitude of production in the model, the range of results permitted by uncertainty in their values is well within the bounds likely to result from normal variations in snow cover, or from the uncertainty in the rate of nutrient flux.</t>
  </si>
  <si>
    <t>UNIV SO CALIF, DEPT BIOL SCI, LOS ANGELES, CA 90089 USA; UNIV SO CALIF, HANCOCK INST MARINE STUDIES, GRAD PROGRAM OCEAN SCI, LOS ANGELES, CA 90089 USA</t>
  </si>
  <si>
    <t>University of Southern California; University of Southern California</t>
  </si>
  <si>
    <t>Arrigo, Kevin/0000-0002-7364-876X</t>
  </si>
  <si>
    <t>10.1029/93JC00141</t>
  </si>
  <si>
    <t>WOS:A1993KY38400007</t>
  </si>
  <si>
    <t>GRAY, LJ; RUTH, S</t>
  </si>
  <si>
    <t>THE MODELED LATITUDINAL DISTRIBUTION OF THE OZONE QUASI-BIENNIAL OSCILLATION USING OBSERVED EQUATORIAL WINDS</t>
  </si>
  <si>
    <t>TWO-DIMENSIONAL MODEL; GROUND-BASED OBSERVATIONS; MEAN CIRCULATION MODEL; ANTARCTIC OZONE; INTERANNUAL VARIABILITY; LOWER STRATOSPHERE; ATMOSPHERE; TRANSPORT; CYCLE; HOLE</t>
  </si>
  <si>
    <t>A simulation of precise years of the quasi-biennial oscillation (QBO) is achieved in a two-dimensional model by relaxing the modeled equatorial winds in the lower stratosphere toward radiosonde observations. The model has been run for the period 1971-90, A QBO signal in column ozone is produced in the model that agrees reasonably well with observational data from the BUV, TOMS, and SAGE II satellite datasets. The model results confirm previous indications of the importance of the interaction of the QBO with the annual cycle in the determination of the subtropical ozone anomaly. The low-frequency modulation of the subtropical ozone anomaly is now particularly clear. The low-frequency modulation of the subtropical ozone anomaly in the model arises as a result of the interaction of the QBO with the annual cycle in the vertical advection by the Hadley circulation. The possibility of a further, similar modulation arising from the interaction of the equatorial wind QBO and the annual cycle in midlatitude eddy activity is discussed, with particular emphasis on the implications for the eddy transfer of ozone to high latitudes and on the ability to predict the severity of the Antarctic ozone hole. A link is proposed between the QBO signal in the severity of the Antarctic ozone hole and the amount of ozone observed in the subtropical/midlatitude springtime maximum in the Southern Hemisphere. On the basis of this relationship. the reliability of the model as a predictor of the severity of the ozone hole is explored. A conclusion of the study is that a reliable predictor of the severity of the ozone hole must take into account the timing of the descent of the equatorial wind QBO at the equator with respect to the annual cycle and that the use, as in previous studies, of a single parameter, such as the sign of the 50-mb equatorial wind. will not be entirely reliable because it cannot do this.</t>
  </si>
  <si>
    <t>UNIV OXFORD,OXFORD,ENGLAND</t>
  </si>
  <si>
    <t>GRAY, LJ (corresponding author), RUTHERFORD APPLETON LAB,SCI &amp; ENGN RES COUNCIL,BLDG R25,DIDCOT OX11 0QX,OXON,ENGLAND.</t>
  </si>
  <si>
    <t>Gray, Lesley J/D-3610-2009</t>
  </si>
  <si>
    <t>Gray, Lesley/0000-0002-7803-9277</t>
  </si>
  <si>
    <t>10.1175/1520-0469(1993)050&lt;1033:TMLDOT&gt;2.0.CO;2</t>
  </si>
  <si>
    <t>KZ474</t>
  </si>
  <si>
    <t>WOS:A1993KZ47400001</t>
  </si>
  <si>
    <t>WATERS, JW; FROIDEVAUX, L; READ, WG; MANNEY, GL; ELSON, LS; FLOWER, DA; JARNOT, RF; HARWOOD, RS</t>
  </si>
  <si>
    <t>STRATOSPHERIC CIO AND OZONE FROM THE MICROWAVE LIMB SOUNDER ON THE UPPER-ATMOSPHERE RESEARCH SATELLITE</t>
  </si>
  <si>
    <t>HIGH-ALTITUDE AIRCRAFT; INSITU ER-2 DATA; ANTARCTIC OZONE; POLAR VORTEX; ARCTIC STRATOSPHERE; POTENTIAL VORTICITY; HYDROGEN-CHLORIDE; NITRIC-ACID; DESTRUCTION; DENITRIFICATION</t>
  </si>
  <si>
    <t>Concentrations of atmospheric ozone and of CIO (the predominant form of reactive chlorine responsible for stratospheric ozone depletion) are reported for both the Arctic and Antarctic winters of the past 18 months. Chlorine in the lower stratosphere was almost completely converted to chemically reactive forms in both the northern and southern polar winter vortices. This occurred in the south long before the development of the Antarctic ozone hole, suggesting that ozone loss can be masked by influx of ozone-rich air.</t>
  </si>
  <si>
    <t>UNIV EDINBURGH,DEPT METEOROL,EDINBURGH EH9 3JZ,MIDLOTHIAN,SCOTLAND</t>
  </si>
  <si>
    <t>WATERS, JW (corresponding author), JET PROP LAB,PASADENA,CA 91109, USA.</t>
  </si>
  <si>
    <t>Manney, Gloria/JED-7207-2023; read, william/AAL-1895-2021</t>
  </si>
  <si>
    <t>10.1038/362597a0</t>
  </si>
  <si>
    <t>KX438</t>
  </si>
  <si>
    <t>WOS:A1993KX43800036</t>
  </si>
  <si>
    <t>VANDAL, GM; FITZGERALD, WF; BOUTRON, CF; CANDELONE, JP</t>
  </si>
  <si>
    <t>VARIATIONS IN MERCURY DEPOSITION TO ANTARCTICA OVER THE PAST 34,000 YEARS</t>
  </si>
  <si>
    <t>GREENLAND ICE SHEET; EQUATORIAL PACIFIC-OCEAN; TRACE-METALS; ATMOSPHERE; SULFUR; AIR</t>
  </si>
  <si>
    <t>POLAR ice contains a valuable record of past atmospheric mercury deposition, which can provide information about both the natural biogeochemical cycling of this toxic trace metal and the impact of recent anthropogenic emissions. But existing studies of mercury in polar ice and snow cores1-5 suffer from sample contamination and inadequate analytical procedures. Here we report measurements of mercury concentrations spanning the past 34,000 years from the Dome C ice core, Antarctica, using the stringent trace-metal clean protocols developed by Patterson and co-workers6. Although this record does not extend into the industrial period, it provides an important baseline for future attempts to identify anthropogenic mercury in Antarctic ice and snow. We find that mercury concentrations were strikingly elevated during the last glacial maximum (18,000 years ago), when oceanic productivity may have been higher than it is today7. As oceanic mercury emission is correlated with productivity8,9, we suggest that this was the principal pre-industrial source of mercury to Antarctica; mercury concentrations in Antarctic ice might therefore serve as a palaeoproductivity indicator for the more distant past.</t>
  </si>
  <si>
    <t>CNRS,GLACIOL &amp; GEOPHYS ENVIRONNEMENT LAB,F-38402 ST MARTIN DHERES,FRANCE; UNIV JOSEPH FOURIER,UFR MECAN,F-38041 GRENOBLE,FRANCE</t>
  </si>
  <si>
    <t>Centre National de la Recherche Scientifique (CNRS); Communaute Universite Grenoble Alpes; Universite Grenoble Alpes (UGA)</t>
  </si>
  <si>
    <t>VANDAL, GM (corresponding author), UNIV CONNECTICUT,DEPT MARINE SCI,AVERY POINT,GROTON,CT 06340, USA.</t>
  </si>
  <si>
    <t>10.1038/362621a0</t>
  </si>
  <si>
    <t>WOS:A1993KX43800043</t>
  </si>
  <si>
    <t>MUNSCHY, M; ROTSTEIN, Y; SCHLICH, R; COFFIN, MF</t>
  </si>
  <si>
    <t>STRUCTURE AND TECTONIC SETTING OF THE 77-DEGREES-E AND 75-DEGREES-E GRABENS, KERGUELEN PLATEAU, SOUTH INDIAN-OCEAN</t>
  </si>
  <si>
    <t>EARLY HISTORY; EVOLUTION; BASIN; IDENTIFICATION; LITHOSPHERE; ALTIMETRY; SEA</t>
  </si>
  <si>
    <t>The Central Kerguelen Plateau (South Indian Ocean) is characterized by abundant north-south striking normal faults, which comprise two prominent north-south rifts known as the 77-degrees-E and 75-degrees-E grabens. The 77-degrees-E Graben is a well-defined structure which extends over some 800 km from the eastern margin of the Kerguelen Plateau to about 58.5-degrees-S. Over most of its length it is associated with a 10-30 km wide axial rift and with a 100- 1 50 km wide uplift. The 75-degrees-E Graben is less well documented, but the available data suggest that its dimensions and internal structure resemble that of the 77-degrees-E Graben. In the better documented 77-degrees-E Graben, six rift segments, 50-100 km long, are identified. Faulting is more developed at the northern and southern ends of the 77-degrees-E Graben, possibly resulting from the interaction with other rifts. To the north, the 77-degrees-E Graben abuts the highly faulted eastern margin of the Kerguelen Plateau and the northern part of an even larger rift zone, the Plate Boundary Rift Zone, which extends along the boundary with the Australian-Antarctic Basin. To the south, the 77-degrees-E Graben adjoins the northwestern end of the Southern Kerguelen Plateau Rift Zone. The 77-degrees-F and 75-degrees-F grabens, and the other rift zones on the Kerguelen Plateau, appear to have been formed at approximately the same time. between 72 and 60 Ma. They are all part of an important extensional phase which occurred in the region and mark the beginning of the process which led to the development of the Plate Boundary Rift Zone into the Southeast Indian Ridge, between 46 and 43 Ma. The north-south trend of the 77-degrees-E and 75-degrees-E grabens is different from that of the other rift zones, which are oriented northwest-southeast. This geometry suggests that some strike-slip motion may have occurred along the north-south trending grabens as a result of extension on the northwest-southeast trending rifts, particularly the Southern Kerguelen Plateau Rift Zone. However, since near-surface extension estimates for the Southern Kerguelen Plateau Rift Zone are small, the strike-slip motion along the 77-degrees-E Graben must be equivalently small. Also, the available seismic data from this graben do not show typical seismic characteristics of a strike-slip environment, such as zones of compression or flower structures. Thus the results of this work are inconsistent with any model for the development of the South Indian Ocean which requires significant amount of transform motion on the 77-degrees-E or 75-degrees-E grabens. Finally, the seismic data from this area provide a unique opportunity to compare rifting on an oceanic plateau environment with continental rifting. We find great similarities between the two processes, in the segmentation of the rifts, the asymmetric cross section, and the associated shoulder uplifts.</t>
  </si>
  <si>
    <t>INST PETR RES &amp; GEOPHYS, IL-58120 HOLON, ISRAEL; BUR MINERAL RESOURCES GEOL &amp; GEOPHYS, CANBERRA, ACT 2601, AUSTRALIA</t>
  </si>
  <si>
    <t>ECOLE &amp; OBSERV PHYS GLOBE, GEOPHYS MARINE LAB, CNRS, URA 323, 5 RUE RENE DESCARTES, F-67084 STRASBOURG, FRANCE.</t>
  </si>
  <si>
    <t>, Munschy/F-1221-2017; Coffin, Millard F/H-4619-2011</t>
  </si>
  <si>
    <t>Coffin, Millard F/0000-0001-9960-0038</t>
  </si>
  <si>
    <t>APR 10</t>
  </si>
  <si>
    <t>B4</t>
  </si>
  <si>
    <t>10.1029/92JB02694</t>
  </si>
  <si>
    <t>KX929</t>
  </si>
  <si>
    <t>WOS:A1993KX92900012</t>
  </si>
  <si>
    <t>SHIBUYA, K; OGAWA, F</t>
  </si>
  <si>
    <t>OBSERVATION AND ANALYSIS OF THE TIDAL GRAVITY VARIATIONS AT ASUKA STATION LOCATED ON THE ANTARCTIC ICE-SHEET</t>
  </si>
  <si>
    <t>SOUTH-POLE; TIDES; EARTH; PARAMETERS; OCEAN</t>
  </si>
  <si>
    <t>Tidal gravity observations were made at Asuka Station (71.5-degrees-S, 24.1-degrees-E), Antarctica. The LaCoste-Romberg model G-805 gravity meter was altered to integrate an electrostatic feedback amplifier and was installed in a snow pit. Records for tidal analysis were obtained from June 26 to November 13, 1987, at a sampling interval of 30 min. From the estimated tidal amplitudes, corrections for the oceanic effects were made using Schwiderski's cotidal maps. The ocean tide corrected delta factors, which define the response of the deformable Earth to lunar-solar tidal forces, were found to be 1. 169 +/- 0.008 (O1), 1.127 +/- 0.017 (P1), 1.135 +/- 0.006 (K1), 1.261 +/- 0.033 (M2), and 1.302 +/- 0.039 (S2). The diurnal 5 factors agree with those obtained from statistically derived formulas by Melchior and De Becker. However, the semidiurnal delta factors (M2 and S2) are 10% larger than the theoretical values predicted by Wahr. This is much larger than the typical 1-2% discrepancy between the statistical model and theory. Similar tidal gravity observations made at Syowa Station (69.0-degrees-S, 39.6-degrees-E) yielded consistent results with those monitored at Asuka Station. The observed M2 delta factors have a tendency to increase from the equator toward the southern high latitudes. The increasing effect of inaccurate ocean load tidal corrections may be due to Schwiderski's cotidal chart. Tidal analysis resulted in a gravity admittance of -0.24 +/- 0.04 muGal/mbar for the air pressure change at Asuka Station. The smaller magnitude compared with the typical value of -0.35 muGal/mbar for a normal crust may be explained by the loading deformation of the ice sheet under the air mass covering an extent of 30 km over the site.</t>
  </si>
  <si>
    <t>TOKAI UNIV, FAC SCI, KANAGAWA, JAPAN</t>
  </si>
  <si>
    <t>Tokai University</t>
  </si>
  <si>
    <t>SHIBUYA, K (corresponding author), NATL INST POLAR RES, KAGO 1-9-10, ITABASHI KU, TOKYO 173, JAPAN.</t>
  </si>
  <si>
    <t>10.1029/92JB02865</t>
  </si>
  <si>
    <t>WOS:A1993KX92900034</t>
  </si>
  <si>
    <t>DICKSON, D</t>
  </si>
  <si>
    <t>COST OVERRUNS, MANAGEMENT PROBLEMS FOUND IN BRITISH-ANTARCTIC PROJECTS</t>
  </si>
  <si>
    <t>APR 8</t>
  </si>
  <si>
    <t>10.1038/362486a0</t>
  </si>
  <si>
    <t>KW453</t>
  </si>
  <si>
    <t>WOS:A1993KW45300010</t>
  </si>
  <si>
    <t>MORELLI, JP; BUNTING, RJ; COWLEY, SWH; FARRUGIA, CJ; FREEMAN, MP; FRIISCHRISTENSEN, E; JONES, GOL; LESTER, M; LEWIS, RV; LUHR, H; ORR, D; PINNOCK, M; REEVES, GD; WILLIAMS, PJS; YEOMAN, TK</t>
  </si>
  <si>
    <t>PLASMA-FLOW BURSTS IN THE NIGHTSIDE AURORAL-ZONE IONOSPHERE AND THEIR RELATION TO GEOMAGNETIC-ACTIVITY</t>
  </si>
  <si>
    <t>EISCAT</t>
  </si>
  <si>
    <t>We examine the nature of flows in the nightside auroral zone ionosphere and their relationship with concurrent geomagnetic activity by studying a three-hour interval of ground-based radar, magnetometer array and spacecraft data. We find that the flows are bursty in nature, a characteristic previously reported, and that the bursts are related to a series of substorm electrojet intensifications initiated in the pre-midnight sector.</t>
  </si>
  <si>
    <t>NASA, GODDARD SPACE FLIGHT CTR, GODDARD SFC CODE 692, GREENBELT, MD 20771 USA; UNIV LEICESTER, DEPT PHYS, LEICESTER LE1 7RH, ENGLAND; DANISH METEOROL INST, DK-2100 COPENHAGEN, DENMARK; UCW, DEPT PHYS, ABERYSTWYTH SY23 3BZ, DYFED, WALES; LANL, LOS ALAMOS, NM 87545 USA; TECH UNIV BRAUNSCHWEIG, W-3300 BRAUNSCHWEIG, GERMANY; UNIV YORK, DEPT PHYS, YORK YO1 5DD, N YORKSHIRE, ENGLAND; BRITISH ANTARCTIC SURVEY, CAMBRIDGE CB3 0ET, ENGLAND</t>
  </si>
  <si>
    <t>National Aeronautics &amp; Space Administration (NASA); NASA Goddard Space Flight Center; University of Leicester; Danish Meteorological Institute DMI; Aberystwyth University; United States Department of Energy (DOE); Los Alamos National Laboratory; Braunschweig University of Technology; University of York - UK; UK Research &amp; Innovation (UKRI); Natural Environment Research Council (NERC); NERC British Antarctic Survey</t>
  </si>
  <si>
    <t>MORELLI, JP (corresponding author), UNIV LONDON IMPERIAL COLL SCI TECHNOL &amp; MED, BLACKETT LAB, LONDON SW7 2BZ, ENGLAND.</t>
  </si>
  <si>
    <t>APR</t>
  </si>
  <si>
    <t>KV092</t>
  </si>
  <si>
    <t>WOS:A1993KV09200022</t>
  </si>
  <si>
    <t>JOYNER, CC</t>
  </si>
  <si>
    <t>THE CONVENTION ON THE REGULATION OF ANTARCTIC MINERAL-RESOURCE ACTIVITIES - AN ATTEMPT TO BREAK NEW GROUND - WOLFRUM,R</t>
  </si>
  <si>
    <t>AMERICAN JOURNAL OF INTERNATIONAL LAW</t>
  </si>
  <si>
    <t>JOYNER, CC (corresponding author), GEORGE WASHINGTON UNIV,WASHINGTON,DC 20052, USA.</t>
  </si>
  <si>
    <t>AMER SOC INT LAW</t>
  </si>
  <si>
    <t>2223 MASSACHUSETTS AVE N W, WASHINGTON, DC 20008-2864</t>
  </si>
  <si>
    <t>0002-9300</t>
  </si>
  <si>
    <t>AM J INT LAW</t>
  </si>
  <si>
    <t>Am. J. Int. Law</t>
  </si>
  <si>
    <t>10.2307/2203840</t>
  </si>
  <si>
    <t>KW256</t>
  </si>
  <si>
    <t>WOS:A1993KW25600021</t>
  </si>
  <si>
    <t>POST, A; LARKUM, AWD</t>
  </si>
  <si>
    <t>UV-ABSORBING PIGMENTS, PHOTOSYNTHESIS AND UV EXPOSURE IN ANTARCTICA - COMPARISON OF TERRESTRIAL AND MARINE-ALGAE</t>
  </si>
  <si>
    <t>AQUATIC BOTANY</t>
  </si>
  <si>
    <t>ULTRAVIOLET-RADIATION; PRASIOLA-CRISPA; NOSTOC-COMMUNE; MACROALGAE; RESPONSES; RED</t>
  </si>
  <si>
    <t>Since Antarctic plants experience a wide range of ultraviolet (UV) exposure, the pigment content of Antarctic algae (Palmaria decipiens (Reinsch) Ricker, Enteromorpha bulbosa (Suhr) Montagne, Prasiola crispa (Lightf.) Kutz. sp. antarctica (Kutzing) Knebel) was monitored over a year. In summer the mature form of the marine rhodophyte Palmaria contains a range of UV-absorbing pigments in high concentration providing a broad absorbance with a maximum at 337 nm. Juvenile fronds develop through winter with smaller absorbance maxima at 322 nm, 309 nm and 295 nm. The terrestrial chlorophyte Prasiola crispa contains a single UV-absorbing pigment with a maximum at 32 5 nm. Compared with other green algae, including the marine Enteromorpha, the UV-absorbing pigment in Prasiola is present in high concentrations. Variations in the level of UV-absorbance relative to chlorophyll in Prasiola, appear to correspond with varying UV exposure. To test this, Prasiola was maintained with an enhanced ratio of UV-B to visible light to simulate the effects of stratospheric ozone depletion. After 4 weeks the chlorophyll content and photosynthetic rates were reduced in the presence of enhanced UV-B light, but the ratio of UV-absorbing pigments to chlorophyll was unchanged. This suggests that even for Antarctic algae, that contain high levels of UV-absorbing pigments, exposure to sunlight with an increased ratio of UV-B to visible light is stressful.</t>
  </si>
  <si>
    <t>POST, A (corresponding author), UNIV SYDNEY,SCH BIOL SCI,MACLEAY BLDG A12,SYDNEY,NSW 2006,AUSTRALIA.</t>
  </si>
  <si>
    <t>0304-3770</t>
  </si>
  <si>
    <t>AQUAT BOT</t>
  </si>
  <si>
    <t>Aquat. Bot.</t>
  </si>
  <si>
    <t>10.1016/0304-3770(93)90023-P</t>
  </si>
  <si>
    <t>LB400</t>
  </si>
  <si>
    <t>WOS:A1993LB40000007</t>
  </si>
  <si>
    <t>ON ANTARCTIC ENTOPROCTA - NEMATOCYST-LIKE ORGANS IN A LOXOSOMATID, ADAPTIVE DEVELOPMENTAL STRATEGIES, HOST-SPECIFICITY, AND BIPOLAR OCCURRENCE OF SPECIES</t>
  </si>
  <si>
    <t>In the southern Weddell Sea and the Bransfield Strait a total of eight species of entoprocts were found: four Loxosomatidae, originally known to be common in the Northern Polar Sea and the Atlantic sector of the subarctic region (Loxosomella antedonis Mortensen, 1911, L. compressa Nielsen and Ryland, 1961, L. varians Nielsen, 1964, and L. antarctica Franzen, 1973); three new species of loxosomatids (L. brochobola spec. nov., L. seiryoini spec. nov., and L. tonsoria spec. nov.); and one single colonial entoproct Barentsia discreta (Busk, 1886) which is distributed worldwide. Loxosomella brachystipes, described by Franzen in 197 3 from South Georgia, is shown to be synonymous with L. varians Nielsen, 1964. The microscopic investigation of the above species revealed several morphological characters, previously unknown, that add to our knowledge of the Entoprocta in general, and also help in characterizing species. The first of these novel characters, observed in L. brochobola spec. nov., are extruding organs similar to cnidarian spirocysts. This is the first description of such organs in entoprocts. Loxosomella antarctica is capable of calyx regeneration and thereby.becomes the only solitary entoproct known to have such a regeneration capacity. Finally, the formation of special resting buds in Barentsia discreta is described. The range of morphological variation of these species, the question of host specificity in the Loxosomatidae, and the bipolar occurrence of some of these species is discussed.</t>
  </si>
  <si>
    <t>EMSCHERMANN, P (corresponding author), UNIV FRANKFURT,GUSTAV EMDEN ZENTRUM BIOL CHEM,FAK BIOL,SCHANZLESTR 1,W-6000 FRANKFURT 70,GERMANY.</t>
  </si>
  <si>
    <t>10.2307/1542225</t>
  </si>
  <si>
    <t>LC803</t>
  </si>
  <si>
    <t>WOS:A1993LC80300004</t>
  </si>
  <si>
    <t>NOVEL SKELETAL TOPOLOGIES ARE RELATED TO BIRTH IN ANTARCTIC SEA-URCHINS</t>
  </si>
  <si>
    <t>TEST; CORONAL SKELETON; ECHINOIDEA; HOLASTEROIDS</t>
  </si>
  <si>
    <t>The juveniles of two species of Antarctic holasteroid echinoids are protected in, and born from a unique brooding system contained within the test of the female. This behavior represents the most extreme type of parental care in the Echinoidea. The origin of the brooding system is accompanied by dramatic changes in apical system architecture which can be resolved : 1) by comparing ocular and genital plate surface area changes during ontogeny; 2) through shape analysis of sutural vertices in the apex of males and females. We will discuss how these and other features might help explain the evolutionary derivation of the holasteroid brooding system from either: 1) complete innovation through modification of the ''ocular plate'' rule; 2) modification of pre-existing topologies found in other Eleutherozoa, but otherwise not strongly expressed in echinoids.</t>
  </si>
  <si>
    <t>CTR SCI TERRE,6 BD GABRIEL,F-21000 DIJON,FRANCE; ACAD SCI SAN FRANCISCO,DEPT INVERTEBRATE ZOOL &amp; GEOL,SAN FRANCISCO,CA 94118</t>
  </si>
  <si>
    <t>Universite de Bourgogne</t>
  </si>
  <si>
    <t>LF793</t>
  </si>
  <si>
    <t>WOS:A1993LF79300004</t>
  </si>
  <si>
    <t>MELLES, M; KUHN, G</t>
  </si>
  <si>
    <t>SUBBOTTOM PROFILING AND SEDIMENTOLOGICAL STUDIES IN THE SOUTHERN WEDDELL SEA, ANTARCTICA - EVIDENCE FOR LARGE-SCALE EROSIONAL DEPOSITIONAL PROCESSES</t>
  </si>
  <si>
    <t>DEBRIS FLOW DEPOSITS; MARINE-SEDIMENTS; CONTINENTAL-MARGIN; ECHO CHARACTER; DEEP-SEA; SHELF; FAN</t>
  </si>
  <si>
    <t>Low-frequency echo-sounder profiles (3.5 kHz and Parasound systems), surface sediments, and sediment cores were taken from the continental margin of the southern Weddell sea during four cruises of the R.V. Polarstern between 1985/86 and 1988/89. Nine sediment echo types were classified, mapped and interpreted and verified using sedimentological data. The results provide evidence of large-scale erosional and depositional processes on the continental margin of the southern Weddell Sea. During the last glacial maximum, the Antarctic ice sheet advanced to the continental shelf edge directly north of the Crary Trough, where it overdeepened the shelf by erosion. The supply of eroded material presumably initiated sediment gravity transport processes on the slope in the extension of the Crary Trough. A combination of high energy gravitational transport, such as by turbidity currents, and contour current activity probably caused westward migration of a zone of erosion along the steep, 200-400 m high western flank of an asymmetrical channel extending down the slope. Within the channel, predominantly coarse-grained sediments were deposited, whereas to the west of it, fine-grained levee sedimentation occurred on a sediment ridge. Probably after decoupling of the ice masses, large amounts of sediment were deposited at the sill north of the Crary Trough and at the shallow shelf edge further to the west. Grounding of icebergs resulted in redeposition and compaction of glaciomarine sediments on the continental shelf. Following the retreat of the ice from the shelf edge, sediment gravity transport is inferred to have ceased at the slope. The modem situation is characterized by the flow of high velocity Ice Shelf Water across the shelf edge and at the upper continental slope to the west across the channel-levee complex. On the lower slope today, the current velocities of the remaining Ice Shelf Water are probably not strong enough to cause erosion along the steep western channel flank.</t>
  </si>
  <si>
    <t>ALFRED WEGENER INST POLAR &amp; MARINE RES,W-2850 BREMERHAVEN,GERMANY</t>
  </si>
  <si>
    <t>MELLES, M (corresponding author), ALFRED WEGENER INST POLAR &amp; MARINE RES,FORSCHUNGSSTELLE POTSDAM,TELEGRAFENBERG A43,W-1561 POTSDAM,GERMANY.</t>
  </si>
  <si>
    <t>Melles, Martin/J-4070-2012</t>
  </si>
  <si>
    <t>Melles, Martin/0000-0003-0977-9463; Kuhn, Gerhard/0000-0001-6069-7485</t>
  </si>
  <si>
    <t>10.1016/0967-0637(93)90069-F</t>
  </si>
  <si>
    <t>LC002</t>
  </si>
  <si>
    <t>WOS:A1993LC00200007</t>
  </si>
  <si>
    <t>BOROLE, DV</t>
  </si>
  <si>
    <t>LATE PLEISTOCENE SEDIMENTATION - A CASE-STUDY OF THE CENTRAL INDIAN-OCEAN BASIN</t>
  </si>
  <si>
    <t>TH-230 MEASUREMENTS; ACCUMULATION RATES; PACIFIC; GEOCHRONOLOGY; CIRCULATION; QUATERNARY; BENGAL; BAY</t>
  </si>
  <si>
    <t>Concentration-depth profiles of excess Th-230 have been measured in five sediment cores from the central Indian Ocean Basin to determine their accumulation rates and excess Th-230 flux to the depositional environment. Sedimentation accumulation rates ranged between 1 and 5 mm ky-1. The excess Th-230 inventories in the cores range from 44 to 481 dpm cm-2, considerably lower than that expected from its production in the overlying water column. These low excess Th-230 inventories (relative to its production) have been attributed to the effects of winnowing by bottom currents. The absence of Th-230ex in core (SK-176) has been attributed to the lack of sediment deposition in this area caused by the influence of Antarctic Bottom Water (AABW). This study shows that the deposition of biogenic silica and lithogenic components exhibited orders of magnitude variations during Late Pleistocene. The biogenic flux variation are attributed to productivity changes while the episodic variations in the non-biogenic flux could result from major changes in the influx of terrigenous materials via the Ganges-Brahmaputra.</t>
  </si>
  <si>
    <t>BOROLE, DV (corresponding author), NATL INST OCEANOG,PANAJI 403004,GOA,INDIA.</t>
  </si>
  <si>
    <t>10.1016/0967-0637(93)90070-J</t>
  </si>
  <si>
    <t>WOS:A1993LC00200008</t>
  </si>
  <si>
    <t>HAHN, SC; TENHUNEN, JD; POPP, PW; MEYER, A; LANGE, OL</t>
  </si>
  <si>
    <t>UPLAND TUNDRA IN THE FOOTHILLS OF THE BROOKS RANGE, ALASKA - DIURNAL CO2 EXCHANGE PATTERNS OF CHARACTERISTIC LICHEN SPECIES</t>
  </si>
  <si>
    <t>FLORA</t>
  </si>
  <si>
    <t>LICHEN; TUNDRA; PHOTOSYNTHESIS; DIURNAL COURSES; WATER RELATIONS; DRYING PERIOD</t>
  </si>
  <si>
    <t>PHOTOSYNTHETIC PRIMARY PRODUCTION; CONTINENTAL ANTARCTIC CRYPTOGAMS; CARBON-DIOXIDE EXCHANGE; FIELD-MEASUREMENTS; WATER-CONTENT; PHYSIOLOGICAL INVESTIGATIONS; RAMALINA-MACIFORMIS; NET PHOTOSYNTHESIS; DOMINATED SYSTEMS; USNEA-SPHACELATA</t>
  </si>
  <si>
    <t>CO2 exchange, water content, and microclimate conditions were observed for seven characteristic lichen species in their natural habitat within upland tundra communities of northern Alaska. Diurnal courses of lichen gas exchange response were recorded over five-day periods during the arctic summer and fall (from July to early September 1988 and 1989). Water availability is the environmental factor of foremost importance in determining rates of primary production. Water sources were rain, fog, and dew fall, as well as high air humidity, which alone could reactivate most of the green algal species after desiccation. Despite high variability in environmental conditions, certain patterns in the diurnal course of thallus hydration occurred repeatedly, so that five different weather types were defined within which gas exchange performance was predictable. Even short periods of favourable hydration were used by lichens for positive net photosynthesis (NP). There was no indication of adverse consequences of ''resaturation respiration''. Even after a dry period of 3 days, sudden rehydration resulted in carbon gain without delay. For short periods of time, the combinations of water content, temperature and light imposed on the lichens enables high rates of NP. Individual species differed greatly in their maximal NP rate, which correlated with chlorophyll and nitrogen content. At favourable times in the field, observed NP rates approached the maximum capacity found in laboratory experiments at natural ambient CO2. Often with sufficient hydration, carbon gain was limited by light. CO2 exchange became negative even during daylight hours due to the effects of fog and clouds with light below compensation levels. Reduced but still positive rates of NP were observed with snow and with frozen lichens. In order to draw general conclusions about activity over the summer season, the time was calculated for a characteristic set of sampling days during which thalli were inactivated due to dehydration (no CO2 exchange measurable), during which they photosynthetically fixed CO2, and during which CO2 was released. The thalli were inactivated on the average 42.5% of the time. Species-specific differences with respect to the total period of dehydration were surprisingly small (from 39.0% for Stereocaulon alpinum to 45.5% for Cetraria cucullata). Thus, growth-form specific morphology and anatomy of the samples, which were exposed side-by-side at the same site did not result in large differences in active phases. On the other hand, differences in physiological traits between species result in varying division of active phases with respect to positive and negative NP. For example, Dactylina arctica photosynthesized 1.36 times longer than Peltigera malacea. Other traits tend to offset the negative effect of long periods with respiratory CO2 release. As a result, the cyanobacterial lichen Peltigera malacea with the shortest total period of positive NP was, nevertheless, the most productive species due to its high photosynthetic capacity. Our field observations strengthen the viewpoint that studies of lichen physiological differentiation are essential for understanding species autecology and that approaches based on interpretation of morphological attributes may sometimes be exaggerated in their importance.</t>
  </si>
  <si>
    <t>BAYREUTHER INST TERR OKOSYST FORSCH,W-8580 BAYREUTH,GERMANY</t>
  </si>
  <si>
    <t>HAHN, SC (corresponding author), UNIV WURZBURG,JULIUS VON SACHS INST BIOWISSENSCH,LEHRSTUHL BOT 2,W-8700 WURZBURG,GERMANY.</t>
  </si>
  <si>
    <t>GUSTAV FISCHER VERLAG</t>
  </si>
  <si>
    <t>JENA</t>
  </si>
  <si>
    <t>VILLENGANG 2, D-07745 JENA, GERMANY</t>
  </si>
  <si>
    <t>0367-2530</t>
  </si>
  <si>
    <t>Flora</t>
  </si>
  <si>
    <t>LC481</t>
  </si>
  <si>
    <t>WOS:A1993LC48100009</t>
  </si>
  <si>
    <t>BISCHOFF, A; PALME, H; ASH, RD; CLAYTON, RN; SCHULTZ, L; HERPERS, U; STOFFLER, D; GRADY, MM; PILLINGER, CT; SPETTEL, B; WEBER, H; GRUND, T; WEBER, D; ENDRESS, M</t>
  </si>
  <si>
    <t>PAIRED RENAZZO-TYPE (CR) CARBONACEOUS CHONDRITES FROM THE SAHARA</t>
  </si>
  <si>
    <t>AL-RICH CHONDRULES; NOBLE-GASES; NANOMOLE LEVEL; ALH85085; METEORITES; NITROGEN; INCLUSIONS; ISOTOPES; ORIGIN; RATIOS</t>
  </si>
  <si>
    <t>Ten chondrites with chemical and mineralogical similarities to the carbonaceous chondrite Renazzo were recovered at two locations of the Sahara: Acfer 059, 087, 097, 114, 139, 186, 187, 209, 270, and El Djouf 001. Although the El Djouf location is more than 500 km away from the Acfer location, all samples appear to result from a single fall based on chemical and petrographic similarities and supported by light element stable isotope geochemistry, noble gas record, and similar Al-26 contents. The Acfer-El Djouf meteorite is classified as a CR (Renazzo-type) carbonaceous chondrite. This group presently comprises three non-Antarctic members (Al Rais, Renazzo, Acfer-El Djouf) and five Antarctic meteorites. The major lithological components of the Acfer-El Djouf meteorite are large chondrules (up to 1 cm in size; mean diameter: 1.0 +/- 0.6 mm), chondrule and mineral fragments, Ca,Al-rich inclusions, FeNi-metal (about 8-10 vol%), and dark inclusions embedded in a fine-grained fragment-bearing groundmass. Mineral compositions of the ten Acfer-El Djouf samples are similar to those of other CR chondrites. Most of the Ca,Al-rich inclusions are below 300 mum in size and rich in melilite and spinel. In some CAIs the rare phase CaAl4O7 is dominant. Fo-rich, Cr-bearing olivine (Fa0-4) and enstatite (Fs0-4) are the major phases of the chondrite. The meteorite is mildly shocked with a shock stage of S2 indicating a peak shock pressure of 5-10 GPa for the bulk meteorite. The oxygen isotopic compositions and carbon and nitrogen stable isotope geochemistry of the Acfer-El Djouf samples are very similar to those of the other CR-type chondrites. The major element composition of the Acfer-El Djouf meteorite is indistinguishable from CR chondrites. When compared to Renazzo the Acfer-El Djouf samples, however, have systematically lower contents of the moderately volatile elements Zn, Ga, As, Au, Sb, and Se, and the highly volatile elements Br, C, and N. This is thought to reflect primary differences between Renazzo and the Acfer-El Djouf meteorite.</t>
  </si>
  <si>
    <t>MAX PLANCK INST CHEM, W-6500 MAINZ, GERMANY; OPEN UNIV, DEPT EARTH SCI, MILTON KEYNES MK7 6AA, BUCKS, ENGLAND; UNIV COLOGNE, NUKL CHEM ABT, W-5000 COLOGNE, GERMANY; NAT HIST MUSEUM, DEPT MINERAL, LONDON SW7 5BD, ENGLAND; UNIV CHICAGO, ENRICO FERMI INST, CHICAGO, IL 60637 USA</t>
  </si>
  <si>
    <t>Max Planck Society; Open University - UK; University of Cologne; Natural History Museum London; University of Chicago</t>
  </si>
  <si>
    <t>BISCHOFF, A (corresponding author), INST PLANETOL, WILHELM KLEMM STR 10, W-4400 MUNSTER, GERMANY.</t>
  </si>
  <si>
    <t>Ash, Richard/AAD-4888-2021</t>
  </si>
  <si>
    <t>Ash, Richard/0000-0003-2144-5917; Grady, Monica/0000-0002-4055-533X</t>
  </si>
  <si>
    <t>10.1016/0016-7037(93)90014-N</t>
  </si>
  <si>
    <t>KY313</t>
  </si>
  <si>
    <t>WOS:A1993KY31300014</t>
  </si>
  <si>
    <t>SIKES, EL; VOLKMAN, JK</t>
  </si>
  <si>
    <t>CALIBRATION OF ALKENONE UNSATURATION RATIOS (U-37(K')) FOR PALEOTEMPERATURE ESTIMATION IN COLD POLAR WATERS</t>
  </si>
  <si>
    <t>LONG-CHAIN ALKENONES; EMILIANIA-HUXLEYI; SURFACE SEDIMENTS; COCCOLITHOPHORES; LIPIDS; OCEAN; PRYMNESIOPHYCEAE; PATTERNS; PACIFIC; SEA</t>
  </si>
  <si>
    <t>C37-C39 long-chain unsaturated ketones (alkenones) and alkenes were identified in samples of particulate organic matter obtained from surface waters spanning the temperature range -0.7-12.2-degrees-C in the Southern Ocean south of Australia. The carbon number distribution indicates that these compounds are derived from the prymnesiophyte alp Emiliania huxleyi which is the predominant coccolithophorid in these waters. Values of U37k' were calculated according to the definition U37k' = [37:2]/([37:2] +[37:3]), where [37:x] is the concentration of the C37 alkenone with ''x'' double bonds, and plotted against sea surface temperature (SST). Our data form a contiguous set with earlier compilations of data from warmer waters. Over much of the temperature range the relationship between U37k' and temperature is remarkably linear, and is best fitted by the simple equation U37k' = 0.0414T-0.156 (for temperatures 4-25-degrees-C). This calibration of U37k' with temperature for field samples is significantly different from that established from analyses of prymnesiophyte algae in culture, and it diverges especially at the colder temperatures. Data for temperatures below about 4-6-degrees-C show increased scatter and the calibration at these low temperatures may be better fitted by a nonlinear exponential function, but this requires further testing. Certainly, the predictive power of the linear calibration is severely constrained at temperatures less than 5.0-degrees-C, but at temperatures above this our data establish the usefulness of U37k' as an SST indicator for waters north of the polar front in the Southern Ocean and for several regions of the world ocean.</t>
  </si>
  <si>
    <t>COOPERAT RES CTR ANTARCTIC &amp; SO OCEAN ENVIRONM,HOBART,TAS 7001,AUSTRALIA; CSIRO,DIV OCEANOG,HOBART,TAS 7001,AUSTRALIA</t>
  </si>
  <si>
    <t>Commonwealth Scientific &amp; Industrial Research Organisation (CSIRO)</t>
  </si>
  <si>
    <t>SIKES, EL (corresponding author), UNIV TASMANIA,INST ANTARCTIC &amp; SO OCEAN STUDIES,GPO BOX 252C,HOBART,TAS 7001,AUSTRALIA.</t>
  </si>
  <si>
    <t>Volkman, John K/A-6592-2008; Sikes, Elisabeth/HPE-8194-2023</t>
  </si>
  <si>
    <t>10.1016/0016-7037(93)90120-L</t>
  </si>
  <si>
    <t>LA664</t>
  </si>
  <si>
    <t>WOS:A1993LA66400017</t>
  </si>
  <si>
    <t>GOODGE, JW</t>
  </si>
  <si>
    <t>NEOPROTEROZOIC-CAMBRIAN BASEMENT-INVOLVED OROGENESIS WITHIN THE ANTARCTIC MARGIN OF GONDWANA (VOL 21, PG 37, 1993)</t>
  </si>
  <si>
    <t>Correction, Addition</t>
  </si>
  <si>
    <t>Goodge, John/GQI-3878-2022</t>
  </si>
  <si>
    <t>KW845</t>
  </si>
  <si>
    <t>WOS:A1993KW84500031</t>
  </si>
  <si>
    <t>PRINCE, PA; RODWELL, S; JONES, M; ROTHERY, P</t>
  </si>
  <si>
    <t>MOLT IN BLACK-BROWED AND GRAY-HEADED ALBATROSSES-DIOMEDEA-MELANOPHRIS AND D-CHRYSOSTOMA</t>
  </si>
  <si>
    <t>IBIS</t>
  </si>
  <si>
    <t>We recorded the age of individual wing and tail feathers of Black-browed and Grey-headed Albatrosses Diomedea melanophris and D. chrysostoma of known age and breeding status at Bird Island, South Georgia. Breeders and non-breeders of both species moult their rectrices annually. Non-breeders moult primaries biennially. In the first year of a cycle, the outer three and some inner primaries are moulted descendantly; in the next year the inner primaries are moulted ascendantly, starting from primary seven. There is a general progression to moulting equal numbers of primaries in each half of the cycle by the time breeding starts at about 10 years of age. Grey-headed Albatrosses usually moult fewer primaries than Black-browed Albatrosses, particularly as 3-year-olds, when they undertake substantial plumage change in body moult. Most secondaries in Black-browed Albatrosses have been replaced once by age 4 years. Breeding Black-browed Albatrosses continue the moult pattern established as immatures whether they fail or not, as do failed Grey-headed Albatrosses. Successful Grey-headed Albatrosses, which breed again 16 months later, moult their three innermost primaries after breeding in the remainder of the current year and, after a period when moult is interrupted, renew the remaining primaries the following year. Comparisons between species and between failed and successful birds within species indicate that moult rate is not closely linked to the length of the interval between breeding attempts. Interspecies differences are better explained by breeding latitude, with tropical albatrosses moulting twice as fast as sub-Antarctic species, possibly reflecting food availability outside the breeding season.</t>
  </si>
  <si>
    <t>PRINCE, PA (corresponding author), NERC,BRITISH ANTARCTIC SURVEY,MADINGLEY RD,CAMBRIDGE CB3 0ET,ENGLAND.</t>
  </si>
  <si>
    <t>BRITISH ORNITHOLOGISTS UNION</t>
  </si>
  <si>
    <t>TRING</t>
  </si>
  <si>
    <t>C/O NATURAL HISTORY MUSEUM, SUB-DEPT ORNITHOLOGY, TRING, HERTS, ENGLAND HP23 6AP</t>
  </si>
  <si>
    <t>0019-1019</t>
  </si>
  <si>
    <t>Ibis</t>
  </si>
  <si>
    <t>10.1111/j.1474-919X.1993.tb02823.x</t>
  </si>
  <si>
    <t>MA437</t>
  </si>
  <si>
    <t>WOS:A1993MA43700002</t>
  </si>
  <si>
    <t>REBOURS, B; RABACHE, P</t>
  </si>
  <si>
    <t>IDENTIFICATION OF HBR ISOTOPES IN THE FAR-INFRARED STRATOSPHERIC SPECTRUM</t>
  </si>
  <si>
    <t>INTERNATIONAL JOURNAL OF INFRARED AND MILLIMETER WAVES</t>
  </si>
  <si>
    <t>FAR-INFRARED; STRATOSPHERIC EMISSION; MINOR CONSTITUENTS</t>
  </si>
  <si>
    <t>ATMOSPHERIC BROMINE; INSITU OBSERVATIONS; ANTARCTIC OZONE; SUBMILLIMETER; CHEMISTRY</t>
  </si>
  <si>
    <t>A detailed analysis is reported of high resolution IR theoretical spectra. Identification of spectral lines of HBr isotopes is made for observation conditions in the stratosphere (versus altitude, zenithal angle and concentration). The calculation of spectra suggests that a concentration of HBr higher than 6 pptv is required to detect some spectral lines of this constituent in experimental spectra.</t>
  </si>
  <si>
    <t>REBOURS, B (corresponding author), UNIV RENNES 1,GEOPHYS EXTERNE LAB,DPAM,URA 1203,BP 150,F-22302 LANNION,FRANCE.</t>
  </si>
  <si>
    <t>PLENUM PUBL CORP</t>
  </si>
  <si>
    <t>233 SPRING ST, NEW YORK, NY 10013</t>
  </si>
  <si>
    <t>0195-9271</t>
  </si>
  <si>
    <t>INT J INFRARED MILLI</t>
  </si>
  <si>
    <t>Int. J. Infrared Millimeter Waves</t>
  </si>
  <si>
    <t>10.1007/BF02084286</t>
  </si>
  <si>
    <t>Engineering, Electrical &amp; Electronic; Optics; Physics, Applied</t>
  </si>
  <si>
    <t>Engineering; Optics; Physics</t>
  </si>
  <si>
    <t>KX639</t>
  </si>
  <si>
    <t>WOS:A1993KX63900003</t>
  </si>
  <si>
    <t>ROSCOE, HK; HIND, AK</t>
  </si>
  <si>
    <t>THE EQUILIBRIUM-CONSTANT OF NO2 WITH N2O4 AND THE TEMPERATURE-DEPENDENCE OF THE VISIBLE SPECTRUM OF NO2 - A CRITICAL-REVIEW AND THE IMPLICATIONS FOR MEASUREMENTS OF NO2 IN THE POLAR STRATOSPHERE</t>
  </si>
  <si>
    <t>NO2; STRATOSPHERE; VISIBLE; POLAR</t>
  </si>
  <si>
    <t>ABSORPTION CROSS-SECTIONS; 298-K</t>
  </si>
  <si>
    <t>Measurements of stratospheric NO2 by ground-based visible spectrometers rely on laboratory measurements of absorption cross-sections. We review low-temperature laboratory measurements, which disagree by amounts claimed to be significant. Our recalculation of their errors shows that in general disagreements are not significant and that errors in the ratios of cross-sections at low to room temperature are between +/- 3% and +/- 8.8%. Of these errors, up to +/- 3.5% was contributed by errors in the equilibrium constant, K(p), in those measurements where the pressure was above 0.1 mbar. We review measurements and calculations of K(p), which were accurate to +/- 5% from 300 to 233 K. Each method was potentially flawed. For example, infrared measurements of the partial pressure of NO2 ignored the dependence of absorption on total pressure. From thermodynamic theory, formulae for K(p) can be derived from expressions for the variation of heat capacity with temperature. Contrary to common belief, coefficients in the formulae used by spectroscopists were not derived from the thermodynamic quantities. Rather, they were fitted to measurements or to calculations. Hence, they are empirical and it is dangerous to extrapolate below 233 K, the lowest temperature of the measurements. There are no measurements of NO2 cross-sections below 230 K. Extrapolation of these cross-sections to analysis of measurements of NO2 at the low temperatures of the Arctic and Antarctic stratosphere is also dangerous. For satisfactory analysis of polar spectra, the NO2 cross-sections should be measured at temperatures down to 190 K with a relative accuracy of +/- 1%. This difficult experiment would need a cell of minimum length 32 m whose length can be adjusted. Because their effects are circular, many errors cannot be removed simply. Although circular errors also arise in the measurements of K(p) and of the infrared spectrum, their weights differ from those in the visible spectrum. The optimum experiment might therefore simultaneously measure the visible and infrared spectra and K(p).</t>
  </si>
  <si>
    <t>ROSCOE, HK (corresponding author), BRITISH ANTARCTIC SURVEY,NERC,MADINGLEY RD,CAMBRIDGE CB3 0ET,ENGLAND.</t>
  </si>
  <si>
    <t>10.1007/BF00696899</t>
  </si>
  <si>
    <t>KV107</t>
  </si>
  <si>
    <t>WOS:A1993KV10700004</t>
  </si>
  <si>
    <t>MOORE, JC</t>
  </si>
  <si>
    <t>THE DISTRIBUTION OF NITRATE CONTENT IN THE SURFACE SNOW OF THE ANTARCTIC ICE-SHEET ALONG THE ROUTE OF THE 1990 INTERNATIONAL-TRANS-ANTARCTICA-EXPEDITION - COMMENT</t>
  </si>
  <si>
    <t>MOORE, JC (corresponding author), NERC, BRITISH ANTARCTIC SURVEY, HIGH CROSS, MADINGLEY RD, CAMBRIDGE CB3 0ET, ENGLAND.</t>
  </si>
  <si>
    <t>APR 1</t>
  </si>
  <si>
    <t>A4</t>
  </si>
  <si>
    <t>10.1029/92JA02786</t>
  </si>
  <si>
    <t>KW003</t>
  </si>
  <si>
    <t>WOS:A1993KW00300051</t>
  </si>
  <si>
    <t>QIN, DH; ZELLER, EJ; DRESCHHOFF, GAM</t>
  </si>
  <si>
    <t>THE DISTRIBUTION OF NITRATE CONTENT IN THE SURFACE SNOW OF THE ANTARCTIC ICE-SHEET ALONG THE ROUTE OF THE 1990 INTERNATIONAL-TRANS-ANTARCTICA-EXPEDITION - REPLY</t>
  </si>
  <si>
    <t>UNIV KANSAS, CTR SPACE TECHNOL, LAWRENCE, KS 66045 USA</t>
  </si>
  <si>
    <t>University of Kansas</t>
  </si>
  <si>
    <t>QIN, DH (corresponding author), CHINESE ACAD SCI, LANZHOU INST GLACIOL &amp; GEOCRYOL, LANZHOU, GANSU, PEOPLES R CHINA.</t>
  </si>
  <si>
    <t>WOS:A1993KW00300052</t>
  </si>
  <si>
    <t>SCHINNER, GO; MCCLINTOCK, JB</t>
  </si>
  <si>
    <t>STRUCTURAL CHARACTERISTICS OF MARSUPIAL BROOD POUCHES OF THE ANTARCTIC SEA-URCHINS ABATUS-NIMRODI AND ABATUS-SHACKLETONI (ECHINOIDEA, SPATANGOIDA)</t>
  </si>
  <si>
    <t>JOURNAL OF MORPHOLOGY</t>
  </si>
  <si>
    <t>CORDATUS ECHINODERMATA; CALORIC CONTENT; FINE-STRUCTURE; MCMURDO SOUND; PEDICELLARIAE; ASTEROIDS; OCEAN; CYCLE; EGGS</t>
  </si>
  <si>
    <t>Marsupial spines, tubercles, and pedicellariae of the antarctic brooding spatangoids Abatus nimrodi and Abatus shackletoni have been examined by scanning electron microscopy. Individual brood pouches of A. nimrodi may hold up to 28 embryos and juveniles and those of A. shackletoni may hold up to 38 lecithotrophic embryos and juveniles. Juveniles can be divided into a) those with early development of external elements and a mean size of 2.0 and 1.6 mm, respectively, and b) those equipped with fully developed external elements and a mean length of 4.3 and 2.8 mm, respectively. Mean diameters of aboral brood pouch openings of A. nimrodi and A. shackletoni were 6.5 and 4.1 mm, respectively. Brood pouches contain tall, distally enlarged spines, and smaller, layered cover-spines, which form a protective arch over the marsupia. There are also slender brood-pouch-bottom spines, which have an extremely thickened spinal epidermis. A. nimrodi has mainly bidentate, but also tri-and quadrodentate pedicellariae. A. shackletoni has two forms of tridentate, rostrate, and globiferous pedicellariae. In A. shackletoni, marsupial spine density is significantly lower than in A. nimrodi. These differences may be related to distinct sediment characteristics in their respective habitats.</t>
  </si>
  <si>
    <t>UNIV ALABAMA,DEPT BIOL,BIRMINGHAM,AL 35294</t>
  </si>
  <si>
    <t>University of Alabama System; University of Alabama Birmingham</t>
  </si>
  <si>
    <t>WILEY-LISS</t>
  </si>
  <si>
    <t>DIV JOHN WILEY &amp; SONS INC 605 THIRD AVE, NEW YORK, NY 10158-0012</t>
  </si>
  <si>
    <t>0362-2525</t>
  </si>
  <si>
    <t>J MORPHOL</t>
  </si>
  <si>
    <t>J. Morphol.</t>
  </si>
  <si>
    <t>10.1002/jmor.1052160109</t>
  </si>
  <si>
    <t>Anatomy &amp; Morphology</t>
  </si>
  <si>
    <t>KY371</t>
  </si>
  <si>
    <t>WOS:A1993KY37100008</t>
  </si>
  <si>
    <t>STRAUB, DN</t>
  </si>
  <si>
    <t>ON THE TRANSPORT AND ANGULAR-MOMENTUM BALANCE OF CHANNEL MODELS OF THE ANTARCTIC CIRCUMPOLAR CURRENT</t>
  </si>
  <si>
    <t>BETA-PLANE CHANNEL; WIND-DRIVEN; FLOW</t>
  </si>
  <si>
    <t>Angular momentum balances are discussed, both in general as well as in the context of simple channel models of the Antarctic Circumpolar Current (ACC). Particular emphasis is placed on the close relationship between the angular momentum balance and the meridional circulation. It is found that topographic form drag is established very early in the integration, whereas interfacial form drag can take much longer to develop. Restrictions on the geostrophic portion of the meridional circulation imposed by zonally reconnecting potential vorticity contours in the upper ocean allow derivation of an estimate for the steady-state transport. The estimate assumes there to be little or no circumpolar flow at great depth, an assumption that stems from the belief that the band of zonally reconnecting geostrophic contours in the Southern Ocean does not extend to the ocean floor. The predicted transport is proportional to the strength of the stratification and compares favorably with numerical results in the literature. Interaction of the ACC with the two adjoining gyres, however, is not accounted for by this estimate. The implications of this for the total transport through Drake Passage are discussed.</t>
  </si>
  <si>
    <t>1520-0485</t>
  </si>
  <si>
    <t>10.1175/1520-0485(1993)023&lt;0776:OTTAAM&gt;2.0.CO;2</t>
  </si>
  <si>
    <t>KY060</t>
  </si>
  <si>
    <t>hybrid, Green Submitted</t>
  </si>
  <si>
    <t>WOS:A1993KY06000012</t>
  </si>
  <si>
    <t>KUNZENDORF, H; GLASBY, GP; STOFFERS, P; PLUGER, WL</t>
  </si>
  <si>
    <t>THE DISTRIBUTION OF RARE-EARTH AND MINOR ELEMENTS IN MANGANESE NODULES, MICRONODULES AND SEDIMENTS ALONG AN EAST WEST TRANSECT IN THE SOUTHERN PACIFIC</t>
  </si>
  <si>
    <t>LITHOS</t>
  </si>
  <si>
    <t>RISE; GEOCHEMISTRY; SEAWATER; RATES; BASIN</t>
  </si>
  <si>
    <t>Rare earth and other trace elements in manganese nodules, micronodules and surface sediments from a transect in the Southwestern Pacific Basin at 42-degrees-S were determined by instrumental neutron activation analysis. The data include analyses of 23 manganese nodules, 10 micronodules and 15 sediments. The REE distributions along the transect suggest that three major processes were involved in the accumulation of these elements. These are: (1) adsorption from seawater onto highly reactive Fe-rich particles from hydrothermal particle plumes at the crest of the East Pacific Rise (2) adsorption from seawater onto the Fe-rich ferromanganese mineral phase vernadite and (3) supply of terrigenous material. Only the second process leads to significant REE enrichment in the manganese nodules. Enrichment is highest in nodules from areas influenced by northward-flowing ''Antarctic Bottom Water''.</t>
  </si>
  <si>
    <t>RHEIN WESTFAL TH AACHEN,ANGEW LAGERSTATTENLEHRE ABT,W-5100 AACHEN,GERMANY; CHRISTIAN ALBRECHTS UNIV KIEL,INST GEOL PALAONTOL,W-2300 KIEL 1,GERMANY; NEW ZEALAND OCEANOG INST,DSIR,WELLINGTON,NEW ZEALAND</t>
  </si>
  <si>
    <t>RWTH Aachen University; University of Kiel</t>
  </si>
  <si>
    <t>KUNZENDORF, H (corresponding author), RISO NATL LAB,POB 49,DK-4000 ROSKILDE,DENMARK.</t>
  </si>
  <si>
    <t>0024-4937</t>
  </si>
  <si>
    <t>Lithos</t>
  </si>
  <si>
    <t>10.1016/0024-4937(93)90005-W</t>
  </si>
  <si>
    <t>Geochemistry &amp; Geophysics; Mineralogy</t>
  </si>
  <si>
    <t>KZ812</t>
  </si>
  <si>
    <t>WOS:A1993KZ81200004</t>
  </si>
  <si>
    <t>KELLER, G</t>
  </si>
  <si>
    <t>THE CRETACEOUS-TERTIARY BOUNDARY TRANSITION IN THE ANTARCTIC OCEAN AND ITS GLOBAL IMPLICATIONS</t>
  </si>
  <si>
    <t>EL-KEF; STRATIGRAPHY; FORAMINIFERA; EXTINCTIONS; SEDIMENTS; TURNOVER; SECTIONS; TUNISIA; EVENTS; IMPACT</t>
  </si>
  <si>
    <t>Three Antarctic Ocean K/T boundary sequences from ODP Site 738C on the Kerguelen Plateau, ODP Site, 752B on Broken Ridge and ODP Site 690C on Maud Rise, Weddell Sea, have been analyzed for stratigraphic completeness and faunal turnover based on quantitative planktic foraminiferal studies. Results show that Site 738C, which has a laminated clay layer spanning the K/T boundary, is biostratigraphically complete with the earliest Tertiary Zones P0 and P1a present, but with short intrazonal hiatuses. Site 752B may be biostratigraphically complete and Site 690C has a hiatus at the K/T boundary with Zones P0 and P1 a missing. Latest Cretaceous to earliest Tertiary planktic foraminiferal faunas from the Antarctic Ocean are cosmopolitan and similar to coeval faunas dominating in low, middle and northern high latitudes, although a few endemic species are present. This allows application of the current low and middle latitude zonation to Antarctic K/T boundary sequences. The most abundant endemic species is Chiloguembelina waiparaensis, which was believed to have evolved in the early Tertiary, but which apparently evolved as early as Chron 30N at Site 738C. Since this species is only rare in sediments of Site 690C in the Weddell Sea, this suggests that a watermass oceanographic barrier may have existed between the Indian and Atlantic Antarctic Oceans. The cosmopolitan nature of the dominant fauna began during the last 200,000 to 300,000 years of the Cretaceous and continued at least 300,000 years into the Tertiary. This indicates a long-term environmental crisis that led to gradual elimination of specialized forms and takeover by generalists tolerant of wide ranging temperature, oxygen, salinity and nutrient conditions. A few thousand years before the K/T boundary these generalists gradually declined in abundance and species became generally dwarfed due to increased environmental stress. There is no evidence of a sudden mass killing of the Cretaceous fauna associated with a bolide impact at the K/T boundary. Instead, the already declining Cretaceous taxa gradually disappear in the early Danian and the opportunistic survivor taxa (Ch. waiparaensis and Guembelitria cretacea) increase in relative abundance coincident with the evolution of the first new Tertiary species.</t>
  </si>
  <si>
    <t>KELLER, G (corresponding author), PRINCETON UNIV,DEPT GEOL &amp; GEOPHYS SCI,PRINCETON,NJ 08544, USA.</t>
  </si>
  <si>
    <t>Keller, Gerta/0000-0001-5518-2014</t>
  </si>
  <si>
    <t>10.1016/0377-8398(93)90010-U</t>
  </si>
  <si>
    <t>LB418</t>
  </si>
  <si>
    <t>WOS:A1993LB41800001</t>
  </si>
  <si>
    <t>MACLEOD, N</t>
  </si>
  <si>
    <t>THE MAASTRICHTIAN DANIAN RADIATION OF TRISERIAL AND BISERIAL PLANKTIC FORAMINIFERA - TESTING PHYLOGENETIC AND ADAPTATIONAL HYPOTHESES IN THE (MICRO) FOSSIL RECORD</t>
  </si>
  <si>
    <t>CRETACEOUS-TERTIARY BOUNDARY; GRAPHIC CORRELATION; MASS EXTINCTIONS; SE SPAIN; EL-KEF; EVOLUTION; PATTERNS; TURNOVER; ONTOGENY; CLASSIFICATION</t>
  </si>
  <si>
    <t>The earliest Tertiary planktic foraminiferal taxonomic diversification has long been regarded as one of the best examples of adaptive radiation within the microfossil record. However, the morphologic, phylogenetic, and paleoecologic data required to validate this interpretation have never been adequately synthesized. In order to determine whether or not the Maastrichtian through Danian evolution of the triserial and biserial planktic foraminiferal genera Guembelitria, Woodringina, and Chiloguembelina can be identified as an example of adaptive radiation, both morphologic and paleoecologic data were gathered. Phylogenetic analyses of twelve species based on 52 morphologic characters representing all ontogenetic stages indicate that all three genera belong to a single monophyletic clade. Within this clade, Guembelitria appears to constitute a monophyletic sister group of Woodringina-Chiloguembelina. Although there is compelling evidence for recognizing Chiloguembelina as a subsidiary monophyletic group, both Fitch and Wagner parsimony analyses suggest that Woodringina most likely represents a morphologic grade within a larger Woodringina-Chiloguembelina clade. Ecologic diversification within this monophyletic group was assessed by tracing species-specific changes in preferred depth habitat as reflected by variations in the deltaO-18 and deltaC-13 isotopic composition of populations from Nye Klov (Denmark), Brazos River (Texas), and ODP Site 738C (Kerguelen Plateau, Australian-Antarctic Basin), along with addition data from the published literature. Results indicate that Guembelitria cretacea, Guembelitria trifolia, Woodringina hornerstownensis, and Chiloguembelina morsei occupied near surface (mixed layer) planktic habitats whereas Guembelitria danica, Chiloguembelina crinita, Chiloguembelina midwayensis, and Chiloguembelina waiparaensis preferred intermediate depth habitats; probably near the base of the thermocline. Since no isotopic data were used in the phylogenetic analyses, direct comparison of these paleoecologic and phylogenetic data permits the reconstruction of certain aspects of this clade's ecologic history. While these patterns of morphologic change and habitat shift are congruent, instances of speciation appear to have occurred much more frequently than instances of habitat diversification. This finding is contrary to the ''newly vacated ecospace'' model of adaptive radiation, but is consistent with adaptive radiation via the ''taxon pulse'' model. Moreover, since there seems to be no evidence indicating that habitat diversification within this clade took place at an atypically rapid pace during the earliest Danian, these data also suggest that intermediate-depth planktic foraminiferal niches may have been occupied by K/T survivor populations during the interval from Danian planktic foraminiferal biozones P0 to P1 a-a position supported by increasing body of independent evidence. By combining morphologic, stratigraphic, and ecologic studies within an explicitly phylogenetic framework (as illustrated by this study), micropaleontologists can develop tools for probing many different types of macroevolutionary phenomena.</t>
  </si>
  <si>
    <t>MACLEOD, N (corresponding author), PRINCETON UNIV, DEPT GEOL &amp; GEOPHYS SCI, GUYOT HALL, PRINCETON, NJ 08544 USA.</t>
  </si>
  <si>
    <t>10.1016/0377-8398(93)90011-L</t>
  </si>
  <si>
    <t>WOS:A1993LB41800002</t>
  </si>
  <si>
    <t>LU, GY; KELLER, G</t>
  </si>
  <si>
    <t>THE PALEOCENE EOCENE TRANSITION IN THE ANTARCTIC INDIAN-OCEAN - INFERENCE FROM PLANKTIC FORAMINIFERA</t>
  </si>
  <si>
    <t>OXYGEN ISOTOPIC EVIDENCE; SALINE BOTTOM WATER; VERTICAL-DISTRIBUTION; ATMOSPHERIC PCO2; TERTIARY; PACIFIC; ATLANTIC; MODEL</t>
  </si>
  <si>
    <t>Isotopic depth stratification and relative abundance studies of planktic foraminifera at ODP Site 738 reveal three major faunal turnovers during the latest Paleocene and early Eocene, reflecting the climatic and structural changes in the Antarctic surface ocean. Faunal Event 1 occurred near the Paleocene/Eocene boundary and is characterized by a faunal turnover in deep dwellers, decreased relative abundance in intermediate dwellers and increased relative abundance in surface dwellers. This event marks a temporary elimination of the vertical structure in the surface ocean over a period of more than 63,000 years that is apparently associated with the sudden shutdown of the ''Antarctic Intermediate Water'' production. The appearance of morozovellids before this event suggests that polar warming is the cause for the shutdown in the production of this water mass. At this time warm saline deep water may have formed at low latitudes. Faunal Event 2 occurred near the AP5a/AP5b Subzonal boundary and is characterized by a faunal turnover in deep dwellers with no apparent change in surface and intermediate dwellers. Increased individual size, wall-thickness and relative abundance in deep dwelling chiloguembelinids suggests the formation of a deep oxygen minima in the Antarctic Oceans during the maximum polar warming possibly as a result of upwelling of nutrient-rich deep water. Faunal Event 3 occurred in Subzone AP6 and is characterized by a faunal turnover in surface dwellers and a delayed diversification in deep dwellers. This event marks the onset of Antarctic cooling. A drastic decrease in the deltaC-13/deltaO-18 values of the deep assemblage in Zone AP7 suggests an intensified thermocline and reduced upwelling following the polar cooling.</t>
  </si>
  <si>
    <t>LU, GY (corresponding author), PRINCETON UNIV,DEPT GEOL &amp; GEOPHYS SCI,PRINCETON,NJ 08544, USA.</t>
  </si>
  <si>
    <t>10.1016/0377-8398(93)90012-M</t>
  </si>
  <si>
    <t>WOS:A1993LB41800003</t>
  </si>
  <si>
    <t>SMITH, VR</t>
  </si>
  <si>
    <t>EFFECT OF NUTRIENTS ON CO2 ASSIMILATION BY MOSSES ON A SUB-ANTARCTIC ISLAND</t>
  </si>
  <si>
    <t>NEW PHYTOLOGIST</t>
  </si>
  <si>
    <t>BRYOPHYTE; NUTRIENT RESPONSE; PHOTOSYNTHESIS; SUB-ANTARCTIC</t>
  </si>
  <si>
    <t>PLANT-COMMUNITIES; MIRE-GRASSLANDS; DYNAMICS</t>
  </si>
  <si>
    <t>N and P, especially when added together, significantly enhanced CO2 assimilation rate in four moss species from a range of habitats on sub-Antarctic Marion Island. NO3- always caused a greater increase in assimilation rate than did NH4+, but this might have been due to Cl- added with the NH4+. Possibly for the same reason, K+ addition (as KCl) in some cases depressed CO2 assimilation rate compared with the controls (tapwater addition), as did K + N or K + P compared with N or P alone. The degree to which the mosses were apparently sensitive to Cl- was related to their tissue water content and to the soil water content in the habitats in which they occur. The results are discussed in the context of extremely low levels of available soil nutrients in, and small precipitation inputs of nutrients to, plant communities predominated by bryophytes on the island.</t>
  </si>
  <si>
    <t>SMITH, VR (corresponding author), UNIV ORANGE FREE STATE,DEPT BOT &amp; GENET,BLOEMFONTEIN 9301,SOUTH AFRICA.</t>
  </si>
  <si>
    <t>0028-646X</t>
  </si>
  <si>
    <t>NEW PHYTOL</t>
  </si>
  <si>
    <t>New Phytol.</t>
  </si>
  <si>
    <t>10.1111/j.1469-8137.1993.tb03779.x</t>
  </si>
  <si>
    <t>LE535</t>
  </si>
  <si>
    <t>WOS:A1993LE53500006</t>
  </si>
  <si>
    <t>ISHIKAWA, M; NAKAMURA, K; ISHII, T; BASSARI, A; OKOSHI, K; KITAO, K</t>
  </si>
  <si>
    <t>ELEMENTS IN TISSUES AND ORGANS OF AN ANTARCTIC FISH, CHAMPSOCEPHALUS-GUNNARI</t>
  </si>
  <si>
    <t>NUCLEAR INSTRUMENTS &amp; METHODS IN PHYSICS RESEARCH SECTION B-BEAM INTERACTIONS WITH MATERIALS AND ATOMS</t>
  </si>
  <si>
    <t>6TH INTERNATIONAL CONF ON PIXE ( PARTICLE INDUCED X-RAY EMISSION ) AND ITS ANALYTICAL APPLICATIONS</t>
  </si>
  <si>
    <t>JUL 20-24, 1992</t>
  </si>
  <si>
    <t>WASADEA UNIV CONF HALL, TOKYO, JAPAN</t>
  </si>
  <si>
    <t>WASADEA UNIV CONF HALL</t>
  </si>
  <si>
    <t>CHAENOCEPHALUS-ACERATUS; ICEFISH</t>
  </si>
  <si>
    <t>Elements in the tissues and organs of the Antarctic fish Champsocephalus gunnari were analyzed by PIXE. A comparison was made with a migratory fish bluefin tuna, Thunnus thunnus, and morphologically similar fish, brown barracuda, Sphyraena pinguis. High levels of Mn were found in the gills and liver of bluefin tuna in the range of 4 10 ppm, while in the Champsocephalus gunnari, Mn was highest in the muscle (70 ppm). Fe was found in the spleen, kidney and liver of the bluefin tuna at levels of 300, 890 and 680 ppm. In Champsocephalus gunnari, however, levels in these organs were 40-80 ppm. A particularly higher level of 302 ppm was found in the muscle. Cu was the highest in the gall-bladder of a bluefin tuna (66 ppm), while it was 13 ppm in the Champsocephalus gunnari but it was 52 ppm in the muscle. Mn, Fe and Cu were paricularly high in the muscle of the Champsocephalus gunnari. These elements may assist in oxygen fixation and transportation through cutaneous respiration.</t>
  </si>
  <si>
    <t>CEKMECE NUCL RES &amp; TRAINING CTR,DEPT IND APPLICAT,ISTANBUL,TURKEY; SENSHU UNIV ISHINOMAKI,DEPT BIOTECHNOL,ISHINOMAKI,MIYAGI 986,JAPAN; IBARAKI UNIV,DEPT GEN EDUC,ENVIRONM SCI LAB,MITO,IBARAKI 310,JAPAN</t>
  </si>
  <si>
    <t>Turkish Energy, Nuclear &amp; Mineral Research Agency (TENMAK); Ministry of Energy &amp; Natural Resources - Turkey; Ibaraki University</t>
  </si>
  <si>
    <t>ISHIKAWA, M (corresponding author), NATL INST RADIOL SCI,DIV MARINE RADIOECOL,ISOZAKI 3609,IBARAKI 31112,JAPAN.</t>
  </si>
  <si>
    <t>0168-583X</t>
  </si>
  <si>
    <t>NUCL INSTRUM METH B</t>
  </si>
  <si>
    <t>Nucl. Instrum. Methods Phys. Res. Sect. B-Beam Interact. Mater. Atoms</t>
  </si>
  <si>
    <t>Instruments &amp; Instrumentation; Nuclear Science &amp; Technology; Physics, Atomic, Molecular &amp; Chemical; Physics, Nuclear</t>
  </si>
  <si>
    <t>Instruments &amp; Instrumentation; Nuclear Science &amp; Technology; Physics</t>
  </si>
  <si>
    <t>KY498</t>
  </si>
  <si>
    <t>WOS:A1993KY49800047</t>
  </si>
  <si>
    <t>ZHU, GH; WANG, XF; SHEN, XY; ZHANG, XY; ZHAO, JN</t>
  </si>
  <si>
    <t>CHARACTERIZATION OF SIZE DISTRIBUTIONS OF ELEMENTAL MASS CONCENTRATIONS IN ATMOSPHERIC AEROSOLS DERIVED FROM DIFFERENT SOURCES</t>
  </si>
  <si>
    <t>The atmospheric aerosol samples were collected at six representative sites with an 8-stage cascade impactor sampler and analyzed for their elemental mass concentrations by the PIXE analytic method. Based on some indicator elements, the characteristic of size distributions of particles from different sources were obtained. According to these characteristics, we inferred the origins of the ultrafine particles around the Great Wall Station in the Antarctic.</t>
  </si>
  <si>
    <t>XIAN LAB LOESS &amp; QUATERNARY GEOL,XIAN 710061,PEOPLES R CHINA; BEIJING NORMAL UNIV,INST ENVIRONM SCI,BEIJING 100875,PEOPLES R CHINA</t>
  </si>
  <si>
    <t>Chinese Academy of Sciences; Beijing Normal University</t>
  </si>
  <si>
    <t>ZHU, GH (corresponding author), BEIJING NORMAL UNIV,INST LOW ENERGY NUCL PHYS,BEIJING 100875,PEOPLES R CHINA.</t>
  </si>
  <si>
    <t>Zhang, Xiaoye/JDH-3630-2023; ZHANG, Xiao-Ye/C-8707-2012</t>
  </si>
  <si>
    <t>ZHANG, Xiao-Ye/0000-0003-1802-3385</t>
  </si>
  <si>
    <t>WOS:A1993KY49800055</t>
  </si>
  <si>
    <t>ARTAXO, P; RABELLO, MLC; WATT, F; GRIME, G; SWIETLICKI, E</t>
  </si>
  <si>
    <t>NUCLEAR MICROPROBE ANALYSIS AND SOURCE APPORTIONMENT OF INDIVIDUAL ATMOSPHERIC AEROSOL-PARTICLES</t>
  </si>
  <si>
    <t>PIXE</t>
  </si>
  <si>
    <t>In atmospheric aerosol research, one key issue is to determine the sources of the airborne particles. Bulk PIXE analysis coupled with receptor modeling provides a useful, but limited view of the aerosol sources influencing one particular site or sample. The scanning nuclear microprobe (SNM) technique is a microanalytical technique that gives unique information on individual aerosol particles. In the SNM analyses a 1.0 mum size 2.4 MeV proton beam from the Oxford SNM was used. The trace elements with Z &gt; 11 were measured by the particle induced X-Tay emission (PIXE) method with detection limits in the 110 ppm range. Carbon, nitrogen and oxygen are measured simultaneously using Rutherford backscattering spectrometry (RBS). Atmospheric aerosol particles were collected at the Brazilian Antarctic Station and at biomass burning sites in the Amazon basin tropical rain forest in Brazil. In the Antarctic samples, the sea-salt aerosol particles were clearly predominating, with NaCl and CaSO4 as major compounds with several trace elements as Al, Si, P, K, Mn, Fe, Ni, Cu, Zn, Br, Sr, and Pb. Factor analysis of the elemental data showed the presence of four components: 1) soil dust particles; 2) NaCl particles; 3) CaSO4 with Sr; and 4) Br and Mg. Strontium, observed at 20-100 ppm levels, was always present in the CaSO4 Particles. The hierarchical cluster procedure gave results similar to the ones obtained through factor analysis. For the tropical rain forest biomass burning aerosol emissions, biogenic particles with a high organic content dominate the particle population, while K, P, Ca, Mg, Zn, and Si are the dominant elements. Zinc at 10-200 ppm is present in biogenic particles rich in P and K. The quantitative aspects and excellent detection limits make SNM analysis of individual aerosol particles a very powerful analytical tool.</t>
  </si>
  <si>
    <t>UNIV OXFORD,DEPT NUCL PHYS,OXFORD OX1 3RH,ENGLAND; LUND INST TECHNOL,DEPT NUCL PHYS,S-22362 LUND,SWEDEN</t>
  </si>
  <si>
    <t>University of Oxford; Lund University</t>
  </si>
  <si>
    <t>ARTAXO, P (corresponding author), UNIV SAO PAULO,INST FIS,CAIXA POSTAL 20516,BR-01498 SAO PAULO,BRAZIL.</t>
  </si>
  <si>
    <t>Swietlicki, Erik/B-9426-2014; Artaxo, Paulo/E-8874-2010</t>
  </si>
  <si>
    <t>Artaxo, Paulo/0000-0001-7754-3036; Grime, Geoffrey/0000-0002-4957-8175</t>
  </si>
  <si>
    <t>10.1016/0168-583X(93)95707-C</t>
  </si>
  <si>
    <t>WOS:A1993KY49800110</t>
  </si>
  <si>
    <t>LUKIN, VV; PAVLIKOV, DA</t>
  </si>
  <si>
    <t>SPECTRAL-ANALYSIS OF FINE THERMOHALINE STRUCTURE OF THE ARCTIC-OCEAN ACTIVE LAYER</t>
  </si>
  <si>
    <t>The results of spectral analysis of water fine thermohaline structure in the Arctic Ocean are discussed. Observations were made with a precision CTD probe at one of the ''North Pole'' drifting stations in the central part of the Arctic Ocean in 1988 - 1989. The spectral analysis of fluctuations of thermohaline characteristics reveals that the spectrum of active layer is a complex superposition of upper quasi homogeneous layer, halocline and thermocline spectra which have various forms due to the domination of various structure generation processes. In general spectral density values are decreasing with the growth of wave number except for temperature spectra for the upper homogeneous layer and halocline which have peaks on the wave lengths of 2 and 4 m respectively. The stability of spectral forms of halocline and thermocline fine structure insures the future development of statistical models for predicting water fine stratification in the Arctic Ocean.</t>
  </si>
  <si>
    <t>LUKIN, VV (corresponding author), ARCTIC &amp; ANTARCTIC RES INST,ST PETERSBURG,RUSSIA.</t>
  </si>
  <si>
    <t>Lukin, Vladimir V./A-8219-2014</t>
  </si>
  <si>
    <t>LC162</t>
  </si>
  <si>
    <t>WOS:A1993LC16200003</t>
  </si>
  <si>
    <t>DANYUSHEVSKAYA, AI; ROMANKEVITCH, EA; PETROVA, VI</t>
  </si>
  <si>
    <t>GEOCHEMICAL FEATURES OF THE ORGANIC-MATTER IN BOTTOM SEDIMENTS OF THE ATLANTIC SECTOR OF THE ANTARCTIC</t>
  </si>
  <si>
    <t>Geochemical features of sedimentary organic matter in various morphostructural zones of the Antarctic Atlantic sector are identified. Background organic geochemical parameters of shelf and deep sea sediments from the Weddell, Scotia Seas and Brunsfield Strait art presented. Geochemical organic matter parameters are a good indicator of facies and environmental variations in sediments. They are applicable for Global Ocean environmental control.</t>
  </si>
  <si>
    <t>PP SHIRSHOV OCEANOL INST,MOSCOW,RUSSIA</t>
  </si>
  <si>
    <t>Russian Academy of Sciences; Shirshov Institute of Oceanology</t>
  </si>
  <si>
    <t>DANYUSHEVSKAYA, AI (corresponding author), ALL UNION OCEAN GEOL RES INST,ST PETERSBURG,RUSSIA.</t>
  </si>
  <si>
    <t>Petrova, Victoria/AAH-8645-2021</t>
  </si>
  <si>
    <t>Petrova, Victoria/0000-0002-2775-633X</t>
  </si>
  <si>
    <t>WOS:A1993LC16200009</t>
  </si>
  <si>
    <t>SCOTT, L</t>
  </si>
  <si>
    <t>PALYNOLOGICAL EVIDENCE FOR LATE QUATERNARY WARMING EPISODES IN SOUTHERN AFRICA</t>
  </si>
  <si>
    <t>VEGETATION HISTORY; MARION-ISLAND; POLLEN ANALYSIS; TRANSVAAL; SEDIMENTS; CAPE</t>
  </si>
  <si>
    <t>Polleniferous sediments from southern Africa associated with past warm episodes before the Last Glacial Maximum, are rare. Interpretation of environmental conditions during these phases are complicated by difficulties of dating. In sediments from the northern areas, north of 28-degrees-S, the prominence of tropical woodland pollen suggests that the period between 7000 and 6500 yr B.P. was associated with optimal temperatures during the Holocene. Identifying the warmest phase in the southern high-lying grasslands and semi-arid Karoo shrublands south of 28-degrees-S is difficult, because unlike the savanna areas of the north, they do not yield good pollen indicators for changes in temperature such as those of frost sensitive trees. However, some pollen sequences from further south along the southern coast of Africa (34-degrees-S) and at Marion Island in the Southern Ocean (47-degrees-S), suggest that the Holocene temperature optimum occurred at about the same time in the sub-antarctic area in the south and the subtropical regions in the north. The advent of moister conditions in southern Africa during the early to middle Holocene, is generally recorded earlier (ca. 7500-6500 yr B.P.) in the north at ca. 26-degrees-S, than around 31-degrees-S, (ca. 5000 yr B.P.). This change is provisionally associated with a relative shift in seasonality from a predominance of all-season precipitation to a greater proportion of summer rainfall, which apparently reached the southern Karoo areas two thousand years later than the northern Bushveld region.</t>
  </si>
  <si>
    <t>SCOTT, L (corresponding author), UNIV ORANGE FREE STATE, DEPT BOT &amp; GENET, POB 339, BLOEMFONTEIN 9300, SOUTH AFRICA.</t>
  </si>
  <si>
    <t>1872-616X</t>
  </si>
  <si>
    <t>10.1016/0031-0182(93)90015-B</t>
  </si>
  <si>
    <t>KZ165</t>
  </si>
  <si>
    <t>WOS:A1993KZ16500005</t>
  </si>
  <si>
    <t>BROECKER, WS</t>
  </si>
  <si>
    <t>AN OCEANOGRAPHIC EXPLANATION FOR THE APPARENT CARBON ISOTOPE-CADMIUM DISCORDANCY IN THE GLACIAL ANTARCTIC</t>
  </si>
  <si>
    <t>BROECKER, WS (corresponding author), COLUMBIA UNIV,LAMONT DOHERTY EARTH OBSERV,PALISADES,NY 10964, USA.</t>
  </si>
  <si>
    <t>10.1029/93PA00262</t>
  </si>
  <si>
    <t>KZ518</t>
  </si>
  <si>
    <t>WOS:A1993KZ51800001</t>
  </si>
  <si>
    <t>HEIN, JR; YEH, HW; GUNN, SH; SLITER, WV; BENNINGER, LM; WANG, CH</t>
  </si>
  <si>
    <t>2 MAJOR CENOZOIC EPISODES OF PHOSPHOGENESIS RECORDED IN EQUATORIAL PACIFIC SEAMOUNT DEPOSITS</t>
  </si>
  <si>
    <t>RARE-EARTH ELEMENTS; OXYGEN ISOTOPIC EVIDENCE; STRONTIUM ISOTOPES; GEOLOGICAL-MATERIALS; MARGIN PHOSPHORITES; CONTINENTAL-MARGIN; PHOSPHATE DEPOSITS; SOUTH-AFRICA; SEA-WATER; MIOCENE</t>
  </si>
  <si>
    <t>Seamount phosphorites have been recognized since the 1950s, but this is the first study to provide an in depth exploration of the origin and history of these widespread deposits. Representative samples from equatorial Pacific Cretaceous seamounts were analyzed for chemical, mineralogical, and stable isotope compositions. The phosphorites occur in a wide variety of forms, but most commonly carbonate fluorapatite (CFA) replaced middle Eocene and older carbonate sediment in a deep water environment (&gt; 1000 m). Element ratios distinguish seamount phosphorites from continental margin, plateau, and insular phosphorites. Uranium and thorium contents are low and total rare earth element (REE) contents are generally high. REE ratios and shale-normalized patterns demonstrate that the REEs and host CFA were derived from seawater. Strontium isotopic compositions compared with inferred Cenozoic seawater curves define two major episodes of Cenozoic phosphatization: Late Eocene/early Oligocene (39-34 Ma) and late Oligocene/early Miocene (27-21 Ma); three minor events are also indicated. The major episodes occurred at times of climate transition, the first from a nonglacial to glacial earth and the second from a predominantly glacial to warm earth. The paleoceanographic conditions that existed at those times initiated and sustained development of phosphorite by accumulation of dissolved phosphorus in the deep sea during relatively stable climatic conditions when oceanic circulation was sluggish. Fluctuations in climate, sealevel, and upwelling that accompanied the climate transitions may have driven cycles of enrichment and depletion of the deep-sea phosphorus reservoir. As temperature gradients in the oceans increased, Antarctic glaciation expanded and oceanic circulation and upwelling intensified. Expansion and intensification of the oxygen minimum zone may have increased the capacity for midwater storage of phosphorus supplied by dynamic upwelling around seamounts; however, the bottom waters never became anoxic during the phosphogenic episodes. Fluctuations in the CCD and lysocline, CO2 fluxes, and changes in bottom water circulation and temperatures may have bathed the seamount carbonates in more corrosive waters which, coupled with increased supplies of dissolved phosphorus, promoted replacement processes. The late Eocene/early Oligocene phosphogenic episode recorded in seamount deposits is not matched by large phosphorite deposits in the geologic record, whereas the late Oligocene/early Miocene episode and middle Miocene event are matched by large deposits distributed globally. The seamount phosphorites are exposed at the surface of the seamounts and have been for most of the Neogene and Oligocene. The phosphorites do not show signs of etching that would indicate substantial undersaturation of seawater phosphate with respect Lo CFA. Mass balance calculations indicate that about 5.4-19 x 10(12) g of P2O5 are locked up in equatorial Pacific seamount phosphorites. That amount is equivalent to about 2-7 years of the present annual input from rivers.</t>
  </si>
  <si>
    <t>UNIV HAWAII,HAWAII INST GEOPHYS,HONOLULU,HI 96822; UNIV CALIF DAVIS,DEPT GEOL,DAVIS,CA 95616; ACAD SINICA,INST EARTH SCI,TAIPEI 115,TAIWAN</t>
  </si>
  <si>
    <t>University of Hawaii System; University of California System; University of California Davis; Academia Sinica - Taiwan</t>
  </si>
  <si>
    <t>HEIN, JR (corresponding author), US GEOL SURVEY,345 MIDDLEFIELD RD,MS 999,MENLO PK,CA 94025, USA.</t>
  </si>
  <si>
    <t>Hein, James/R-7123-2019</t>
  </si>
  <si>
    <t>10.1029/93PA00320</t>
  </si>
  <si>
    <t>WOS:A1993KZ51800010</t>
  </si>
  <si>
    <t>JANSSEN, HH; HOESE, B</t>
  </si>
  <si>
    <t>MARSUPIUM MORPHOLOGY AND BROODING BIOLOGY OF THE ANTARCTIC GIANT ISOPOD, GLYPTONOTUS-ANTARCTICUS EIGHTS-1853 (CRUSTACEA, ISOPODA, CHAETILIIDAE)</t>
  </si>
  <si>
    <t>The marsupium of the Antarctic giant isopod, Glyptonotus antarcticus Eights 1853, has unique characteristics. It deviates in its proportions and construction from the so called Idotea type of brood pouch found in other marine isopod species; some features even remind you of the so called Porcellio type of marsupium which is typical of terrestrial isopods. Details are described by scanning electron microscopy. From our observations and from reviewed data, we suggest that, during the prolonged incubation of brood, adelphophagy contributes to the nourishment of the developing young, and assume that additional nutrition is provided by maternal secretion. These suggestions would partly explain marsupial conditions in G. antarcticus as an adaptation to slow development in an adverse environment. Two species of epizoa, a turbellarian and a fish leech, were found to occur on G. anarcticus in the vicinity of the marsupium.</t>
  </si>
  <si>
    <t>UNIV HEIDELBERG,W-6900 HEIDELBERG,GERMANY</t>
  </si>
  <si>
    <t>Ruprecht Karls University Heidelberg</t>
  </si>
  <si>
    <t>JANSSEN, HH (corresponding author), ALFRED WEGENER INST POLAR &amp; MARINE RES,W-2850 BREMERHAVEN,GERMANY.</t>
  </si>
  <si>
    <t>KW020</t>
  </si>
  <si>
    <t>WOS:A1993KW02000001</t>
  </si>
  <si>
    <t>OVERHOFF, A; FRECKMAN, DW; VIRGINIA, RA</t>
  </si>
  <si>
    <t>LIFE-CYCLE OF THE MICROBIVOROUS ANTARCTIC DRY VALLEY NEMATODE SCOTTNEMA-LINDSAYAE (TIMM 1971)</t>
  </si>
  <si>
    <t>The life cycle of the Antarctic Dry Valley soil nematode, Scottnema lindsayae (Timm 1971) was studied in laboratory culture at two temperatures, 10-degrees-C and 15-degrees-C. Soil yeast and bacteria isolated with the nematodes were used as the food source. The species reproduced sexually. The higher temperature had a negative effect on the life cycle. The number of eggs per female and the number of juveniles developing per female were greater at 10-degrees-C than at 15-degrees-C. Juveniles developed faster at 10-degrees-C and four juvenile stages were observed outside of the egg at both temperatures. The unusually long life cycle (218 d at 10-degrees-C) suggests that more than one austral summer may be required for successful completion. An increase in Dry Valley soil temperatures associated with potential global environmental change may have detrimental effects on soil nematodes.</t>
  </si>
  <si>
    <t>UNIV CALIF RIVERSIDE,DEPT NEMATOL,RIVERSIDE,CA 92521; DARTMOUTH COLL,ENVIRONM STUDIES PROGRAM,HANOVER,NH 03755</t>
  </si>
  <si>
    <t>WOS:A1993KW02000002</t>
  </si>
  <si>
    <t>SCHWARZ, AMJ; GREEN, JD; GREEN, TGA; SEPPELT, RD</t>
  </si>
  <si>
    <t>INVERTEBRATES ASSOCIATED WITH MOSS COMMUNITIES AT CANADA GLACIER, SOUTHERN VICTORIA-LAND, ANTARCTICA</t>
  </si>
  <si>
    <t>ARTHROPOD COMMUNITIES; TURF HABITAT; COLLEMBOLA; MITES</t>
  </si>
  <si>
    <t>The invertebrate faunal composition of moss-dominated flushes near the Canada Glacier was, as in similar habitats in continental Antarctic regions, numerically dominated by protozoa, rotifers, nematodes and tardigrades. Mites were of lesser abundance. Although collembola occur in the Taylor Valley, none were found at the study site. The finding of a catenulid flatworm is significant as microturbellarians have only rarely been recorded from Antarctica. Nematode, tardigrade and rotifer densities recorded were comparable to those in other Antarctic regions. These groups were found at a mean depth ranging from 5 to 10.83 mm in the moss. A greater percentage of all groups were in the upper 5 mm of moss cores in post-melt samples than in pre-melt samples.</t>
  </si>
  <si>
    <t>ANTARCTIC DIV, KINGSTON, TAS 7050, AUSTRALIA; UNIV WAIKATO, HAMILTON, NEW ZEALAND</t>
  </si>
  <si>
    <t>Australian Antarctic Division; University of Waikato</t>
  </si>
  <si>
    <t>NIWAR, POB 8602, RICCARTON, NEW ZEALAND.</t>
  </si>
  <si>
    <t>WOS:A1993KW02000003</t>
  </si>
  <si>
    <t>KERRY, E</t>
  </si>
  <si>
    <t>BIOREMEDIATION OF EXPERIMENTAL PETROLEUM SPILLS ON MINERAL SOILS IN THE VESTFOLD HILLS, ANTARCTICA</t>
  </si>
  <si>
    <t>OIL</t>
  </si>
  <si>
    <t>The effect of nutrient and water enhancement on the biodegradation of petroleum was tested in Antarctic mineral soils. Nitrogen, phosphorus and potassium were applied in solution, with or without gum xanthan or plastic covers, to sites artificially contaminated with distillate. The effectiveness of these procedures was assessed by measuring changes in total petroleum hydrocarbons; heptadecane/pristane and octadecane/phytane ratios; in concentrations of major hydrocarbon components and in microbial numbers and activity. Significantly lower hydrocarbon concentrations were recorded after one year in soils treated with fertilizer solutions, but only in the surface 3 cm. These soils also showed lowered heptadecane/pristane and octadecane/phytane ratios and had the highest levels of microbial activity relative to other plots. Soils treated with gum xanthan or covered with plastic had the highest residual hydrocarbon levels. Both treatments inhibited evaporative loss of hydrocarbon, and there were indications that gum xanthan was utilized by the microbiota as an alternative carbon source to distillate. Higher temperatures were recorded under the plastic but no stimulation of biodegradation was detected. Estimated numbers of metabolically active bacteria were in the range 10(7) to 10(8) g-1 dry weight of soil, with an estimated biomass of 0.03 to 0.26 mg g-1 soil. Estimated numbers of amoebae were in the range 10(6) to 10(7) g-1 soil (biomass of 2 to 4 mg g-1). The highest populations were recorded in fertilized, contaminated soils, the only soils where petroleum degradation was demonstrated.</t>
  </si>
  <si>
    <t>KERRY, E (corresponding author), UNIV TASMANIA,BOX 252C,HOBART,TAS 7001,AUSTRALIA.</t>
  </si>
  <si>
    <t>WOS:A1993KW02000004</t>
  </si>
  <si>
    <t>LOEB, VJ; AMOS, AF; MACAULAY, MC; WORMUTH, JH</t>
  </si>
  <si>
    <t>ANTARCTIC KRILL STOCK DISTRIBUTION AND COMPOSITION IN THE ELEPHANT-ISLAND AND KING-GEORGE-ISLAND AREAS, JANUARY FEBRUARY, 1988</t>
  </si>
  <si>
    <t>EUPHAUSIA-SUPERBA; POPULATIONS; SWARMS</t>
  </si>
  <si>
    <t>Information is provided on the distribution, size and maturity composition of Antarctic krill (Euphausia superba) stocks in the Elephant Island and King George Island areas, and at repeatedly sampled sites to the north of each island, during January-February, 1988. The overall distributional patterns of different sizes and maturity stages demonstrated a seasonal progression of those observed in the Antarctic Peninsula region during November-December, 1987 by Siegel (1989). The krill sampled at each island site represented different size-maturity groups and demonstrated different horizontal and vertical distributional characteristics. These distributional differences may be related to the demographic differences and/or hydrographic differences between the two sites.</t>
  </si>
  <si>
    <t>UNIV TEXAS,INST MARINE SCI,PORT ARANSAS,TX 78373; TEXAS A&amp;M UNIV SYST,DEPT OCEANOG,COLL STN,TX 77843; UNIV WASHINGTON,APPL PHYS LAB,SEATTLE,WA 98105</t>
  </si>
  <si>
    <t>University of Texas System; Texas A&amp;M University System; Texas A&amp;M University College Station; University of Washington; University of Washington Seattle</t>
  </si>
  <si>
    <t>WOS:A1993KW02000005</t>
  </si>
  <si>
    <t>DUHAMEL, G; KOCK, KH; BALGUERIAS, E; HUREAU, JC</t>
  </si>
  <si>
    <t>REPRODUCTION IN FISH OF THE WEDDELL-SEA</t>
  </si>
  <si>
    <t>HARPAGIFER-BISPINIS; ANTARCTIC PENINSULA; BEHAVIOR</t>
  </si>
  <si>
    <t>Reproductive characteristics of 28 fish species were obtained during EPOS leg 3 in the inner Weddell Sea The gonadosomatic index (GSI) of female notothenioid fish was 15-30% at spawning. GSI in males was much less. Length at first spawning was attained from c. 70% of the maximum total length onwards. As in species of the low-Antarctic Zone gonad maturation was obviously a biennial process. More species in the high-Antarctic Zone spawn in summer and winter than in the low-Antarctic Zone where spawning in autumn/winter prevails. Fecundity was positively correlated with fish length and weight among most species. Fecundity exceeds 10,000 eggs only in a few nototheniid species. Egg diameter is commonly 3.5-5.0 mm with icefish having the largest egg sizes. Eggs of most species are probably left unattended, but nest guarding was suspected in the less fecund species. The results are discussed in comparison to reproduction in notothenioid fish inhabiting the low-Antarctic Zone.</t>
  </si>
  <si>
    <t>BUNDESFORSCH ANSTALT FISCHEREI,INST SEEFISCHEREI,W-2000 HAMBURG 50,GERMANY; INST ESPANOL OCEANOG,SANTA CRUZ,SPAIN</t>
  </si>
  <si>
    <t>Spanish Institute of Oceanography</t>
  </si>
  <si>
    <t>DUHAMEL, G (corresponding author), MUSEUM NATL HIST NAT,43 RUE CUVIER,F-75231 PARIS 05,FRANCE.</t>
  </si>
  <si>
    <t>WOS:A1993KW02000007</t>
  </si>
  <si>
    <t>GRANELI, E; GRANELI, W; RABBANI, MM; DAUGBJERG, N; FRANSZ, G; CUZINROUDY, J; ALDER, VA</t>
  </si>
  <si>
    <t>THE INFLUENCE OF COPEPOD AND KRILL GRAZING ON THE SPECIES COMPOSITION OF PHYTOPLANKTON COMMUNITIES FROM THE SCOTIA-WEDDELL-SEA - AN EXPERIMENTAL APPROACH</t>
  </si>
  <si>
    <t>EUPHAUSIA-SUPERBA; ANTARCTIC PHYTOPLANKTON; NATURAL PHYTOPLANKTON; PHAEOCYSTIS-POUCHETII; SOUTHERN-OCEAN; ICE EDGE; POPULATIONS; GROWTH; PRODUCTIVITY; DISTRIBUTIONS</t>
  </si>
  <si>
    <t>The influence of copepods (mainly Oithona similis) and krill (Euphausia superba) grazing on the species composition of plankton communities in ship-board containers was investigated during the spring and post-spring period in the Scotia-Weddell Sea in the Antarctic ocean. Numbers of grazers were experimentally manipulated in containers with natural phytoplankton assemblages. With natural levels of copepods but no krill a high (700 950 mug C . l-1, ca 30 mug chl a . l-1) phytoplankton biomass developed. In these cultures large diatoms, e.g. Corethron criophilum and chains of Thalassiosira sp., made up 80% of total phytoplankton cell carbon at the end of the experiment. In cultures with elevated numbers of copepods (5X or 10X the natural level) phytoplankton biomass was somewhat reduced (ca 23 mug chl a . l-1) compared to cultures with natural copepod abundance, but still high. Phytoplankton species composition was on the other hand greatly influenced. Instead of large diatoms these cultures were dominated by Phaeocystis pouchetii (70%) together with small Nitszchia sp. and Chaetoceros neogracile (20%). In containers with krill (both juveniles and adults), but without elevated numbers of copepods, phytoplankton biomass rapidly approached zero. With 10X the in situ level of copepods, krill first preyed on these before Corethron criophilum and Thalassiosira sp. were grazed. When krill were removed a plankton community dominated by flagellates (60-90%), e.g. Pyramimonas sp. and a Cryptophycean species, grazed by an unidentified droplet-shaped heterothrophic flagellate, developed. These flagellates were the same as those which dominated the plankton community in the Weddell Sea after the 'spring bloom'. A similar succession was observed in situ when a krill swarm grazed down a phytoplankton 'bloom' in a few hours. Our experiments show that copepods cannot control phytoplankton biomass in shipboard cultures even at artificially elevated numbers. Krill at concentrations similar to those in natural swarms have a great impact on both phytoplankton biomass and species composition in shipboard cultures. Both copepods and krill may have an impact on phytoplankton species composition and biomass in situ since the rates of phytoplankton cell division were probably artificially increased in ship-board cultures compared to natural conditions, where lower growth rates make phytoplankton more vulnerable to grazing. A similarity between phytoplankton successions in containers and in situ, especially with respect to krill grazing, supports the conclusion that grazing may structure phytoplankton communities in the Scotia-Weddell Sea.</t>
  </si>
  <si>
    <t>DEPT LIMNOL,S-22100 LUND,SWEDEN; NATL INST OCEANOG,KARACHI,PAKISTAN; UNIV COPENHAGEN,INST SPOREPLANTER,DK-1353 COPENHAGEN,DENMARK; NETHERLAND INST SEA RES,1790 AB DEN BURG,NETHERLANDS; CEROV,ZOOL STN,F-06230 VILLEFRANCHE,FRANCE; INST ANTARTICO ARGENTINO,RA-1010 BUENOS AIRES,ARGENTINA</t>
  </si>
  <si>
    <t>PCSIR Laboratories Complex; University of Copenhagen; Utrecht University; Royal Netherlands Institute for Sea Research (NIOZ); Instituto Antartico Argentino</t>
  </si>
  <si>
    <t>GRANELI, E (corresponding author), UNIV LUND,DEPT MARINE ECOL,BOX 124,S-22100 LUND,SWEDEN.</t>
  </si>
  <si>
    <t>Graneli, Edna/F-5936-2015; Daugbjerg, Niels/D-3521-2014</t>
  </si>
  <si>
    <t>Alder, Viviana A./0000-0002-7375-3279; Daugbjerg, Niels/0000-0002-0397-3073</t>
  </si>
  <si>
    <t>10.1007/BF00238930</t>
  </si>
  <si>
    <t>WOS:A1993KW02000008</t>
  </si>
  <si>
    <t>PINNA, P; JOURDE, G; CALVEZ, JY; MROZ, JP; MARQUES, JM</t>
  </si>
  <si>
    <t>THE MOZAMBIQUE BELT IN NORTHERN MOZAMBIQUE - NEOPROTEROZOIC (1100-850-MA) CRUSTAL GROWTH AND TECTOGENESIS, AND SUPERIMPOSED PAN-AFRICAN (800-550-MA) TECTONISM</t>
  </si>
  <si>
    <t>PRECAMBRIAN RESEARCH</t>
  </si>
  <si>
    <t>INDIAN-OCEAN; EAST ANTARCTICA; SRI-LANKA; GRANULITES; MADAGASCAR; METAMORPHISM; TANZANIA; EVOLUTION; ANOMALIES; BASEMENT</t>
  </si>
  <si>
    <t>The Precambrian basement of northern Mozambique is composed mainly of high-grade gneiss, granulite, migmatite and orogenic plutonic rocks emplaced and deformed during the Mozambican orogeny between 1100 and 850 Ma. Granulite nappes (Lurio Supergroup) were thrust over allochthonous supracrustal units (Chiure Supergroup), and both sequences were then thrust over an autochthonous migmatitic foreland (Nampula Supergroup). The granulite rocks are mostly of plutonic origin, and a model is proposed of an initial calc-alkalic enderbitic mass extracted from the mantle at approximately 1050 Ma and emplaced in the lower crust; this enderbitic parent is considered as the source for successive alkali-rich melts which were emplaced synkinematically between 1050 and 850 Ma. The supracrustal units comprise marine metasedimentary rocks, and calc-alkalic and tholeiitic rocks associated with ultramafic-mafic sequences and synkinematic granite. The autochthonous foreland consists mainly of plutonic migmatite, showing low Sr initial ratios and originating from mantle-derived tonalitic rocks emplaced between 1100 and 9 50 Ma, associated with crustal-melt granite showing higher Sr initial ratios and dated as late as 8 50 Ma. Major synmetamorphic shearing and blastomylonitization, and regional thrusting to the east and southeast, are the main manifestations of the Mozambican orogeny. Early structures are preserved in the granulite complex and the migmatite foreland. Low-grade metasedimentary rocks (phyllite, sandstone, conglomerate and marble), with possible glacial affinities, unconformably overlie the Mozambican basement and are correlated with the Katangan Supergroup. These rocks, together with the basement, were caught up at approximately 538 Ma in Pan-African thrusts, transcurrent shear zones and folds in an intracontinental environment. These new data allow a reassessment of the entire Mozambique Belt, until now regarded as a Pan-African mobile belt involving variably remobilized cratons. The authors believe the belt to be a major fan-shaped collision zone between a Kalahari craton and an Indo-Antarctic craton.</t>
  </si>
  <si>
    <t>INST NACL GEOL,MAPUTO,MOZAMBIQUE</t>
  </si>
  <si>
    <t>PINNA, P (corresponding author), BUR RECH GEOL &amp; MINIERES,DEPT MINERAL EXPLORAT,BP 6009,F-45060 ORLEANS 2,FRANCE.</t>
  </si>
  <si>
    <t>Silva, Juliana Moreira/ABE-3184-2021</t>
  </si>
  <si>
    <t>Silva, Juliana Moreira/0000-0001-8760-1957</t>
  </si>
  <si>
    <t>0301-9268</t>
  </si>
  <si>
    <t>PRECAMBRIAN RES</t>
  </si>
  <si>
    <t>Precambrian Res.</t>
  </si>
  <si>
    <t>10.1016/0301-9268(93)90093-H</t>
  </si>
  <si>
    <t>KY930</t>
  </si>
  <si>
    <t>WOS:A1993KY93000001</t>
  </si>
  <si>
    <t>SHIOTANI, M; SHIMODA, N; HIROTA, I</t>
  </si>
  <si>
    <t>INTERANNUAL VARIABILITY OF THE STRATOSPHERIC CIRCULATION IN THE SOUTHERN-HEMISPHERE</t>
  </si>
  <si>
    <t>QUASI-BIENNIAL OSCILLATION; NORTHERN-HEMISPHERE; ANTARCTIC OZONE; LATE WINTER; QBO; MODULATION; WAVES; SOLAR; TEMPERATURE; CYCLE</t>
  </si>
  <si>
    <t>The variability from year-to-year of the seasonal evolution in the southern hemisphere stratosphere over a period of 10 years, from 1980 to 1989, is investigated using the global geopotential height derived from the data from the Stratospheric Sounding Unit on board the TIROS-N NOAA satellites. As a measure of interannual variability, the variance of the zonal mean geostrophic wind over the 10 years was calculated for each day. Although the major warming hardly occurs in the southern hemisphere stratosphere, large variances can be observed during the winter and spring. The maximum variances appear at low latitudes in late autumn, move towards mid latitudes in midwinter and remain near 60-degrees-S in spring. The seasonal movement of the zonal mean westerly jet in the southern hemisphere stratosphere can be classified into two categories in terms of the location of the maximum westerlies at the 1 mb level in midwinter, namely HLJ (high-latitude-jet) years with maximum westerlies around 50-degrees-S, LLJ (low-latitude-jet) years with maximum westerlies around 40-degrees-S. During the late winter the core of the westerly jet moves polewards earlier in HLJ years than in LLJ years. In association with this earlier movement, the growth of the amplitudes of the planetary waves 1 and 2 during the period from winter to spring occurs earlier in HLJ years than in LLJ years. In autumn, however, the wave-I amplitude, only for LLJ years, develops vigorously in the stratosphere and even also in the troposphere, before the seasonal movement of the zonal mean westerly jet branches off into the two categories. The appearances of HLJ and LLJ years occur in groups of a few years; this is quite different from the behaviour of the equatorial quasi-biennial oscillation.</t>
  </si>
  <si>
    <t>KYOTO UNIV,FAC SCI,DEPT GEOPHYS,KYOTO 60601,JAPAN</t>
  </si>
  <si>
    <t>Kyoto University</t>
  </si>
  <si>
    <t>Shiotani, Masato/M-8498-2017</t>
  </si>
  <si>
    <t>Shiotani, Masato/0000-0001-5844-4032</t>
  </si>
  <si>
    <t>10.1256/smsqj.51109</t>
  </si>
  <si>
    <t>LB114</t>
  </si>
  <si>
    <t>WOS:A1993LB11400009</t>
  </si>
  <si>
    <t>WHITHAM, AG</t>
  </si>
  <si>
    <t>FACIES AND DEPOSITIONAL PROCESSES IN AN UPPER JURASSIC TO LOWER CRETACEOUS PELAGIC SEDIMENTARY SEQUENCE, ANTARCTICA</t>
  </si>
  <si>
    <t>SEDIMENTOLOGY</t>
  </si>
  <si>
    <t>SANTA-BARBARA BASIN; DEFORMATION; CALIFORNIA; SEA; CLASSIFICATION; ANCIENT; OCEAN; FLUX</t>
  </si>
  <si>
    <t>The Nordenskjold Formation (?Oxfordian-Berriasian age) is exposed on the east coast of the Antarctic Peninsula, where it consists of interbedded ash layers and biosiliceous mudstones which accumulated under anaerobic to dysaerobic bottom waters. The mudstones were deposited by pelagic settling and the ash layers by pelagic settling from suspension or as fallout from subaerial eruption columns. The lower part of the succession accumulated in a basinal setting under anaerobic bottom waters and is characterized by parallel bedding. Mudstones deposited in this setting preserve abundant zooplankton faecel pellets. Compaction of these pellets has given rise to a bedding parallel fissility. The upper part of the succession accumulated under dysaerobic bottom waters in a slope setting. The sequence is wavy bedded and contains abundant evidence of post-depositional sediment instability and resedimentation, much of which was caused by tectonic activity. Discrete slide masses are absent from the slope sequence and it appears that slope processes were dominated by creep. Examination of the mudstones shows that as levels of dissolved oxygen in bottom waters increase, pelleted mudstones give way to structureless mudstones before visible bioturbation is noted.</t>
  </si>
  <si>
    <t>BRITISH ANTARCTIC SURVEY,NAT ENVIRONM RES COUNCIL,CAMBRIDGE CB3 0ET,ENGLAND</t>
  </si>
  <si>
    <t>0037-0746</t>
  </si>
  <si>
    <t>Sedimentology</t>
  </si>
  <si>
    <t>10.1111/j.1365-3091.1993.tb01767.x</t>
  </si>
  <si>
    <t>LL440</t>
  </si>
  <si>
    <t>WOS:A1993LL44000009</t>
  </si>
  <si>
    <t>GRUZDEV, AN; SITNOV, SA</t>
  </si>
  <si>
    <t>TROPOSPHERIC OZONE ANNUAL VARIATION AND POSSIBLE TROPOSPHERE-STRATOSPHERE COUPLING IN THE ARCTIC AND ANTARCTIC AS DERIVED FROM OZONE SOUNDINGS AT RESOLUTE AND AMUNDSEN-SCOTT STATIONS</t>
  </si>
  <si>
    <t>The tropospheric ozone annual variation in the northern and southern polar regions is analyzed from ozone sounding data obtained at Resolute (74.41-degrees-N, 94.59-degrees-W) during a 15-year period (1974-1988) and Amundsen-Scott (South Pole) during a 7-year period (1967 1971, 1986, 1987). Tropospheric ozone is always less abundant in the southern than in the northern polar region. The difference is greatest in spring in the tropopause layer where the Arctic ozone mixing ratio can be 5 x as large as the mixing ratio in Antarctica. The phase of ozone annual variation above Resolute changes (increases) gradually from the stratosphere across the tropopause to the middle troposphere. Unlike this, the phase of the Antarctic ozone annual harmonic has a discontinuity in the layer of the changing tropopause level, so that the annual harmonic in the upper troposphere, lower stratosphere is 4-to-5 months out of phase (earlier) to that above and beneath. Above both the Arctic and Antarctic stations, the ozone mixing ratio and its vertical gradient evolve in a similar manner in the wide layer from the lower stratosphere to the middle troposphere. This likely points out that ozone in this layer is controlled from above. An indication of the stratospheric-tropospheric ozone exchange above Resolute is noted from mid-winter to spring. The analysis of columnar tropospheric ozone changes gives an lower estimate of the cross-tropopause ozone flux up to 5 . 10(10) mol cm-2 s-1. Above the South Pole, the cross-tropopause ozone flux is not usually large. However, in winter, when the tropopause is not strongly pronounced, it can rise to 4.5 . 10(10) mol cm-2 s-1, but does not penetrate into the middle troposphere. There is also some evidence that early in the spring, when the stratospheric ozone ''hole'' is developed, the stratospheric-tropospheric exchange conducts the influence of the ''hole'' into the upper troposphere, where the integrated ozone destruction is estimated to be 8.10(10) mol cm-2 s-1. Correlation analysis gives no ozone-tropopause correlation in the Antarctic in winter, while in other seasons as well as during all seasons in the Arctic, there are negative correlation peaks just above the tropopause.</t>
  </si>
  <si>
    <t>GRUZDEV, AN (corresponding author), RUSSIAN ACAD SCI,INST ATMOSPHER PHYS,PYZHEVSKY PER 3,MOSCOW 109017,RUSSIA.</t>
  </si>
  <si>
    <t>Sitnov, Sergei A/D-1581-2014</t>
  </si>
  <si>
    <t>10.1034/j.1600-0889.1993.t01-1-00001.x</t>
  </si>
  <si>
    <t>KZ273</t>
  </si>
  <si>
    <t>WOS:A1993KZ27300001</t>
  </si>
  <si>
    <t>GRUZDEV, AN; ELOKHOV, AS; MAKAROV, OV; MOKHOV, II</t>
  </si>
  <si>
    <t>SOME RECENT RESULTS OF RUSSIAN MEASUREMENTS OF SURFACE OZONE IN ANTARCTICA - A METEOROLOGICAL INTERPRETATION</t>
  </si>
  <si>
    <t>Surface ozone measurements were carried out at Molodezhnaya (67.40-degrees-S, 45.50-degrees-E) and Mirny (66.33-degrees-S, 93.01-degrees-E) stations in spring 1987-autumn 1988 with a Dasibi 1008-AH ozone analyzer. The data show an annual variation with a summer minimum at 15 ppbv value. The striking feature of the surface ozone record is two types of day-to-day variability. One of the types is characterized by large day-to-day variations with about 10 ppbv magnitude. The likely mechanism of such variations is the vertical transport induced by cyclonic activity. The other type occurs in synoptically quiet periods (frequent in summer) when the day-to-day ozone variations are significant but not so large. The most likely mechanism of these variations is the slope katabatic wind which transports ozone from inside the Antarctic continent. The latitudinal distribution of surface ozone for this period, measured aboard an aircraft, showed a slight increase towards Vostok (78.28-degrees-S, 106.48-degrees-E) station.</t>
  </si>
  <si>
    <t>10.1034/j.1600-0889.1993.t01-1-00002.x</t>
  </si>
  <si>
    <t>WOS:A1993KZ27300002</t>
  </si>
  <si>
    <t>TAALAS, P; KYRO, E; SUPPERI, A; TAFURI, V; GINZBURG, M</t>
  </si>
  <si>
    <t>VERTICAL-DISTRIBUTION OF TROPOSPHERIC OZONE IN ANTARCTICA AND IN THE EUROPEAN ARCTIC</t>
  </si>
  <si>
    <t>Ozone soundings performed since 1988 on the Antarctic Peninsula at Marambio (64.2-degrees-S, 57.7-degrees-W) and in the European Arctic at Sodankyla (67.4-degrees-N, 26.6-degrees-E), Bear Island (74.5-degrees-N, 19.0-degrees-E) and Ny Alesund (789-degrees-N, 11.9-degrees-E) have been studied. Regular ozone soundings have never been made at these locations. A comparison of monthly mean tropospheric ozone profiles at high southern and northern latitudes has been made. In midwinter, differences between the monthly means in the northern and southern hemispheres are small, i.e., &lt; 1 mPa. The general photochemical activation in springtime leads to larger differences: the partial pressures decrease in Antarctica whereas in the Arctic, pronounced production of ozone is seen. In spring and summer, the hemispheric differences are about 3 mPa. Exceptionally high and low partial pressures at Sodankyla and Marambio have been studied using 3-dimensional trajectories based on the ECMWF analyses. Episodes of upper tropospheric ozone loss at Marambio have been observed during the stratospheric ozone depletion period in spring. The only cause for especially high tropospheric ozone concentrations in Antarctica has been stratospheric intrusions. Low partial pressures in the boundary layer have been connected with advection of marine airmasses to Marambio. At Sodankyla, low boundary layer values have been observed during an advection from the Northern sea areas and also during the transport of airmasses from industrial source areas of Eastern Europe. Especially strong stratospheric ozone intrusion into the middle troposphere was observed at Sodankyla in September 1989. Partial pressures exceeding 7 mPa in the lower troposphere have been observed at Sodankyla during the summer in connection with the long-range transport of NO(x)/HC-containing air from Western Europe to Northern Scandinavia.</t>
  </si>
  <si>
    <t>TAALAS, P (corresponding author), FINNISH METEOROL INST,POB 503,SF-00101 HELSINKI,FINLAND.</t>
  </si>
  <si>
    <t>10.1034/j.1600-0889.1993.t01-1-00003.x</t>
  </si>
  <si>
    <t>WOS:A1993KZ27300003</t>
  </si>
  <si>
    <t>STURGES, WT; SULLIVAN, CW; SCHNELL, RC; HEIDT, LE; POLLOCK, WH</t>
  </si>
  <si>
    <t>BROMOALKANE PRODUCTION BY ANTARCTIC ICE ALGAE</t>
  </si>
  <si>
    <t>Ice microalgae, collected from the underside of annual sea ice in McMurdo Sound, Antarctica, were found to contain and release to seawater a number of brominated hydrocarbons. These included bromoform, dibromomethane, mixed bromochloromethanes, and methyl bromide. Atmospheric measurements in the McMurdo Sound vicinity revealed the presence of bromo-form and methyl bromide in the lower atmosphere, with lowest concentrations inland, further indicating that biogenic activity in the Sound is a source of organic bromine gases to the Antarctic atmosphere. This may have important implications for boundary layer chemistry in Antarctica, In the Arctic, the presence of bromoform has been linked to loss of surface ozone in the spring. We report here preliminary evidence for similar surface ozone loss at McMurdo Station.</t>
  </si>
  <si>
    <t>STURGES, WT (corresponding author), UNIV COLORADO,NOAA,COOPERAT INST RES ENVIRONM SCI,BOULDER,CO 80309, USA.</t>
  </si>
  <si>
    <t>Sturges, William/B-8248-2012; Schnell, Russell/N-6100-2014</t>
  </si>
  <si>
    <t>Schnell, Russell/0000-0002-5792-6205</t>
  </si>
  <si>
    <t>10.1034/j.1600-0889.1993.t01-1-00004.x</t>
  </si>
  <si>
    <t>WOS:A1993KZ27300004</t>
  </si>
  <si>
    <t>STAUBES, R; GEORGII, HW</t>
  </si>
  <si>
    <t>BIOGENIC SULFUR-COMPOUNDS IN SEAWATER AND THE ATMOSPHERE OF THE ANTARCTIC REGION</t>
  </si>
  <si>
    <t>Shipboard measurements of dimethyl sulfide (DMS), carbonyl sulfide (COS) and carbon disulfide (CS2) in seawater and the marine boundary layer were performed during a cruise between Punta Arenas (Chile) and Cape Town (South Africa) through the Weddell Sea in November/December 1990. The DMS concentrations in seawater averaged to 71 ngS/l, atmospheric DMS mixing ratios showed a range between 2 and 1048 pptv. In the Weddell Sea where DMS mixing ratios as low as 24 pptv on the average were observed, the extensive ice cover seemed to minimize the gas exchange between seawater and the overlying atmosphere. The COS levels in seawater showed a mean of 3.5 ngS/l with minor variability. Atmospheric COS mixing ratios measured over the Weddell Sea averaged to 453 +/- 43 pptv. In contrast, COS concentrations during advection processes of continental air masses over the Drake Passage were evidently higher with a mean of 628 +/- 42 pptv. The concentrations of CS2 in the remote marine boundary layer were below the detection limit of 7 pptv, with enhanced concentrations of about 35 pptv observed in air masses influenced by continental inputs. CS2 values in surface seawater were mostly below the detection limit of 0.43 ngS/l with few exceptions revealing CS2 values between 0.48 and 1.43 ngS/l. In 91 % of all seawater samples taken during this cruise CS2 were not found in detectable concentrations.</t>
  </si>
  <si>
    <t>STAUBES, R (corresponding author), JOHANN WOLFGANG GOETHE UNIV,INST METEOROL &amp; GEOPHYS,W-6000 FRANKFURT 1,GERMANY.</t>
  </si>
  <si>
    <t>10.1034/j.1600-0889.1993.t01-1-00005.x</t>
  </si>
  <si>
    <t>WOS:A1993KZ27300005</t>
  </si>
  <si>
    <t>ITO, T</t>
  </si>
  <si>
    <t>SIZE DISTRIBUTION OF ANTARCTIC SUBMICRON AEROSOLS</t>
  </si>
  <si>
    <t>The method and results of the observation of the size distribution of submicron aerosols carried out at Syowa station (69-degrees-00'S, 39-degrees-35'E) in the sunlit months from August to December in 1978 are described. The most important finding in this series of observations is that the bimodal size distribution with a trough at around 10(-6) cm in radius is seen in almost all observations. The prevalence of the bimodal size distribution observed at Syowa station in the sunlit months gives evidence of new particle formation in the Antarctic troposphere. Based on simplified theoretical calculations, it is concluded that the production rate of new particles is about 4 x 10(-4) cm-3 s-1 in the summer in Antarctica which for instance could be yielded by homogeneous conversion of an SO2 concentration of 1 mug m-3 at a rate of 0.5 % hr-1. The most plausible precursors of SO2 involved in this process seem to be rather inert gases such as COS, CS2, etc. DMS plays a small role in this new particle formation process, although it does play an important role in maintaining the aerosol mass concentration in the Antarctic atmosphere.</t>
  </si>
  <si>
    <t>ITO, T (corresponding author), JAPAN METEOROL AGCY,DEPT OBSERVAT,OZONE LAYER MONITORING OFF,1-3-4 OHTE MACHI,CHIYODA KU,TOKYO 100,JAPAN.</t>
  </si>
  <si>
    <t>10.1034/j.1600-0889.1993.t01-1-00007.x</t>
  </si>
  <si>
    <t>WOS:A1993KZ27300007</t>
  </si>
  <si>
    <t>YAMAZAKI, K; CHIBA, M</t>
  </si>
  <si>
    <t>A 3-D GLOBAL SIMULATION OF THE ADVECTIVE TRANSPORT OF PASSIVE TRACERS FROM VARIOUS NORTHERN-HEMISPHERE SOURCES</t>
  </si>
  <si>
    <t>Two-year transport simulations are performed for passive tracers continuously emitted from Japan, Europe, North America and Amazon regions in order to study transport processes of anthropogenic gases such as CO2 and halocarbons. Three-dimensional wind data produced by the Meteorological Research Institute global spectral model with rhomboidal 24 truncation and 23 levels are used. Globally, there are three regions within which the transport of tracer is relatively rapid. These are the tropics, and the northern/southern extratropics. Within the tropics, the Pacific and Indian Ocean regions may be considered as further subdivisions. Transports between regions are much slower. In the case of a Japanese source, an equatorward transport occurs mainly in the lower troposphere during winter associated with the Asian winter monsoon circulation. The tracers are advected upward over the equatorial Indian Ocean and transported into the southern hemisphere. A significant seasonal oscillation in tracer density develops in the Antarctic region with the maximum in early June. In the cases of European and North American sources, an equatorward transport is slow and a poleward transport is enhanced in winter. In all cases, transport to the southern extratropics occurs in the upper troposphere because of upward advection in the tropical region. The tracer density increases with altitude in the troposphere in the southern extratropics except over Antarctica. Over Antarctica, the tracer density decreases with altitude and the horizontal distribution is rather uniform at the surface, indicating downward transport of low-density stratospheric air.</t>
  </si>
  <si>
    <t>YAMAZAKI, K (corresponding author), METEOROL RES INST,CLIMATE RES DEPT,1-1 NAGAMINE,TSUKUBA,IBARAKI 305,JAPAN.</t>
  </si>
  <si>
    <t>10.1034/j.1600-0889.1993.t01-1-00008.x</t>
  </si>
  <si>
    <t>WOS:A1993KZ27300008</t>
  </si>
  <si>
    <t>MULVANEY, R; COULSON, GFJ; CORR, HFJ</t>
  </si>
  <si>
    <t>THE FRACTIONATION OF SEA SALT AND ACIDS DURING TRANSPORT ACROSS AN ANTARCTIC ICE SHELF</t>
  </si>
  <si>
    <t>Analyses of Cl-, NO3-, SO42-, Na and Mg made on a series of surface snow samples, collected at 4 km intervals along a 116 km traverse of the Fimbul Ice Shelf in Dronning Maud Land, show that fractionation of some of the sea salt species has taken place. There is depletion of Mg compared to Na in the coastal part of the traverse, but the bulk sea water ratio is maintained further inland. Evidence for Cl- fractionation is less clear, with a depletion in some sections and an enrichment in others compared to Na. Taken over the whole data-set of 120 samples, the bulk sea water ratio between the marine ions Na, Mg and Cl appears to be conservatively maintained. For all of the sea-salt components, the general trend in concentration was an increase from the ice shelf front to a maximum value approximately 45 km inland, before decreasing to a value of 10% of the maximum by the end of the traverse. Non sea-salt sulphate followed a similar trend to 45 km, but the subsequent decrease in concentration was less rapid, suggesting a greater residence time for sulphate derived from marine biogenic activity than for sea-salt aerosol. Relatively high concentrations of nitrate were found in all of the surface snow samples in comparison to samples taken from shallow pits at each end of the traverse. This may be an indication of a post depositional loss of nitrate from the snow surface.</t>
  </si>
  <si>
    <t>MULVANEY, R (corresponding author), NERC,BRITISH ANTARCTIC SURVEY,MADINGLEY RD,CAMBRIDGE CB3 OET,ENGLAND.</t>
  </si>
  <si>
    <t>Corr, Hugh/C-5398-2011; Mulvaney, Robert/K-3929-2012</t>
  </si>
  <si>
    <t>Mulvaney, Robert/0000-0002-5372-8148</t>
  </si>
  <si>
    <t>10.1034/j.1600-0889.1993.00009.x</t>
  </si>
  <si>
    <t>WOS:A1993KZ27300009</t>
  </si>
  <si>
    <t>MCFETERS, GA; BARRY, JP; HOWINGTON, JP</t>
  </si>
  <si>
    <t>DISTRIBUTION OF ENTERIC BACTERIA IN ANTARCTIC SEAWATER SURROUNDING A SEWAGE OUTFALL</t>
  </si>
  <si>
    <t>WATER RESEARCH</t>
  </si>
  <si>
    <t>SEWAGE; ANTARCTIC SEA WATER; COLIFORM BACTERIA</t>
  </si>
  <si>
    <t>COASTAL WATERS; MCMURDO SOUND; PUERTO-RICO; ESTUARINE; SURVIVAL; EFFLUENT; COMMUNITIES; AEROMONAS; PATTERNS</t>
  </si>
  <si>
    <t>The spatial distribution and movement of the sewage plume from McMurdo Station, Antarctica, was investigated in the ocean under the early summer sea ice. Ocean currents were also examined to determine their effect on the movement of the plume. Samples of sea water were obtained via holes drilled through the ice and analyzed for coliform bacteria. Coliform densities in ice cores were also determined. Densities of coliform bacteria as high as 10(5)/100 ml were found along the c. 1 km shoreline of McMurdo Station and the plume extended 200-300 m seaward. The relocation of the outfall from a surface configuration to the subsurface (11 m deep) had little influence on the distribution of the plume that sometimes reached the seawater intake station, 400 m to the south. Ocean current measurements in the study area confirmed that, while the prevailing advection was to the north and away from the intake area, episodic reversals of flow at some current meter stations coincided with pulses of sewage that moved to the intake. These findings support the use of bacterial indicators as one means to map the distribution and movement of recent sewage contamination in cold (-1.8-degrees-C) sea water and provide evidence that the disposal and movement of domestic wastes deserves attention in costal polar environments.</t>
  </si>
  <si>
    <t>MONTEREY BAY AQUARIUM RES INST,PACIFIC GROVE,CA 93950</t>
  </si>
  <si>
    <t>Monterey Bay Aquarium Research Institute</t>
  </si>
  <si>
    <t>MCFETERS, GA (corresponding author), MONTANA STATE UNIV,DEPT MICROBIOL,BOZEMAN,MT 59717, USA.</t>
  </si>
  <si>
    <t>0043-1354</t>
  </si>
  <si>
    <t>WATER RES</t>
  </si>
  <si>
    <t>Water Res.</t>
  </si>
  <si>
    <t>10.1016/0043-1354(93)90174-G</t>
  </si>
  <si>
    <t>Engineering, Environmental; Environmental Sciences; Water Resources</t>
  </si>
  <si>
    <t>Engineering; Environmental Sciences &amp; Ecology; Water Resources</t>
  </si>
  <si>
    <t>KV322</t>
  </si>
  <si>
    <t>WOS:A1993KV32200013</t>
  </si>
  <si>
    <t>ANDERSON, I</t>
  </si>
  <si>
    <t>ANTARCTIC CAREER MOVE FOR AGING TORPEDO</t>
  </si>
  <si>
    <t>MAR 27</t>
  </si>
  <si>
    <t>KV301</t>
  </si>
  <si>
    <t>WOS:A1993KV30100024</t>
  </si>
  <si>
    <t>MIYAMOTO, M; FURUTA, T; FUJII, N; MCKAY, DS; LOFGREN, GE; DUKE, MB</t>
  </si>
  <si>
    <t>THE MN-FE NEGATIVE CORRELATION IN OLIVINES IN ALHA-77257 UREILITE</t>
  </si>
  <si>
    <t>JOURNAL OF GEOPHYSICAL RESEARCH-PLANETS</t>
  </si>
  <si>
    <t>ANTARCTIC UREILITES; SILICATE LIQUID; PARENT BODY; ORIGIN; EVOLUTION; CONSTRAINTS; MINERALOGY; PETROLOGY; PYROXENES; GENESIS</t>
  </si>
  <si>
    <t>Mn, Fe, and oxygen zoning profiles of olivines in the ALHA 77257 ureilite were measured by an electron probe microanalyzer to study the effects of reduction on the Mn-Fe value, because ureilite olivines exhibit thin reduced rims. The Mn content gradually increases toward the rim of ureilite olivines as the Fa (= 100 x Fe/(Mg + Fe), mol %) component decreases, which suggests that the Mn-Fe content of olivine is related to redox conditions. A calculated diffusional cooling rate of 1-2-degrees-C/h gives the best fit to both the observed MnO and Fa chemical zoning profiles of ALHA 77257. The results of melting experiments suggest that the negative correlation of Mn-Fe in olivine and low-Ca pyroxene is related to reduction and that the Mn-Fe positive correlation is related to temperature. The Fe/Mn-Fe/Mg trend of olivine cores in ureilites may be established by the reduction process at about 1275-degrees-C.</t>
  </si>
  <si>
    <t>UNIV TOKYO, FAC SCI, INST MINERAL, BUNKYO KU, TOKYO 113, JAPAN; UNIV TOKYO, OCEAN RES INST, TOKYO 113, JAPAN; KOBE UNIV, DEPT EARTH SCI, NADA KU, KOBE 657, JAPAN; NASA, LYNDON B JOHNSON SPACE CTR, HOUSTON, TX 77058 USA</t>
  </si>
  <si>
    <t>University of Tokyo; University of Tokyo; Kobe University; National Aeronautics &amp; Space Administration (NASA); NASA Johnson Space Center</t>
  </si>
  <si>
    <t>2169-9097</t>
  </si>
  <si>
    <t>2169-9100</t>
  </si>
  <si>
    <t>J GEOPHYS RES-PLANET</t>
  </si>
  <si>
    <t>J. Geophys. Res.-Planets</t>
  </si>
  <si>
    <t>MAR 25</t>
  </si>
  <si>
    <t>E3</t>
  </si>
  <si>
    <t>10.1029/92JE02943</t>
  </si>
  <si>
    <t>KW894</t>
  </si>
  <si>
    <t>WOS:A1993KW89400003</t>
  </si>
  <si>
    <t>BANDEL, K; HAIN, S; RIEDEL, F; TIEMANN, H</t>
  </si>
  <si>
    <t>LIMACOSPHAERA, AN UNUSUAL MESOGASTROPOD (LAMELLARIIDAE) LARVA OF THE WEDDELL SEA (ANTARCTICA)</t>
  </si>
  <si>
    <t>NAUTILUS</t>
  </si>
  <si>
    <t>LAMELLARIIDAE; MARSENIOPSIS; LARVAE; ANTARCTICA</t>
  </si>
  <si>
    <t>Marseniopsis conica Smith, 1915 and M. mollis (Smith, 1902) have planktotrophic larvae that are unique among gastropods. They cover the larval shell with a lacunous muscular mantle that can change its volume by interaction of body fluid and muscle activity. This limacosphaera larva is found in Antarctic waters and represents the most complex larval strategy within the ''echinospira-group''. Notes on the biology and anatomy, including histology, of this larva are presented.</t>
  </si>
  <si>
    <t>BANDEL, K (corresponding author), UNIV HAMBURG,GEOL PALAONTOL INST MUSEUM,BUNDESSTR 55,W-2000 HAMBURG 13,GERMANY.</t>
  </si>
  <si>
    <t>TROPHON CORP</t>
  </si>
  <si>
    <t>SILVER SPRING</t>
  </si>
  <si>
    <t>8911 ALTON PARKWAY, SILVER SPRING, MD 20910</t>
  </si>
  <si>
    <t>0028-1344</t>
  </si>
  <si>
    <t>Nautilus</t>
  </si>
  <si>
    <t>MAR 24</t>
  </si>
  <si>
    <t>KU963</t>
  </si>
  <si>
    <t>WOS:A1993KU96300001</t>
  </si>
  <si>
    <t>SLANINA, Z; UHLIK, F</t>
  </si>
  <si>
    <t>COMPUTATIONAL STUDIES OF ATMOSPHERIC CHEMISTRY SPECIES .4. ON THE THERMODYNAMICS OF THE CLOO AND OCLO RADICALS</t>
  </si>
  <si>
    <t>THERMOCHIMICA ACTA</t>
  </si>
  <si>
    <t>ANTARCTIC OZONE; CHLORINE; CL2O2; KINETICS; ISOMERS; STATES; CIO</t>
  </si>
  <si>
    <t>The thermodynamics of the isomeric radicals ClOO and OClO is treated on the basis of ab initio computed parameters. Regardless of the source of the inter-isomeric energetics, the ClOO species is predominant although the other structure can also become significant at higher temperatures. The presence of the less stable species increases the molar heat capacity by no more than about 5%. The results are of importance for ozone-depletion mechanisms.</t>
  </si>
  <si>
    <t>CHARLES UNIV, FAC SCI, CS-11636 PRAGUE 1, CZECHOSLOVAKIA</t>
  </si>
  <si>
    <t>Charles University Prague</t>
  </si>
  <si>
    <t>MAX PLANCK INST CHEM, OTTO HAHN INST, W-6500 MAINZ, GERMANY.</t>
  </si>
  <si>
    <t>Uhlik, Filip/G-7395-2012</t>
  </si>
  <si>
    <t>0040-6031</t>
  </si>
  <si>
    <t>1872-762X</t>
  </si>
  <si>
    <t>THERMOCHIM ACTA</t>
  </si>
  <si>
    <t>Thermochim. Acta</t>
  </si>
  <si>
    <t>MAR 22</t>
  </si>
  <si>
    <t>10.1016/0040-6031(93)80381-J</t>
  </si>
  <si>
    <t>Thermodynamics; Chemistry, Analytical; Chemistry, Physical</t>
  </si>
  <si>
    <t>Thermodynamics; Chemistry</t>
  </si>
  <si>
    <t>KW143</t>
  </si>
  <si>
    <t>WOS:A1993KW14300007</t>
  </si>
  <si>
    <t>MULVANEY, R; WOLFF, EW</t>
  </si>
  <si>
    <t>EVIDENCE FOR WINTER SPRING DENITRIFICATION OF THE STRATOSPHERE IN THE NITRATE RECORD OF ANTARCTIC FIRN CORES</t>
  </si>
  <si>
    <t>PSC-FORMATION; INCREASE; MODEL; CHEMISTRY; AIRCRAFT; METHANE; IMPACT; CLOUDS; SNOW</t>
  </si>
  <si>
    <t>A firn core from within the polar vortex in the Weddell Sea sector of Antarctica shows nitrate peaks that occur in the spring or early summer. They are far less prominent in two other cores from sites that are further north. Although other data are needed, circumstantial evidence suggests that the peak may be due to sedimentation of polar stratospheric clouds from the stratosphere during winter and spring. No change in the form of the peak is seen over the last three s. It may be possible to observe past stratospheric conditions over longer time scales from ice cores, but other sources may obliterate the signal in ice from the glacial periods.</t>
  </si>
  <si>
    <t>BRITISH ANTARCTIC SURVEY, NAT ENVIRONM RES COUNCIL, MADINGLEY RD, CAMBRIDGE CB3 0ET, ENGLAND</t>
  </si>
  <si>
    <t>Wolff, Eric W/D-7925-2014; Mulvaney, Robert/K-3929-2012</t>
  </si>
  <si>
    <t>Wolff, Eric W/0000-0002-5914-8531; Mulvaney, Robert/0000-0002-5372-8148</t>
  </si>
  <si>
    <t>MAR 20</t>
  </si>
  <si>
    <t>D3</t>
  </si>
  <si>
    <t>10.1029/92JD02966</t>
  </si>
  <si>
    <t>KU069</t>
  </si>
  <si>
    <t>WOS:A1993KU06900029</t>
  </si>
  <si>
    <t>WELCH, KA; MAYEWSKI, PA; WHITLOW, SI</t>
  </si>
  <si>
    <t>METHANESULFONIC-ACID IN COASTAL ANTARCTIC SNOW RELATED TO SEA-ICE EXTENT</t>
  </si>
  <si>
    <t>WEDDELL SEA; EL-NINO; DIMETHYLSULFIDE; EMISSIONS; DENSITY; REGION; WATERS; RECORD; ZONE; CORE</t>
  </si>
  <si>
    <t>Proxy records of biogenic sulfur gas obtained from ice cores suggest that variability in marine biogenic sulfur emissions may reflect changes in climate [Saigne and Legrand, 1987; Legrand et al., 1988, Legrand et al., 1991; Anderson and Charlson, 1991]. Increased sea-ice extent has previously been proposed as one cause of relatively high methanesulfonic acid (MSA) in glacial-age ice core samples [Gibson et al., 1990]. We have analyzed MSA, one of the oxidation products of the biogenic sulfur gas dimethylsulfide [Hatakeyama et al., 1985], from snowpit samples recovered from a coastal site in Southern Victoria Land, Antarctica. Time series of MSA correlate significantly with the longest continuous record available of Southern Ocean sea-ice extent (two decades) [Jacka, 1990].</t>
  </si>
  <si>
    <t>WELCH, KA (corresponding author), UNIV NEW HAMPSHIRE,INST STUDY EARTH OCEANS &amp; SPACE,GLACIER RES GRP,DURHAM,NH 03824, USA.</t>
  </si>
  <si>
    <t>Welch, Kathleen/0000-0003-1028-3086</t>
  </si>
  <si>
    <t>MAR 19</t>
  </si>
  <si>
    <t>10.1029/93GL00499</t>
  </si>
  <si>
    <t>KU908</t>
  </si>
  <si>
    <t>WOS:A1993KU90800008</t>
  </si>
  <si>
    <t>CAPON, RJ; ELSBURY, K; BUTLER, MS; LU, CC; HOOPER, JNA; ROSTAS, JAP; OBRIEN, KJ; MUDGE, LM; SIM, ATR</t>
  </si>
  <si>
    <t>EXTRAORDINARY LEVELS OF CADMIUM AND ZINC IN A MARINE SPONGE, TEDANIA-CHARCOTI TOPSENT - INORGANIC CHEMICAL DEFENSE AGENTS</t>
  </si>
  <si>
    <t>EXPERIENTIA</t>
  </si>
  <si>
    <t>CADMIUM; ZINC; ANTARCTIC; MARINE; SPONGE; ANTIBIOTIC; PROTEIN PHOSPHORYLATION; TEDANIA-CHARCOTI</t>
  </si>
  <si>
    <t>The Antarctic marine sponge Tedania charcoti has been shown to contain extraordinarily high natural concentrations of cadmium and zinc, which have in turn been correlated to the ability of the crude ethanol extract to modulate protein phosphorylation in chicken forebrain and to inhibit the growth of several test bacteria.</t>
  </si>
  <si>
    <t>UNIV MELBOURNE, SCH CHEM, PARKVILLE, VIC 3052, AUSTRALIA.</t>
  </si>
  <si>
    <t>Rostas, John AP/B-5089-2008; Butler, Mark S./D-9973-2011; Sim, Alex/D-5135-2012; Capon, Robert/G-9238-2012</t>
  </si>
  <si>
    <t>Butler, Mark S./0000-0001-6689-4236; Capon, Robert/0000-0002-8341-7754; Hooper, John/0000-0003-1722-5954</t>
  </si>
  <si>
    <t>BIRKHAUSER VERLAG AG</t>
  </si>
  <si>
    <t>BASEL</t>
  </si>
  <si>
    <t>VIADUKSTRASSE 40-44, PO BOX 133, CH-4010 BASEL, SWITZERLAND</t>
  </si>
  <si>
    <t>0014-4754</t>
  </si>
  <si>
    <t>Experientia</t>
  </si>
  <si>
    <t>MAR 15</t>
  </si>
  <si>
    <t>10.1007/BF01923536</t>
  </si>
  <si>
    <t>KU850</t>
  </si>
  <si>
    <t>WOS:A1993KU85000012</t>
  </si>
  <si>
    <t>DOYLE, P; MACDONALD, DIM</t>
  </si>
  <si>
    <t>BELEMNITE BATTLEFIELDS</t>
  </si>
  <si>
    <t>LETHAIA</t>
  </si>
  <si>
    <t>BELEMNITES; FOSSIL ACCUMULATIONS; PALEOECOLOGY; MESOZOIC; ANTARCTICA; YORKSHIRE</t>
  </si>
  <si>
    <t>SEQUENCES</t>
  </si>
  <si>
    <t>Mass accumulations of belemnite rostra ('belemnite battlefields') are common in Mesozoic sediments, and accumulations of belemnoids are also known from older rocks. Many Recent teuthid species suffer mortality immediately after spawning, and some authors have suggested that belemnite accumulations record a similar phenomenon. Conversely, it is clear that many belemnite battlefields actually formed in an environment of net sediment loss, with current alignment and winnowing. A proposed model for the production of belemnite battlefields involves five possible pathways:post-spawning mortality, catastrophic mass mortality, predation concentration, stratigraphical condensation, and resedimentation. Although accumulations that have not been reworked are rare, it is possible to recognise the generating agents of belemnite accumulations through their intrinsic features. A genetic classification of belemnite battlefields, based on the identified pathways, is tested through field examples in Britain and Antarctica, as well as through published examples.</t>
  </si>
  <si>
    <t>DOYLE, P (corresponding author), UNIV GREENWICH,SCH EARTH SCI,BREWHOUSE LANE,LONDON E1 L9NU,ENGLAND.</t>
  </si>
  <si>
    <t>SCANDINAVIAN UNIVERSITY PRESS</t>
  </si>
  <si>
    <t>PO BOX 2959 TOYEN, JOURNAL DIVISION CUSTOMER SERVICE, N-0608 OSLO, NORWAY</t>
  </si>
  <si>
    <t>0024-1164</t>
  </si>
  <si>
    <t>Lethaia</t>
  </si>
  <si>
    <t>10.1111/j.1502-3931.1993.tb01513.x</t>
  </si>
  <si>
    <t>LF248</t>
  </si>
  <si>
    <t>WOS:A1993LF24800012</t>
  </si>
  <si>
    <t>HINCHA, DK; DEVRIES, AL; SCHMITT, JM</t>
  </si>
  <si>
    <t>CRYOTOXICITY OF ANTIFREEZE PROTEINS AND GLYCOPROTEINS TO SPINACH THYLAKOID MEMBRANES - COMPARISON WITH CRYOTOXIC SUGAR ACIDS</t>
  </si>
  <si>
    <t>ANTIFREEZE PROTEIN; ANTIFREEZE GLYCOPROTEIN; CRYOTOXICITY; FREEZE-THAW DAMAGE; PLASTOCYANIN; THYLAKOID; (SPINACH)</t>
  </si>
  <si>
    <t>FREEZE-THAW DAMAGE; ANTARCTIC EEL POUT; AUSTROLYCICTHYS-BRACHYCEPHALUS; AMINO-ACIDS; PEPTIDES; GLYCOPEPTIDES; INVITRO; LEAVES; GENE; ADSORPTION</t>
  </si>
  <si>
    <t>We have used thylakoids from spinach (Spinacia oleracea L.) chloroplasts to test the effects of antifreeze proteins (AFP) from the starry flounder (Platichthys stellatus; A.FP-SF) and from the antarctic eel pout (Austrolycichthys brachycephalus; AFP-AB), and antifreeze glycoproteins (AFGP) from the antarctic fish Dissostichus mawsoni on biological membranes during freezing. Freeze-thaw damage, measured as the release of the lumenal protein plastocyanin from the thylakoid vesicles, was strongly increased in the presence of all proteins tested. Measurements of the time dependence of plastocyanin release in a simplified artificial chloroplast stroma medium showed that all the fish proteins increased damage during the initial rapid phase while only AFGP increased plastocyanin release during the linearly time dependent slow phase. A slow plastocyanin release is also seen in the absence of freezing. It is increased by the presence of AFGP and AFP-AB, but not by AFP-SF. In order to distinguish between the contribution of the polypeptide and the carbohydrate part of AFGP on freeze-thaw damage we investigated the effects of galactose and N-acetylgalactosamine. While galactose was protective, N-acetylgalactosamine increased the rate of plastocyanin release in an artificial stroma medium at -20-degrees-C. It had no effect on the rapid phase of damage and was also ineffective at 0-degrees-C. The same was found for several other sugar derivatives (N-acetylglucosamine, gluconic acid, glucuronic acid, galacturonic acid). From these data we conclude that the increased plastocyanin release during the rapid phase of freeze-thaw damage is a function of the polypeptide part of AFGP. The increased rate of plastocyanin loss at longer incubation times both at 0-degrees-C and at -20-degrees-C may be mediated by the N-acetylgalactosamine moiety of the AFGP, but is strongly amplified by the polypeptide.</t>
  </si>
  <si>
    <t>HINCHA, DK (corresponding author), FREE UNIV BERLIN,INST PFLANZENPHYSIOL &amp; MIKROBIOL,KONIGIN LUISE STR 12-16,W-1000 BERLIN 33,GERMANY.</t>
  </si>
  <si>
    <t>MAR 14</t>
  </si>
  <si>
    <t>10.1016/0005-2736(93)90364-6</t>
  </si>
  <si>
    <t>KT407</t>
  </si>
  <si>
    <t>WOS:A1993KT40700014</t>
  </si>
  <si>
    <t>EVENTS ARE BRINGING CHANGE TO UNITED-STATES ANTARCTIC RESEARCH</t>
  </si>
  <si>
    <t>NATURE PORTFOLIO</t>
  </si>
  <si>
    <t>BERLIN</t>
  </si>
  <si>
    <t>HEIDELBERGER PLATZ 3, BERLIN, 14197, GERMANY</t>
  </si>
  <si>
    <t>MAR 11</t>
  </si>
  <si>
    <t>KR028</t>
  </si>
  <si>
    <t>WOS:A1993KR02800008</t>
  </si>
  <si>
    <t>CANNAT, M</t>
  </si>
  <si>
    <t>EMPLACEMENT OF MANTLE ROCKS IN THE SEA-FLOOR AT MIDOCEAN RIDGES</t>
  </si>
  <si>
    <t>EAST PACIFIC RISE; AUSTRALIAN-ANTARCTIC DISCORDANCE; ACCRETING PLATE BOUNDARIES; SOUTHWEST INDIAN RIDGE; CRUSTAL MAGMA CHAMBER; KANE FRACTURE-ZONE; ATLANTIC RIDGE; SPREADING CENTERS; MEDIAN VALLEY; MARK AREA</t>
  </si>
  <si>
    <t>This paper discusses the geological and geophysical data available on mid-ocean ridges with outcrops of serpentinized mantle peridotites, with the objective of better constraining the modes of emplacement of these rocks in the seafloor. Ridges with serpentinized peridotites outcrops are in most cases characterized by slow-spreading rates, and in every case by deep axial valleys. Such deep axial valleys are thought, based on geophysical constraints and on mechanical modelling results, to characterize ridges with a thick axial lithosphere. A predictable effect of a thick axial lithosphere is that it should prevent magmas from pooling at crustal depths in a long-lasting magma chamber: gabbroic magmas should instead form short-lived dike or sill-like intrusions. Samples from axial outcrops of serpentinized peridotites are often cut by dikelets of evolved gabbros which are interpreted as apophyses of such dike and sill-like intrusions. This observation leads to a discontinuous magmatic crust model, in which mantle-derived peridotites form screens for numerous gabbroic intrusions. This discontinuous magmatic crust is expected to form in magma-poor ridge regions, where there is not enough magma to produce a 4-to 7-km-thick magmatic crust, and where the uppermost kilometers of oceanic lithosphere therefore have to be at least partially made of tectonically uplifted mantle material. Because the dimensions of individual mantle-derived ultramafic screens may be smaller than scismic experiments detection limits, the discontinuous magmatic crust model discussed in this paper may produce a layer 3-type scismic signature, even without extensive serpentinization of its ultramafic component. It therefore provides an alternative to Hess's [1962] serpentinite layer 3 model, for the geological interpretation of seismic data from oceanic areas with frequent outcrops of deep crustal and mantle-derived rocks.</t>
  </si>
  <si>
    <t>UNIV PARIS 06, PETROL LAB,CNRS,URA 736,TOUR 26, 4 PL JUSSIEU, F-75252 PARIS 05, FRANCE.</t>
  </si>
  <si>
    <t>pgp, lgm/F-8796-2010; IPGP, volcanic_systems/J-5605-2017; Cannat, Mathilde/F-9304-2010</t>
  </si>
  <si>
    <t>IPGP, volcanic_systems/0000-0003-2613-6160; Cannat, Mathilde/0000-0002-5157-8473</t>
  </si>
  <si>
    <t>MAR 10</t>
  </si>
  <si>
    <t>B3</t>
  </si>
  <si>
    <t>10.1029/92JB02221</t>
  </si>
  <si>
    <t>KQ873</t>
  </si>
  <si>
    <t>WOS:A1993KQ87300006</t>
  </si>
  <si>
    <t>MITROVICA, JX; PELTIER, WR</t>
  </si>
  <si>
    <t>PRESENT-DAY SECULAR VARIATIONS IN THE ZONAL HARMONICS OF EARTHS GEOPOTENTIAL</t>
  </si>
  <si>
    <t>DEEP MANTLE VISCOSITY; GLACIAL-ISOSTATIC-ADJUSTMENT; GLOBAL SEA-LEVEL; PLEISTOCENE DEGLACIATION; GRAVITY-FIELD; LAGEOS; CONSTRAINT; ROTATION; ACCELERATION; ANOMALIES</t>
  </si>
  <si>
    <t>We develop a new formalism for the prediction of secular variations in the gravitational potential field of a spherically symmetric, self-gravitating, (Maxwell) viscoelastic planetary model subjected to an arbitrary surface load which may include a gravitationally self-consistent ocean loading component. The theory is applied to generate the most accurate predictions to date, of the present-day secular variations in the zonal harmonics of the geopotential (the so-called J(l) for degree l) arising as a consequence of the late Pleistocene glacial cycles. In this respect, we use the very recent ICE-3G reconstruction of the last late Pleistocene deglaciation event (Tushingham and Peltier, 1991). A comparison of these predictions with those generated using simplified disk models of the ice sheets, which have been used in all previous studies of the J(l) harmonics (l &gt; 2), indicates that the disk model approximation introduces unacceptably large errors at all spherical harmonic degrees except perhaps l = 2. Predictions have also been made using a eustatic loading approximation (also used in previous studies) in place of a gravitationally self-consistent ocean loading component, and we have found that the resulting discrepancy is largest at degrees 2, 8 and 10. In the case of J2, the magnitude of the error incurred using the eustatic approximation can be as large as order 10-15% of the predicted value. We have attributed this discrepancy to the present day net flux of water away from the equatorial regions arising from the remnant present-day adjustment associated with the late Pleistocene glacial cycles. The effect represents a heretofore unrecognized contribution to the J(l) harmonics, or alternatively the nontidal acceleration of Earth's axial rate of rotation. In terms of the latter, the maximum anomaly in the length of day is approximately 1.7 mus/yr. We also consider the sensitivity of the J(l) data to variations in the radial mantle viscosity profile by using a suite of forward calculations and an examination of Frechet kernels. The theory required for the computation of those kernels is described hemin. We find that the radial variation in sensitivity can be a strong function of the viscosity model used in the calculations. For models with a uniform upper mantle viscosity (v(UM)) of 10(21) Pa s, forward predictions of the J(l) harmonics exhibit a pronounced peak when a wide enough range of lower mantle viscosities (v(LM) are considered (we denote the v(LM) value at this peak as v(LM). At the lowest degrees (l less-than-or-equal-to 4), Frechet kernels computed for a series of increasing v(LM) values (10(21) Pa s less-than-or-equal-to v(LM) &lt; 10(23) Pa s) indicate a migration of the dominant sensitivity of the J(l) data to variations in viscosity from regions below approximately 1200 km depth (for v(LM) less-than-or-equal-to v(LM)) to regions above this depth in the lower mantle (for v(LM) greater-than-or-equal-to v(LM)l). The sensitivity of the J(l) data to variations in the viscosity profile in the shallowest parts of the lower mantle, for the case v(LM) greater-than-or-equal-to v(LM)l is also reflected in a set of forward calculations described herein. As an example, J(l) predictions made using Earth models in which the viscosity above 1200 km depth is constrained to be 10(21) Pa s, do not exhibit the multiple solutions characteristic of the v(UM) = 10(21) Pa s calculations. The same is true of Earth models in which the upper mantle viscosity is weakened an order of magnitude to 10(20) Pa s. The theory described herein is also applied to compute the J(l) signal (l less-than-or-equal-to 10) arising from the retreat of small ice sheets and glaciers described by Meier (1984) and also from any potential variations in the mass of the Antarctic and Greenland ice sheets. The present day J(l) signal due to the late Pleistocene glacial cycles dominates the signal from Meier's sources at all degrees except l = 3. In contrast, the J(l) signal arising from mass variations in the Antarctic and Greenland ice sheets is potentially comparable to the former. A comparison of observational constraints on the J(l) data with predictions of the postglacial rebound signal described in this paper, in order to infer mantle rheology, cannot proceed until constraints are placed on the present-day mass flux of these large polar ice sheets. We show that the constraints required are weakest at degrees l = 2 and 4. Finally, we outline a potentially important procedure for incorporating predictions of the J(l) signal due to the late Pleistocene glacial cycles and Meier's sources, with an observational constraint on the J2 datum, to yield bounds on the present-day net mass flux from the Antarctic and Greenland ice sheets. A rigorous application of this procedure must wait until observational constraints on J2 are reestablished in the literature.</t>
  </si>
  <si>
    <t>HARVARD SMITHSONIAN CTR ASTROPHYS, CAMBRIDGE, MA 02138 USA</t>
  </si>
  <si>
    <t>Smithsonian Institution; Harvard University; Smithsonian Astrophysical Observatory</t>
  </si>
  <si>
    <t>UNIV TORONTO, DEPT PHYS, TORONTO M5S 1A7, ONTARIO, CANADA.</t>
  </si>
  <si>
    <t>Peltier, William R./A-1102-2008</t>
  </si>
  <si>
    <t>10.1029/92JB02700</t>
  </si>
  <si>
    <t>WOS:A1993KQ87300031</t>
  </si>
  <si>
    <t>MOZURKEWICH, M</t>
  </si>
  <si>
    <t>EFFECT OF COMPETITIVE ADSORPTION ON POLAR STRATOSPHERIC CLOUD REACTIONS</t>
  </si>
  <si>
    <t>ANTARCTIC OZONE DEPLETION; NITRIC-ACID TRIHYDRATE; HETEROGENEOUS REACTIONS; ICE SURFACES; N2O5; CHEMISTRY; DIFFUSION; H2O; HCL</t>
  </si>
  <si>
    <t>Existing laboratory data for reaction rates on ice and nitric acid trihydrate are interpreted in terms of a simple, speculative mechanism for these reactions. The mechanism assumes that the solid phase is either pure H2O or pure HNO3(H2O)3 and that the state of the surface depends largely on the gas phase composition. This dependence is described by Langmuir adsorption isotherms. The adsorption of a nonreactive species can affect the rate of reaction by inhibiting the adsorption of reactive species. In particular, differences in reaction rates observed on ice and HNO3(H2O)3 are attributed to the adsorption of gas phase HNO3 produced by the decomposition of HNO3(H2O)3. The interpretation of heterogeneous reaction rates requires detailed measurements of the rates as a function of gas phase composition.</t>
  </si>
  <si>
    <t>YORK UNIV,CTR ATMOSPHER CHEM,N YORK M3J 1P3,ON,CANADA</t>
  </si>
  <si>
    <t>York University - Canada</t>
  </si>
  <si>
    <t>MOZURKEWICH, M (corresponding author), YORK UNIV,DEPT CHEM,4700 KEELE ST,N YORK M3J 1P3,ON,CANADA.</t>
  </si>
  <si>
    <t>MAR 5</t>
  </si>
  <si>
    <t>10.1029/93GL00475</t>
  </si>
  <si>
    <t>KR866</t>
  </si>
  <si>
    <t>WOS:A1993KR86600006</t>
  </si>
  <si>
    <t>KUMAR, N; GWIAZDA, R; ANDERSON, RF; FROELICH, PN</t>
  </si>
  <si>
    <t>PA-231/TH-230 RATIOS IN SEDIMENTS AS A PROXY FOR PAST CHANGES IN SOUTHERN-OCEAN PRODUCTIVITY</t>
  </si>
  <si>
    <t>HIGH-LATITUDE; CHEMICAL FRACTIONATION; ATMOSPHERIC CO2; TH-230; PA-231; REMOVAL; PACIFIC; ATLANTIC; RECORD; SEA</t>
  </si>
  <si>
    <t>THE biological productivity of the oceans is sensitive to changes in climate, which can affect essential factors such as nutrient and light availability. In turn, ocean productivity may influence climate by regulating the partitioning of carbon dioxide, a greenhouse gas, between the ocean and the atmosphere. Investigators have attempted to link variations in atmospheric CO2 content, recorded in ice cores1,2, to the productivity of the Southern Ocean3-6, but an unambiguous means of assessing past changes in ocean productivity has been lacking. Here we exploit established relationships between Pa-231/Th-230 ratios and particle flux7-12 to infer, from the analysis of dated sediment cores, variability through time of fluxes of particulate biogenic material exported from surface waters. Records from two cores in the Atlantic sector of the Southern Ocean indicate that ocean productivity during glacial periods was lower than at present south of the Antarctic polar front, and support earlier conclusions13-16 that the zone of maximum productivity migrated northwards during glacial conditions. Although further work at other sites is needed for an assessment of changes in total Antarctic productivity, our technique has the potential to provide this information while avoiding some of the limitations of other productivity proxies.</t>
  </si>
  <si>
    <t>COLUMBIA UNIV,DEPT GEOL SCI,NEW YORK,NY 10027</t>
  </si>
  <si>
    <t>KUMAR, N (corresponding author), COLUMBIA UNIV,LAMONT DOHERTY EARTH OBSERV,PALISADES,NY 10964, USA.</t>
  </si>
  <si>
    <t>Anderson, Robert/0000-0002-8472-2494</t>
  </si>
  <si>
    <t>MAR 4</t>
  </si>
  <si>
    <t>10.1038/362045a0</t>
  </si>
  <si>
    <t>KP976</t>
  </si>
  <si>
    <t>WOS:A1993KP97600054</t>
  </si>
  <si>
    <t>WALTON, DWH; THOMSON, MRA; MOBBS, SD</t>
  </si>
  <si>
    <t>ANTARCTIC SCIENCE - 5TH BIG YEAR</t>
  </si>
  <si>
    <t>MAR</t>
  </si>
  <si>
    <t>KQ245</t>
  </si>
  <si>
    <t>WOS:A1993KQ24500001</t>
  </si>
  <si>
    <t>BARGAGLI, R; BATTISTI, E; FOCARDI, S; FORMICHI, P</t>
  </si>
  <si>
    <t>PRELIMINARY DATA ON ENVIRONMENTAL DISTRIBUTION OF MERCURY IN NORTHERN VICTORIA LAND, ANTARCTICA</t>
  </si>
  <si>
    <t>MERCURY; SOIL; MACROLICHENS; GROWTH RATE; VOLCANIC EMISSIONS</t>
  </si>
  <si>
    <t>Concentrations of mercury were measured in soil and two species of epilithic macrolichens (Umbilicaria decussata and Usnea antarctica) collected along of the coast of northern Victoria Land coast. Most of the soil samples had a very low mercury content, whereas lichens had levels higher than in other remote areas. Although a possible contamination of samples cannot be completely excluded, the relevance to bioaccumulation of the very slow growth rate of lichens and of volcanic activity are discussed.</t>
  </si>
  <si>
    <t>BARGAGLI, R (corresponding author), UNIV SIENA,DEPT ENVIRONM BIOL,VIA CERCHIA 3,I-53100 SIENA,ITALY.</t>
  </si>
  <si>
    <t>Battisti, Enrico/AFP-9381-2022</t>
  </si>
  <si>
    <t>10.1017/S0954102093000021</t>
  </si>
  <si>
    <t>WOS:A1993KQ24500002</t>
  </si>
  <si>
    <t>BENGTSON, JL; CROLL, DA; GOEBEL, ME</t>
  </si>
  <si>
    <t>DIVING BEHAVIOR OF CHINSTRAP PENGUINS AT SEAL-ISLAND</t>
  </si>
  <si>
    <t>CHINSTRAP PENGUIN; DIVING; FORAGING; SEABIRD; KRILL; ANTARCTICA; SOUTH-SHETLAND-ISLANDS</t>
  </si>
  <si>
    <t>Diving behaviour of chinstrap penguins (Pygoscelis antarctica) was studied in four adults brooding chicks on Seal Island, South Shetland Islands, Antarctica. During foraging trips to sea, chinstrap penguins made shallow, short duration dives almost continuously, for the most part within 50 m of the surface. Diving effort was concentrated during the daylight hours (10h00-15h00), although a second peak in effort was seen around midnight (22h00-02h00). These peaks were possibly due to the constraints of visual location of prey, chick provisioning, or the need to take advantage of diurnal changes in krill swarm densities or behaviour. It was estimated that most effort was concentrated 3-20 km from shore. Dive depth and duration averaged 31.0 m (+/- 26.3 m) and 72 s (+/- 36 s), respectively. Maximum dive depth and duration were 121 m and 180 s, respectively.</t>
  </si>
  <si>
    <t>BENGTSON, JL (corresponding author), NOAA,NATL MARINE FISHERIES SERV,ALASKA FISHERIES SCI CTR,SEATTLE,WA 98115, USA.</t>
  </si>
  <si>
    <t>10.1017/S0954102093000033</t>
  </si>
  <si>
    <t>WOS:A1993KQ24500003</t>
  </si>
  <si>
    <t>BOYD, IL</t>
  </si>
  <si>
    <t>PUP PRODUCTION AND DISTRIBUTION OF BREEDING ANTARCTIC FUR SEALS (ARCTOCEPHALUS-GAZELLA) AT SOUTH GEORGIA</t>
  </si>
  <si>
    <t>FUR SEAL; SOUTH GEORGIA; BREEDING; SUB-ANTARCTIC</t>
  </si>
  <si>
    <t>A census of the breeding population of Antarctic fur seals (Arctocephalus gazella) at South Georgia was carried out during the 1990/91 breeding season. Using counts of adult females ashore at the breeding grounds during the pupping period, together with corrections for the likelihood of a female being ashore at a census and for pregnancy rate (71% in 1990/91), pup production was estimated as 269 000 (95% confidence intervals 188 000-350 000). The breeding population in 1990/91 was reduced at long-term study sites probably because of limited food availability. Data from these sites were used to estimate the pup production of the population had 1990/91 been a typical year. Based on values from 1983/84 to 1990/91, pup production in 1990/91 would have been 378 000 (se = 19 100) if it had been an average year. The annual increase in pup production from 1976/77 to 1990/91 has declined to 9.8% since the initial period of population expansion in the 1950s and 1960s. Increased population size has led to an expansion of the breeding range at South Georgia.</t>
  </si>
  <si>
    <t>BOYD, IL (corresponding author), BRITISH ANTARCTIC SURVEY,NERC,HIGH CROSS,MADINGLEY RD,CAMBRIDGE CB3 0ET,ENGLAND.</t>
  </si>
  <si>
    <t>10.1017/S0954102093000045</t>
  </si>
  <si>
    <t>WOS:A1993KQ24500004</t>
  </si>
  <si>
    <t>HELBLING, EW; AMOS, AF; SILVA, N; VILLAFANE, V; HOLMHANSEN, O</t>
  </si>
  <si>
    <t>PHYTOPLANKTON DISTRIBUTION AND ABUNDANCE AS RELATED TO A FRONTAL SYSTEM NORTH OF ELEPHANT-ISLAND, ANTARCTICA</t>
  </si>
  <si>
    <t>PHYTOPLANKTON; SOUTH-SHETLAND-ISLANDS; FRONT; STRATIFICATION; FLORISTICS; BIOMASS</t>
  </si>
  <si>
    <t>During January-March, 1991, the distribution and floristic composition of the phytoplankton around Elephant Island, Clarence Island and the northern end of King George Island were determined in relation to physical oceanographic conditions and to proximity of the shelf-break and continental slope. The study area included 180 stations, and c. 5400 km of transects providing continuous measurements of salinity, temperature, beam attenuation, and chlorophyll a (chl a) concentrations in surface waters. The richest phytoplankton areas (2-4 mug chl a l-1) were generally found associated with a strong salinity front, extending north of King George Island to north of Elephant and Clarence Islands. Data on the phytoplankton community suggest that shelf waters were characterized by low biomass and a nanoplankton population, while in and just north of the front the biomass increased and there was a shift to a diatom-dominated microplankton population. This is thought to be related to increased stability of the water column just north of the front. The salinity front ran more or less parallel to the continental shelf-break, but its exact position varied during the period of study. It was generally associated with transition water (Type II) or with Weddell-Scotia Confluence water (Type III).</t>
  </si>
  <si>
    <t>HELBLING, EW (corresponding author), UNIV CALIF SAN DIEGO,SCRIPPS INST OCEANOG,POLAR RES PROGRAM,LA JOLLA,CA 92093, USA.</t>
  </si>
  <si>
    <t>Villafane, Virginia/0000-0002-9552-6069</t>
  </si>
  <si>
    <t>10.1017/S0954102093000057</t>
  </si>
  <si>
    <t>WOS:A1993KQ24500005</t>
  </si>
  <si>
    <t>HENNION, F; COUDERC, H</t>
  </si>
  <si>
    <t>Cytogenetical variability of Ranunculus species from Iles Kerguelen</t>
  </si>
  <si>
    <t>CYTOGENETICS; SUB-ANTARCTIC; ANEUPLOIDY; RANUNCULACEAE</t>
  </si>
  <si>
    <t>New cytogenetical data are provided for the three Ranunculus species occurring on Iles Kerguelen Chromosome morphometrical analysis (idiograms) strongly argues for a relationship between them, with some indications of a more recent origin for R. moseleyi. Aneuploidy was found within the three species for the first time. Whilst only a slight aneuploidy exists in R. pseudotrullifolius and R. moseleyi, R. biternatus shows a tendency to hyperaneuploidy. Vegetative reproduction is likely to increase the number of plants showing such chromosome number irregularities. Aneuploidy could explain some of the differences between the species in ecological tolerance and distributional area.</t>
  </si>
  <si>
    <t>HENNION, F (corresponding author), MUSEUM NATL HIST NAT, BIOL VEGETALE LAB, 61 RUE BUFFON, F-75005 PARIS, FRANCE.</t>
  </si>
  <si>
    <t>Hennion, Francoise/P-3356-2014</t>
  </si>
  <si>
    <t>Hennion, Francoise/0000-0001-5355-5614</t>
  </si>
  <si>
    <t>1365-2079</t>
  </si>
  <si>
    <t>10.1017/S0954102093000069</t>
  </si>
  <si>
    <t>WOS:A1993KQ24500006</t>
  </si>
  <si>
    <t>KAUP, E; HAENDEL, D; VAIKMAE, R</t>
  </si>
  <si>
    <t>LIMNOLOGICAL FEATURES OF THE SALINE LAKES OF THE BUNGER HILLS (WILKES LAND, ANTARCTICA)</t>
  </si>
  <si>
    <t>HYDROLOGY; LAKE CHEMISTRY; PHYTOPLANKTON PRODUCTION; ANTARCTICA</t>
  </si>
  <si>
    <t>Twelve saline lakes 5-35 m above sea level in Bunger Hills (66-degrees-10'S, 101-degrees-00'E) were investigated from January to April in 1987-89. Some lakes may be relict and all were subject to wind-borne marine salts with present salinities between 3.4-79.0 parts per thousand and deltaO-18 values mostly between -10 to -14%. Temperatures up to 17.7-degrees-C were measured at the bottom of Lake Polest where a sharp thermohalocline was observed during the period of open water. Mg2+ dominated over Ca2+ in all the lakes. Phosphates concentration was 3-10 mugP l-1 and total phosphorus 8-16 mugP l-1. The concentrations of nitrates and nitrites were often equal, ranging between 1-4 mugN l-1. Dissolved O2 was usually near saturation levels but peaked at more than 230% of saturation in the hypolimnion of Lake Polest as a result of temperature-enhanced photosynthesis with an assimilation rate of 23.9 mgC (mg Chl a)-1h-1. The values for chlorophyll a were 0.26-1.93 mg m-3 and for primary production 0.013-0.171 gCm-3d-1, the latter being an order of magnitude higher than in the fresh water lakes of the Bunger Hills.</t>
  </si>
  <si>
    <t>KAUP, E (corresponding author), ESTONIAN ACAD SCI,TALLINN BOT GARDEN,KLOOSTRIMETSA 52,TALLINN 0019,ESTONIA.</t>
  </si>
  <si>
    <t>10.1017/S0954102093000070</t>
  </si>
  <si>
    <t>WOS:A1993KQ24500007</t>
  </si>
  <si>
    <t>RADTKE, RL; HUBOLD, G; FOLSOM, SD; LENZ, PH</t>
  </si>
  <si>
    <t>OTOLITH STRUCTURAL AND CHEMICAL-ANALYSES - THE KEY TO RESOLVING AGE AND GROWTH OF THE ANTARCTIC SILVERFISH, PLEURAGRAMMA-ANTARCTICUM</t>
  </si>
  <si>
    <t>ANTARCTIC SILVERFISH; WEDDELL SEA; LIFE HISTORY; OTOLITH MEASUREMENT</t>
  </si>
  <si>
    <t>The various life history stages of the Weddell Sea population of Pleuragramma antarcticum were sampled to investigate life-history patterns of this ecologically important polar fish. Otoliths were examined for size, morphology and microstructure. Age determination of Antarctic fishes has proved to be difficult because of small ambient temperature fluctuations. External and internal examination of otoliths by scanning electron microscopy revealed internal increments (assumed to be daily) and hatching marks. Back calculation of hatching dates from otolith increments, suggested a hatching season from September-November, with recruitment to the adult population at three to five years of age. Growth data conformed well to the von Bertalanffy equation. Fish grew slowly, with the largest fish attaining ages of more than 30 years. A multivariate mathematical model relating age to otolith morphometrics and fish size proved reliable, making it possible to age large sample sizes of fish. Limited elemental microprobe data obtained from two otoliths demonstrated patterns which may be useful in indicating the environmental life history of individual fish. These collective data suggest that the ecological importance of populations of Pleuragramma antarcticum is most likely due to a long life span and high lifetime reproduction rate.</t>
  </si>
  <si>
    <t>RADTKE, RL (corresponding author), UNIV HAWAII MANOA,HAWAII INST GEOPHYS,SCH OCEAN &amp; EARTH SCI &amp; TECHNOL,HONOLULU,HI 96822, USA.</t>
  </si>
  <si>
    <t>Lenz, Petra H/ABE-4940-2021</t>
  </si>
  <si>
    <t>10.1017/S0954102093000082</t>
  </si>
  <si>
    <t>WOS:A1993KQ24500008</t>
  </si>
  <si>
    <t>JEFFRIES, MO; WEEKS, WF</t>
  </si>
  <si>
    <t>STRUCTURAL CHARACTERISTICS AND DEVELOPMENT OF SEA ICE IN THE WESTERN ROSS SEA</t>
  </si>
  <si>
    <t>ROSS SEA; SNOW-ICE; FRAZIL ICE; CONGELATION ICE; PLATELET ICE; DEFORMATION</t>
  </si>
  <si>
    <t>The internal structure of ice cores from western Ross Sea pack ice floes showed considerable diversity. Snow-ice formation made a small, but significant contribution to ice growth. Frazil ice was common and its growth clearly occurred during both the pancake cycle and deformation events. Congelation ice was also common, in both its crystallographically aligned and non-aligned varieties. Platelet ice was found in only one core next to the Drygalski Ice Tongue, an observation adding to the increasing evidence that this unusual ice type occurs primarily in coastal pack ice near ice tongues and ice shelves. The diverse internal structure of the floes indicates that sea ice development in the Ross Sea is as complex as that in the Weddell Sea and more complex than in the Arctic. The mean ice thickness at the ice core sites varied between 0.71 m and 1.52 m. The thinnest ice generally occurred in the outer pack ice zone. Regardless of latitude, the ice thickness data are further evidence that Antarctic sea ice is thinner than Arctic sea ice.</t>
  </si>
  <si>
    <t>JEFFRIES, MO (corresponding author), UNIV ALASKA,INST GEOPHYS,FAIRBANKS,AK 99775, USA.</t>
  </si>
  <si>
    <t>10.1017/S0954102093000094</t>
  </si>
  <si>
    <t>WOS:A1993KQ24500009</t>
  </si>
  <si>
    <t>REVISED INTERPRETATIONS OF MESOZOIC PALEOGEOGRAPHY AND VOLCANIC ARC EVOLUTION IN THE NORTHERN ANTARCTIC PENINSULA REGION</t>
  </si>
  <si>
    <t>ANTARCTIC PENINSULA; EARLY JURASSIC FOSSIL PLANTS; MESOZOIC PALEOGEOGRAPHY</t>
  </si>
  <si>
    <t>Terrestrial sedimentary rocks at Hope Bay, northern Graham Land are well known for their diverse but poorly-preserved fossil flora, previously assigned ages ranging from Early Jurassic-Early Cretaceous. The beds form part of the Botany Bay Group, which comprises several outcrops of terrestrial sediments in northern Graham Land and the South Orkney Islands. A latest Jurassic or earliest Cretaceous age for the Hope Bay plant-bearing sequence (and by extension for the rest of the Botany Bay Group) has been adopted in most recent publications dealing with Mesozoic volcanic arc evolution and palaeogeography of the northern Antarctic Peninsula region. New evidence, based upon the study of extensive collections of previously undescribed fossil plants from Hope Bay and nearby Botany Bay, indicates that they should be assigned an Early Jurassic age. The new palaeobotanical findings, combined with recently-published radiometric data from overlying volcanic sequences, show that a Cretaceous age is no longer tenable for these floras nor, therefore, for the Botany Bay Group in Graham Land. Interpretations of Mesozoic volcanic arc evolution and palaeogeography in this region are revised accordingly.</t>
  </si>
  <si>
    <t>10.1017/S0954102093000100</t>
  </si>
  <si>
    <t>WOS:A1993KQ24500010</t>
  </si>
  <si>
    <t>SHERATON, JW; TINGEY, RJ; BLACK, LP; OLIVER, RL</t>
  </si>
  <si>
    <t>GEOLOGY OF THE BUNGER HILLS AREA, ANTARCTICA - IMPLICATIONS FOR GONDWANA CORRELATIONS</t>
  </si>
  <si>
    <t>PROTEROZOIC; GRANULITE-FACIES METAMORPHISM; PLUTONIC ROCKS; MAFIC DYKES; ANTARCTICA-AUSTRALIA CORRELATIONS</t>
  </si>
  <si>
    <t>The Bunger Hills area of the East Antarctic Shield consists of granulite-facies felsic orthogneiss, with subordinate paragneiss and mafic granulite. The igneous precursors of granodioritic orthogneiss were emplaced 1500-1700 Ma ago, and late Archaean (2640 Ma) tonalitic orthogneiss occurs in the nearby Obruchev Hills. Peak metamorphism (M1) (at about 750-800-degrees-C and 5-6kb) occurred 1190 +/- 15 Ma ago (U-Pb zircon age), and was accompanied by the first of three ductile deformations (D1). Emplacement of voluminous, mainly mantle-derived plutonic rocks, ranging from gabbro, through quartz monzogabbro and quartz monzodiorite, to granite, followed between 1170 (during D3) and 1150 Ma. Intrusion of abundant dolerite dykes of four chemically distinct suites at about 1140 Ma was associated with shear zone formation, indicating at least limited uplift; all subsequent deformation was of brittle-ductile type. Alkaline mafic dykes were emplaced 500 Ma ago. Marked geochronological similarities with the Albany Mobile Belt of Western Australia suggest that high-grade metamorphism occurred during collision between the Archaean Yilgarn Craton of Australia and the East Antarctic Shield about 1200 Ma ago.</t>
  </si>
  <si>
    <t>SHERATON, JW (corresponding author), AUSTRALIAN GEOL SURVEY ORG,POB 378,CANBERRA,ACT 2601,AUSTRALIA.</t>
  </si>
  <si>
    <t>10.1017/S0954102093000112</t>
  </si>
  <si>
    <t>WOS:A1993KQ24500011</t>
  </si>
  <si>
    <t>RICCI, CA; HERVE, F; KRYNAUW, JR; LEMASURIER, WE</t>
  </si>
  <si>
    <t>NAMING OF IGNEOUS AND METAMORPHIC ROCK UNITS IN ANTARCTICA - RECOMMENDATION BY THE SCAR-WORKING-GROUP ON GEOLOGY</t>
  </si>
  <si>
    <t>RICCI, CA (corresponding author), UNIV SIENA,DIPARTIMENTO SCI TERRA,VIA CERCHIA 3,I-53100 SIENA,ITALY.</t>
  </si>
  <si>
    <t>Herve, Francisco/HDO-6628-2022</t>
  </si>
  <si>
    <t>10.1017/S0954102093000124</t>
  </si>
  <si>
    <t>WOS:A1993KQ24500012</t>
  </si>
  <si>
    <t>SMELLIE, JL; MCINTOSH, WC; GAMBLE, JA; PANTER, KS; KYLE, PR; DUNBAR, NW</t>
  </si>
  <si>
    <t>PRELIMINARY LITHOFACIES ASSESSMENT AND 40AR/39AR AGES OF CENOZOIC VOLCANIC SEQUENCES IN EASTERN MARIE-BYRD-LAND</t>
  </si>
  <si>
    <t>SMELLIE, JL (corresponding author), BRITISH ANTARCTIC SURVEY, NERC, HIGH CROSS, MADINGLEY RD, CAMBRIDGE CB3 0ET, ENGLAND.</t>
  </si>
  <si>
    <t>Panter, Kurt S/B-4486-2010; Dunbar, Nelia W./HZL-8693-2023</t>
  </si>
  <si>
    <t>Dunbar, Nelia W./0000-0002-5181-937X</t>
  </si>
  <si>
    <t>10.1017/S0954102093000136</t>
  </si>
  <si>
    <t>WOS:A1993KQ24500013</t>
  </si>
  <si>
    <t>REZNIKOV, AE; SUKHORUKOV, AI; EDEMSKII, DE; KOPEIKIN, VV; MOROZOV, PA; RYABOV, BS; SHCHEKOTOV, AY; SOLOVEV, VV</t>
  </si>
  <si>
    <t>INVESTIGATIONS OF THE LOWER IONOSPHERE OVER ANTARCTICA VIA ELF-VLF RADIOWAVES</t>
  </si>
  <si>
    <t>EARTH-IONOSPHERE WAVE-GUIDE; ELF-VLF DIAGNOSTICS; SIPLE STATION; TRANSVERSE RESONANCES; SCHUMANN RESONANCES; ATMOSPHERICS</t>
  </si>
  <si>
    <t>The paper discusses ELF-VLF investigations of the low Antarctic ionosphere. Two new methods of lower ionospheric diagnostics are based on an investigation of the VLF electromagnetic field structure in the Earth-ionosphere cavity. One method deals with the analysis of local transverse cavity resonances in the near field of an emitter (a horizontal antenna) with a frequency (approximately 1.5-8 kHz) in the range of the first few resonances. The other method, based on tweek investigations, is applicable under night conditions and enables the characteristics of the low ionosphere to be determined over a signal propagation path. The use of the ELF-VLF transmitter at Siple Station provides a unique opportunity to implement these methods, as does the ELF multipoint recording in the Schumann resonance band of atmospherics excited by powerful lightning discharges.</t>
  </si>
  <si>
    <t>REZNIKOV, AE (corresponding author), TERR MAGNETISM IONOSPHERE &amp; RADIO WAVE PROPAGAT INST,TROITSK 142092,RUSSIA.</t>
  </si>
  <si>
    <t>Volkomirskaya, Ludmila/0000-0001-7474-1053</t>
  </si>
  <si>
    <t>10.1017/S0954102093000148</t>
  </si>
  <si>
    <t>WOS:A1993KQ24500014</t>
  </si>
  <si>
    <t>ANDREOLI, C; SCARABEL, LR; TOLOMIO, C</t>
  </si>
  <si>
    <t>THE DISTRIBUTION OF PHOTOAUTOTROPHIC PICOPLANCTON IN THE TERRA-NOVA (ROSS SEA, ANTARCTICA) DURING AUSTRAL SUMMER 1989-1990</t>
  </si>
  <si>
    <t>PICOPLANKTON; HYDROLOGICAL FACTORS; FLOW CYTOMETRY; ROSS SEA; ANTARCTICA</t>
  </si>
  <si>
    <t>SIZE-FRACTIONATED PHYTOPLANKTON; FRESH-WATER ECOSYSTEMS; PRIMARY PRODUCTIVITY; FLOW-CYTOMETRY; STANDING CROP; MARINE; POPULATIONS; NITROGEN; LIGHT; OCEAN</t>
  </si>
  <si>
    <t>In this paper results obtained from a study carried out during the austral summer 1989-90 on photoautotrophic picoplankton in the Antarctic Ross Sea are reported. The observations with the flow cytometry on water samples collected at different depth and at several stations have revealed the presence of the picoplankton. The registred quantities have been generally low (&lt; 100 cells . ml-1, sometimes up to 500 cells . ml-1) and almost completely consisting of cyanobacteria. The water samples have also been used to determine the concentrations of the main nutrients (nitrite, nitrate, ammoniacal nitrogen and orthophosphate) as well as of chlorophyll a.</t>
  </si>
  <si>
    <t>ANDREOLI, C (corresponding author), UNIV PADUA,DIPARTIMENTO BIOL,VIA TRIESTE 75,I-35121 PADUA,ITALY.</t>
  </si>
  <si>
    <t>Scarabel, Laura/AAO-4970-2021</t>
  </si>
  <si>
    <t>Scarabel, Laura/0000-0002-2584-3069</t>
  </si>
  <si>
    <t>E SCHWEIZERBART'SCHE VERLAGS</t>
  </si>
  <si>
    <t>NAEGELE U OBERMILLER JOHANNESSTRASSE 3A, D 70176 STUTTGART, GERMANY</t>
  </si>
  <si>
    <t>LA585</t>
  </si>
  <si>
    <t>WOS:A1993LA58500009</t>
  </si>
  <si>
    <t>NICOL, S; HOSIE, GW</t>
  </si>
  <si>
    <t>CHITIN PRODUCTION BY KRILL</t>
  </si>
  <si>
    <t>BIOCHEMICAL SYSTEMATICS AND ECOLOGY</t>
  </si>
  <si>
    <t>CHITIN; KRILL; ANTARCTIC KRILL; EUPHASIA-SUPERBA; NYCTIPHANES-AUSTRALIS; PRODUCTION RATES</t>
  </si>
  <si>
    <t>EUPHAUSIA-SUPERBA DANA; RATES</t>
  </si>
  <si>
    <t>The contributiion of krill to the oceanic production of chitin is re-examined using newly published data on the chitin content of Antarctic krill and on the production rate of chitin in the form of exuviae. Calculations suggest that earlier estimates of krill chitin production are likely to be overestimates. Krill are, however, among the major arthropod producers of chitin in the oceans and the Antarctic krill fishery at its current level is still a potential major source of chitin to industry.</t>
  </si>
  <si>
    <t>NICOL, S (corresponding author), AUSTRALIAN ANTARCTIC DIV, CHANNEL HIGHWAY, KINGSTON, TAS 7050, AUSTRALIA.</t>
  </si>
  <si>
    <t>0305-1978</t>
  </si>
  <si>
    <t>1873-2925</t>
  </si>
  <si>
    <t>BIOCHEM SYST ECOL</t>
  </si>
  <si>
    <t>Biochem. Syst. Ecol.</t>
  </si>
  <si>
    <t>10.1016/0305-1978(93)90035-P</t>
  </si>
  <si>
    <t>Biochemistry &amp; Molecular Biology; Ecology; Evolutionary Biology</t>
  </si>
  <si>
    <t>Biochemistry &amp; Molecular Biology; Environmental Sciences &amp; Ecology; Evolutionary Biology</t>
  </si>
  <si>
    <t>KU409</t>
  </si>
  <si>
    <t>WOS:A1993KU40900002</t>
  </si>
  <si>
    <t>DODGE, JD; TORIUMI, S</t>
  </si>
  <si>
    <t>A TAXONOMIC REVISION OF THE DIPLOPSALIS GROUP (DINOPHYCEAE)</t>
  </si>
  <si>
    <t>BOTANICA MARINA</t>
  </si>
  <si>
    <t>DINOFLAGELLATES DINOPHYCEAE</t>
  </si>
  <si>
    <t>A revision of the Diplopsalis group of dinoflagellates, belonging to the family Diplopsalidaceae of the order Peridiniales (Dinophyceae), has been based on new observations of material from the North Sea, E. Atlantic Ocean, Pacific Ocean, Japan Sea, and Antarctic Ocean examined by light and scanning electron microscopy. Characteristics which are useful in defining genera and species are enumerated. Including previously described species, eight genera and twenty-five species are recognized in the group. The genera described are: Boreadinium, Diplopsalis, Diplopsalopsis, Dissodium, Gotoius, Lebouraia, Oblea, and Zygabikodinium. Five new combinations are proposed: Diplopsalis bomba, D. ovata, D. pinguii, Gotoius ostenfeldii, and Lebouria pusilla. A simple key to the genera is included.</t>
  </si>
  <si>
    <t>DODGE, JD (corresponding author), UNIV LONDON ROYAL HOLLOWAY &amp; BEDFORD NEW COLL,DEPT BIOL,EGHAM TW20 0EX,SURREY,ENGLAND.</t>
  </si>
  <si>
    <t>WALTER DE GRUYTER &amp; CO</t>
  </si>
  <si>
    <t>GENTHINER STRASSE 13, D-10785 BERLIN, GERMANY</t>
  </si>
  <si>
    <t>0006-8055</t>
  </si>
  <si>
    <t>BOT MAR</t>
  </si>
  <si>
    <t>Bot. Marina</t>
  </si>
  <si>
    <t>10.1515/botm.1993.36.2.137</t>
  </si>
  <si>
    <t>LE999</t>
  </si>
  <si>
    <t>WOS:A1993LE99900008</t>
  </si>
  <si>
    <t>LU, LH; BIAN, LG; JIA, PQ</t>
  </si>
  <si>
    <t>THE CHARACTERISTICS OF RADIATION DURING THE POLAR DAY AND NIGHT AT ZHONGSHAN-STATION, ANTARCTICA</t>
  </si>
  <si>
    <t>ZHONGSHAN-STATION; POLAR DAY AND NIGHT; RADIATION; THE ANTARCTIC</t>
  </si>
  <si>
    <t>LU, LH (corresponding author), CAMS,POLAR METEOROL LAB,BEIJING 100081,PEOPLES R CHINA.</t>
  </si>
  <si>
    <t>KV497</t>
  </si>
  <si>
    <t>WOS:A1993KV49700009</t>
  </si>
  <si>
    <t>INSTAR NUMBER AND MASS OF PALIRHOEUS-EATONI (WATERHOUSE,C.O.) AND BOTHROMETOPUS-RANDI JEANNEL (COLEOPTERA, CURCULIONIDAE) FROM SUB-ANTARCTIC MARION ISLAND</t>
  </si>
  <si>
    <t>COLEOPTERISTS BULLETIN</t>
  </si>
  <si>
    <t>Frequency histograms of the head capsule lengths of Palirhoeus eatoni (C. O. Waterhouse) and Bothrometopus randi Jeannel larvae, collected in the field, indicate that both these epilithic ectemnorhinine species have seven larval instars. Head capsule measurements and wet masses are provided for each instar of both species. Larval activity patterns are discussed.</t>
  </si>
  <si>
    <t>COLEOPTERISTS SOC</t>
  </si>
  <si>
    <t>NATCHEZ</t>
  </si>
  <si>
    <t>P.O. BOX 767, NATCHEZ, MS 39121</t>
  </si>
  <si>
    <t>0010-065X</t>
  </si>
  <si>
    <t>COLEOPTS BULL</t>
  </si>
  <si>
    <t>Coleopt. Bull.</t>
  </si>
  <si>
    <t>KW158</t>
  </si>
  <si>
    <t>WOS:A1993KW15800016</t>
  </si>
  <si>
    <t>GOURETSKI, VV; DANILOV, AI</t>
  </si>
  <si>
    <t>WEDDELL GYRE - STRUCTURE OF THE EASTERN BOUNDARY</t>
  </si>
  <si>
    <t>In January-February 1988 a survey in the eastern part of the Weddell Gyre by three U.S.S.R. research vessels showed a complicated hydrographic structure that results from the intensive interaction between the waters of the Weddell Gyre and Antarctic Circumpolar Current. Three types of mesoscale features were found: warm-core eddies of circumpolar origin, with maximum temperature values in the range 1.7-2.1-degrees-C; warm-core eddies formed at the Weddell Front with maximum temperatures of 0.8-1.4-degrees-C; and cold-core features from the Cold Regime of the Weddell Gyre with a maximum deep water temperature of 0.7-degrees-C. The inflow of the Circumpolar Deep Water into the gyre is facilitated by the sharp southward excursion of the Antarctic Circumpolar Current core at about 26-degrees-E due to the topographical constraint of the mid-ocean ridge. Intense warm-core eddies forming at the Polar Front and drifting southward are visible in GEOSAT altimeter data as relatively high sea-level variability. The pure Cold Regime deep water with a maximum temperature &lt;0.5-degrees-C occurs only in isolated patches west of 21-degrees-E.</t>
  </si>
  <si>
    <t>ARCTIC &amp; ANTARCTIC RES INST, ST PETERSBURG 199226, TAJIKISTAN</t>
  </si>
  <si>
    <t>1879-0119</t>
  </si>
  <si>
    <t>10.1016/0967-0637(93)90146-T</t>
  </si>
  <si>
    <t>KW189</t>
  </si>
  <si>
    <t>WOS:A1993KW18900007</t>
  </si>
  <si>
    <t>GABIS, IP; PUDOVKIN, MI</t>
  </si>
  <si>
    <t>DAYTIME BREAKUPS TRIGGERED AT THE NORTHWARD IMF</t>
  </si>
  <si>
    <t>ST PETERSBURG STATE UNIV,ST PETERSBURG,RUSSIA</t>
  </si>
  <si>
    <t>Saint Petersburg State University</t>
  </si>
  <si>
    <t>GABIS, IP (corresponding author), ROSKOMGIDROMET,ARCTIC &amp; ANTARCTIC RES INST,ST PETERSBURG,RUSSIA.</t>
  </si>
  <si>
    <t>MAR-APR</t>
  </si>
  <si>
    <t>LR642</t>
  </si>
  <si>
    <t>WOS:A1993LR64200020</t>
  </si>
  <si>
    <t>DREWRY, DJ; BARKER, PF; CURRY, FG; GARDINER, BG; HEYWOOD, RB; JARVIS, MJ; PAREN, JG; PRIDDLE, J; SMITH, GJ; THOMSON, MRA; WALTON, DWH</t>
  </si>
  <si>
    <t>ANTARCTIC SCIENCE - A BRITISH PERSPECTIVE</t>
  </si>
  <si>
    <t>INTERDISCIPLINARY SCIENCE REVIEWS</t>
  </si>
  <si>
    <t>RONNE ICE SHELF; WEDDELL SEA; OCEAN INTERACTION; COLD TOLERANCE; PHOTOSYNTHESIS; TEMPERATURE; MOISTURE; RECORD; OZONE</t>
  </si>
  <si>
    <t>Antarctica is probably the least known of the world's regions. Intensive research by over 20 nations during the past 30 years has demonstrated increasingly the integral and often critical role of Antarctica in the natural systems of planet Earth. The Antarctic is fundamental in driving the global atmospheric regime owing to its strong negative radiation budget, and the Southern Ocean, linking the Atlantic, Indian and Pacific oceans, plays an influential, but not well understood role as a major sink for carbon dioxide. Man induced increases in 'greenhouse' gases are likely to have profound effects on the lower atmosphere of the South Polar regions where general circulation modelling predicts a strong temperature change response. The reaction of the ice sheet to warming is complex and includes ice shelf-sheet destruction as well as increased snow accumulation, both of which affect world sea level. Antarctica also forms an ideal observatory for studying the processes whereby solar radiation and particle outflow directly influence the Earth's environment through energy transfer to the upper atmosphere. The presence of chlorafluorocarbons in the stratosphere has resulted in the depletion of ozone in the austral spring, a discovery by the British Antarctic Survey that above all others has given a place to Antarctica on the world environmental stage.</t>
  </si>
  <si>
    <t>BRITISH ANTARCTIC SURVEY, HIGH CROSS, MADINGLEY RD, CAMBRIDGE CB3 0ET, ENGLAND.</t>
  </si>
  <si>
    <t>ROUTLEDGE JOURNALS, TAYLOR &amp; FRANCIS LTD</t>
  </si>
  <si>
    <t>2-4 PARK SQUARE, MILTON PARK, ABINGDON OX14 4RN, OXON, ENGLAND</t>
  </si>
  <si>
    <t>0308-0188</t>
  </si>
  <si>
    <t>1743-2790</t>
  </si>
  <si>
    <t>INTERDISCIPL SCI REV</t>
  </si>
  <si>
    <t>Interdiscip. Sci. Rev.</t>
  </si>
  <si>
    <t>Multidisciplinary Sciences; Social Sciences, Interdisciplinary</t>
  </si>
  <si>
    <t>Science &amp; Technology - Other Topics; Social Sciences - Other Topics</t>
  </si>
  <si>
    <t>LR440</t>
  </si>
  <si>
    <t>WOS:A1993LR44000005</t>
  </si>
  <si>
    <t>WILLIAMS, PJS; VIRDI, TS; LEWIS, RV; LESTER, M; RODGER, AS; MCCREA, IW; FREEMAN, KSC</t>
  </si>
  <si>
    <t>WORLDWIDE ATMOSPHERIC GRAVITY-WAVE STUDY IN THE EUROPEAN SECTOR 1985-1990</t>
  </si>
  <si>
    <t>5TH INTERNATIONAL WORKSHOP OF THE EUROPEAN INCOHERENT SCATTERING SCIENCE ASSOC</t>
  </si>
  <si>
    <t>JUN 10-14, 1991</t>
  </si>
  <si>
    <t>SAARISELKA, FINLAND</t>
  </si>
  <si>
    <t>WAGS CAMPAIGN; EISCAT; SYSTEM</t>
  </si>
  <si>
    <t>Four campaigns of the Worldwide Atmospheric Gravity-wave Study (WAGS) have taken place in the European sector. On many occasions the onset of auroral activity in the evening and midnight sector, as indicated by EISCAT measurements of the electric field, was associated after a suitable delay with the detection of periodic ionospheric disturbance travelling southward over the U.K. at speeds between 500 and 1000 m s-1. The velocity and wavelength of the TIDs corresponded to large-scale atmospheric gravity-waves. The characteristic periods of the travelling disturbances were similar to the intrinsic time scales of the auroral activity for periods of 40 min or more, but variations on a time scale of 20 min or less were strongly attenuated. The r.m.s. amplitude of the auroral electric field was proportional to the r.m.s. amplitude of the HF Doppler-shift associated with the gravity-wave. The time-lag between the onset of strong auroral activity and the arrival of the travelling disturbance over the U.K. was usually about an hour, suggesting a source region about 2000 km north. Similar levels of activity in the afternoon did not appear to produce strong waves in the far field. This is possibly due to ion-drag in the daytime ionosphere although the effects of the lower sensitivity of the HF Doppler-network during daytime must also be considered.</t>
  </si>
  <si>
    <t>UNIV LEICESTER,DEPT PHYS,LEICESTER LE1 7RH,ENGLAND; BRITISH ANTARCTIC SURVEY,CAMBRIDGE CB3 0ET,ENGLAND; RUTHERFORD APPLETON LAB,DIDCOT OX11 0QX,OXON,ENGLAND</t>
  </si>
  <si>
    <t>University of Leicester; UK Research &amp; Innovation (UKRI); Natural Environment Research Council (NERC); NERC British Antarctic Survey; UK Research &amp; Innovation (UKRI); Science &amp; Technology Facilities Council (STFC); STFC Rutherford Appleton Laboratory</t>
  </si>
  <si>
    <t>WILLIAMS, PJS (corresponding author), COLEG PRIFYSGOL CYMRU,ADRAN FFISEG,ABERYSTWYTH SY23 3BZ,WALES.</t>
  </si>
  <si>
    <t>10.1016/0021-9169(93)90014-P</t>
  </si>
  <si>
    <t>KP600</t>
  </si>
  <si>
    <t>WOS:A1993KP60000014</t>
  </si>
  <si>
    <t>BIPOLAR MOLLUSKS AND THEIR EVOLUTIONARY IMPLICATIONS</t>
  </si>
  <si>
    <t>JOURNAL OF BIOGEOGRAPHY</t>
  </si>
  <si>
    <t>BIPOLAR MOLLUSKS; GEOLOGICAL RECORD; VICARIANCE AND DISPERSAL EVENTS; LATITUDINAL RANGE EXPANSIONS AND CONTRACTIONS</t>
  </si>
  <si>
    <t>PLANKTONIC FORAMINIFERAL BIOGEOGRAPHY; ANTARCTIC PENINSULA; NORTHERN HEMISPHERE; EOCENE BIVALVES; CORAL REEFS; NEW-ZEALAND; OCEAN; PACIFIC; SEA; CLIMATES</t>
  </si>
  <si>
    <t>The phenomenon of bipolarity, one of the major disjunct distribution patterns on the face of the earth, has been investigated repeatedly since the mid-nineteenth century. Running through the many hypotheses that have been put forward to account for its occurrence, it is possible to detect two persistent themes: it is usually interpreted within a dispersal framework, and it is generally believed to be of comparatively recent origin. To many authors, the phenomenon is intimately linked to the Plio-Pleistocene glaciations. Recent palaeontological investigations have established that bipolarity can now be traced back to at least the Early Jurassic period (i.e. 200 m.y.a.). Here it is well marked in the Pliensbachian stage by a variety of pectinacean bivalve taxa. Further bivalves indicate probable Middle Jurassic examples, but the phenomenon is more clearly seen in the Late Jurassic, especially in the Tithonian stage. At this time, inoceramid, buchiid and oxytomid bivalve occurrences at northern hemisphere localities such as arctic Canada, N.W. Europe, Siberia, N.E. USSR and Japan can be matched with those in southern South America, Antarctica and Australasia. A striking Early Cretaceous (Aptian-Albian) bipolar pattern for the oxytomid Aucellina may be complemented by several infaunal bivalves, brachiopods and at least one gastropod. There is strong circumstantial evidence to suggest that bipolar molluscs continued to develop through the Cenozoic era. Such is the level of generic and subfamilial differentiation within certain living forms as to suggest that they must be the product of a considerable evolutionary history. It is likely that present-day distribution patterns of prosobranch gastropod groups such as the whelks (Buccinidae), together with certain fissurellids, littorinids, naticids and turrids, can be related to a late Paleogene-early Neogene phase of bipolarity. Many amphitropical taxa, in both the marine and terrestrial realms, have probable late Neogene-Pleistocene origins. It is possible to set the Jurassic and Cretaceous examples of bipolarity within a largely vicariant framework based upon the disintegration of the Pangean supercontinent. In this way the widespread ranges of putative Triassic ancestors were disrupted by tectonic processes in low latitude regions, although it should be emphasized that major climatic and oceanographic changes were almost certainly involved too. Similarly, it is possible to view late Paleogene-early Neogene bipolarity as a vicariant event, but this time with climatic change identified as the single most important agent. Widespread or cosmopolitan distributions are held to have formed during global cool phases (such as the late Eocene-early Miocene) only to be disrupted by global warming (such as in the late early Miocene). It is even possible to view Plio-Pleistocene patterns as, at least in part, the products of vicariant events caused by rapid temperature and sea level shifts. Clearly, there is an urgent need here for more critical taxonomic data to test these various hypotheses. Phylogenetic studies of groups such as the Mesozoic bivalve superfamily Monotoidea and the Cenozoic Buccinidae, in particular, should constitute future rigorous tests. In so doing, they should also provide much useful information on the relative roles of dispersal and vicariance in promoting global disjunction in marine faunas. Repeated formation of bipolar patterns through geological time may have had important implications for modes of speciation and phenomena such as the origin of taxonomic diversity gradients.</t>
  </si>
  <si>
    <t>0305-0270</t>
  </si>
  <si>
    <t>1365-2699</t>
  </si>
  <si>
    <t>J BIOGEOGR</t>
  </si>
  <si>
    <t>J. Biogeogr.</t>
  </si>
  <si>
    <t>10.2307/2845668</t>
  </si>
  <si>
    <t>Ecology; Geography, Physical</t>
  </si>
  <si>
    <t>LZ748</t>
  </si>
  <si>
    <t>WOS:A1993LZ74800002</t>
  </si>
  <si>
    <t>INGOLE, BS; PARULEKAR, AH</t>
  </si>
  <si>
    <t>ZOOPLANKTON BIOMASS AND ABUNDANCE OF ANTARCTIC KRILL EUPHAUSIA-SUPERBA DANA IN INDIAN-OCEAN SECTOR OF THE SOUTHERN-OCEAN</t>
  </si>
  <si>
    <t>JOURNAL OF BIOSCIENCES</t>
  </si>
  <si>
    <t>DISTRIBUTION; ZOOPLANKTON; ANTARCTIC KRILL; BIOMASS</t>
  </si>
  <si>
    <t>WEDDELL SEA; ICE</t>
  </si>
  <si>
    <t>Zooplankton sampling was carried out during the first six Indian Scientific Expeditions to Antarctica (1981-1987) to estimate krill abundance in the Indian sector of the southern ocean (between 35-degrees to 70-degrees-S and 10-degrees to 52-degrees-E). This study aims to understand the distribution of biomass of zooplankton, especially the krill, using the data collected by net sampling techniques. Total zooplankton biomass for all the sampling stations ranged from 9 to 684 ml/1000 m3 (xBAR: 143.34 +/- 138.61 SD; n = 150). Biomass data grouped by 5-degrees latitude interval shows the presence of higher biomass (xBAR: 191 ml/1000 m3; n=31) in the Antarctic divergence region (between 60-degrees to 65-degrees-S). Euphausiid Euphausia superba DANA formed a considerable component of biomass and together with eggs and larvae represented over 60% (n = 39) of mean total zooplankton-biomass in the coastal ice region. The values for population density and biomass of adult-size krill varied between 0 to 4320 individuals and 6 to 305 ml/1000 m3, respectively. The highest values were recorded between 62-degrees to 69-degrees-S and between 16-degrees to 30-degrees-E. A high density of krill larvae was encountered in the shelf region during January 1987 which was related to chlorophyll concentration. However, the values obtained during six consecutive summers showed that values of adult krill biomass at given location was highly variable and, hence, not comparable on inter-annual basis, during the sampling years.</t>
  </si>
  <si>
    <t>INGOLE, BS (corresponding author), NATL INST OCEANOG,PANAJI 403003,GOA,INDIA.</t>
  </si>
  <si>
    <t>Ingole, Baban Shravan/GLR-9722-2022</t>
  </si>
  <si>
    <t>Ingole, Baban Shravan/0000-0001-6096-6980</t>
  </si>
  <si>
    <t>INDIAN ACADEMY SCIENCES</t>
  </si>
  <si>
    <t>P B 8005 C V RAMAN AVENUE, BANGALORE 560 080, INDIA</t>
  </si>
  <si>
    <t>0250-5991</t>
  </si>
  <si>
    <t>J BIOSCIENCE</t>
  </si>
  <si>
    <t>J. Biosci.</t>
  </si>
  <si>
    <t>10.1007/BF02703045</t>
  </si>
  <si>
    <t>KR987</t>
  </si>
  <si>
    <t>WOS:A1993KR98700013</t>
  </si>
  <si>
    <t>BOWSER, SS; BERNHARD, JM</t>
  </si>
  <si>
    <t>STRUCTURE, BIOADHESIVE DISTRIBUTION AND ELASTIC PROPERTIES OF THE AGGLUTINATED TEST OF ASTRAMMINA-RARA (PROTOZOA, FORAMINIFERIDA)</t>
  </si>
  <si>
    <t>JOURNAL OF EUKARYOTIC MICROBIOLOGY</t>
  </si>
  <si>
    <t>ANTARCTIC MEIOFAUNA; COMPRESSION; EXTRACELLULAR MATRIX; GRAIN-SIZE SELECTIVITY; TENSION; TEST CONSTRUCTION</t>
  </si>
  <si>
    <t>PARTICLE SELECTION</t>
  </si>
  <si>
    <t>The fine structure, elastic properties, and distribution of the fibrous, meshlike cement (bioadhesive) were studied for the test of the antarctic agglutinated foraminiferan Astrammina rara. Grain-size analysis of particles incorporated into the test compared with adjacent sediment indicates that A. rara is grain-size selective. Fractured tests curl inward, suggesting that the test is under tension-an impression substantiated by micromanipulation observations. Changes in test appearance were examined by scanning electron microscopy after sequential chemical treatments combined with ultrasonication. Organic fibrils securing fine-grained particulates on the test exterior were removed during initial sonication. A veil of fibrous organic material lining the test interior (i.e. inner organic lining) was removed by treatment with a nonionic detergent, revealing ligamentous cables of bioadhesive securely joining large grains. These cables are partially disrupted by treatment with sodium dodecyl sulfate, and further disrupted by disulfide reducing agents, suggesting that protein is an integral adhesive component. The large detrital grains incorporated into the test are arranged in an interlocked, optimally packed fashion. Together, these observations indicate that the seemingly simple spherical architecture of A. rara's test is in fact quite complex, consisting of large grains compressed by tensile cables of a proteinaceous bioadhesive, with additional rigidity supplied by fine particulate ''mortar'' deposited externally.</t>
  </si>
  <si>
    <t>SUNY ALBANY, DEPT BIOMED SCI, ALBANY, NY 12222 USA</t>
  </si>
  <si>
    <t>State University of New York (SUNY) System; State University of New York (SUNY) Albany</t>
  </si>
  <si>
    <t>BOWSER, SS (corresponding author), WADSWORTH CTR LABS &amp; RES, POB 509, ALBANY, NY 12201 USA.</t>
  </si>
  <si>
    <t>Bernhard, Joan/M-3260-2013</t>
  </si>
  <si>
    <t>Bernhard, Joan/0000-0003-2121-625X</t>
  </si>
  <si>
    <t>MALDEN</t>
  </si>
  <si>
    <t>COMMERCE PLACE, 350 MAIN ST, MALDEN 02148, MA USA</t>
  </si>
  <si>
    <t>1066-5234</t>
  </si>
  <si>
    <t>J EUKARYOT MICROBIOL</t>
  </si>
  <si>
    <t>J. Eukaryot. Microbiol.</t>
  </si>
  <si>
    <t>10.1111/j.1550-7408.1993.tb04891.x</t>
  </si>
  <si>
    <t>Microbiology</t>
  </si>
  <si>
    <t>KV474</t>
  </si>
  <si>
    <t>WOS:A1993KV47400001</t>
  </si>
  <si>
    <t>PINNOCK, M; RODGER, AS; DUDENEY, JR; BAKER, KB; NEWELI, PT; GREENWALD, RA; GREENSPAN, ME</t>
  </si>
  <si>
    <t>OBSERVATIONS OF AN ENHANCED CONVECTION CHANNEL IN THE CUSP IONOSPHERE</t>
  </si>
  <si>
    <t>FLUX-TRANSFER EVENTS; LOW-ALTITUDE SIGNATURES; SMALL-SCALE IRREGULARITIES; F-REGION; MAGNETOPAUSE; RADARS; LAYER; DRIFT</t>
  </si>
  <si>
    <t>Transient or patchy magnetic field line merging on the dayside magnetopause, giving rise to flux transfer events (FTEs), is thought to play a significant role in energizing high-latitude ionospheric convection during periods of southward interplanetary magnetic field. Several transient velocity patterns in the cusp ionosphere have been presented as candidate FTE signatures. Instrument limitations, combined with uncertainties about the magnetopause processes causing individual velocity transients, mean that definitive observations of the ionospheric signature of FTEs have yet to be presented. This paper describes combined observations by the PACE HF backscatter radar and the DMSP F9 polar-orbiting satellite of a transient velocity signature in the southern hemisphere ionospheric cusp. The prevailing solar wind conditions suggest that it is the result of enhanced magnetic merging at the magnetopause. The satellite particle precipitation data associated with the transient are typically cusplike in nature. The presence of spatially discrete patches of accelerated ions at the equatorward edge of the cusp is consistent with the ion acceleration that could occur with merging. The combined radar line-of-sight velocity data and the satellite transverse plasma drift data are consistent with a channel of enhanced convection superposed on the ambient cusp plasma flow. This channel is at least 900 km in longitudinal extent but only 100 km wide. It is zonally aligned for most of its extent, except at the western limit where it rotates sharply poleward. Weak return flow is observed outside the channel. These observations are compared with and contrasted to similar events seen by the EISCAT radar and by optical instruments.</t>
  </si>
  <si>
    <t>JOHNS HOPKINS UNIV, APPL PHYS LAB, LAUREL, MD 20707 USA; BOSTON UNIV, CTR SPACE PHYS, BOSTON, MA 02215 USA</t>
  </si>
  <si>
    <t>Johns Hopkins University; Johns Hopkins University Applied Physics Laboratory; Boston University</t>
  </si>
  <si>
    <t>BRITISH ANTARCTIC SURVEY, NAT ENVIRONM RES COUNCIL, MADINGLEY RD, CAMBRIDGE CB3 0ET, ENGLAND.</t>
  </si>
  <si>
    <t>MAR 1</t>
  </si>
  <si>
    <t>A3</t>
  </si>
  <si>
    <t>10.1029/92JA01382</t>
  </si>
  <si>
    <t>KP929</t>
  </si>
  <si>
    <t>WOS:A1993KP92900026</t>
  </si>
  <si>
    <t>PUGH, PJA</t>
  </si>
  <si>
    <t>A SYNONYMIC CATALOG OF THE ACARI FROM ANTARCTICA, THE SUB-ANTARCTIC ISLANDS AND THE SOUTHERN-OCEAN</t>
  </si>
  <si>
    <t>ACARI; ANTARCTICA; MITES; SOUTHERN OCEAN; SYSTEMATICS</t>
  </si>
  <si>
    <t>NEW-ZEALAND; MITES; FAMILY; NANORCHESTIDAE; HALACARIDAE; PROSTIGMATA</t>
  </si>
  <si>
    <t>The records, taxonomy and geographical distribution of 528 species of Acari collected from the Antarctic, sub-Antarctic islands and the Southern Ocean are collated. Included are free-living and phoretic mites, parasites and nidicoles associated with a variety of birds, seals and other introduced mammals, from terrestrial aquatic, seashore and benthic marine habitats. A number of these Acari have been introduced by humans, to and around research stations and disused whaling stations. A full alphabetical index to all current higher taxa, as well as current/redundant generic and specific names, is provided.</t>
  </si>
  <si>
    <t>2-4 PARK SQUARE, MILTON PARK, ABINGDON OR14 4RN, OXON, ENGLAND</t>
  </si>
  <si>
    <t>1464-5262</t>
  </si>
  <si>
    <t>10.1080/00222939300770171</t>
  </si>
  <si>
    <t>LC398</t>
  </si>
  <si>
    <t>WOS:A1993LC39800006</t>
  </si>
  <si>
    <t>MEYER, DL; OJI, T</t>
  </si>
  <si>
    <t>EOCENE CRINOIDS FROM SEYMOUR-ISLAND, ANTARCTIC PENINSULA - PALEOBIOGEOGRAPHIC AND PALEOECOLOGICAL IMPLICATIONS</t>
  </si>
  <si>
    <t>JOURNAL OF PALEONTOLOGY</t>
  </si>
  <si>
    <t>COMATULID CRINOIDS; SOUTHERN</t>
  </si>
  <si>
    <t>On the basis of recent collections from the Upper Eocene La Meseta Formation of Seymour Island, Antarctic Peninsula, the morphology, systematic position, taphonomy, and paleoecology of the isocrinid Metacrinus fossilis are investigated. A new species, Notocrinus rasmusseni, is described as the first comatulid crinoid known from the Antarctic fossil record. The systematic assignment of M. fossilis is maintained. Basal abrasion of calyxes and absence of long attached columns suggest that M. fossilis might have lost most of the column in adult stages and lived directly on the substratum, supported by some arms and a few cirri, similar to comatulids. About 10 percent of M. fossilis individuals show brachial regeneration, in contrast to regeneration frequencies of 70-90 percent among modem Japanese isocrinids. The anomalous occurrence of isocrinids in shallow-water facies of the La Meseta is attributed to a combination of reduced predation pressure, the presumed stalkless mode of life, and a favorable temperature regime in Antarctic surface waters prior to the onset of cooling at the close of the Eocene.</t>
  </si>
  <si>
    <t>UNIV TOKYO,INST GEOL,TOKYO 113,JAPAN</t>
  </si>
  <si>
    <t>University of Tokyo</t>
  </si>
  <si>
    <t>MEYER, DL (corresponding author), UNIV CINCINNATI,DEPT GEOL,CINCINNATI,OH 45221, USA.</t>
  </si>
  <si>
    <t>Oji, Tatsuo/A-1840-2009</t>
  </si>
  <si>
    <t>Oji, Tatsuo/0000-0002-1034-1111</t>
  </si>
  <si>
    <t>0022-3360</t>
  </si>
  <si>
    <t>J PALEONTOL</t>
  </si>
  <si>
    <t>J. Paleontol.</t>
  </si>
  <si>
    <t>10.1017/S0022336000032170</t>
  </si>
  <si>
    <t>KR707</t>
  </si>
  <si>
    <t>WOS:A1993KR70700009</t>
  </si>
  <si>
    <t>MARIC, D; BURROWS, JP; MELLER, R; MOORTGAT, GK</t>
  </si>
  <si>
    <t>A STUDY OF THE UV-VISIBLE ABSORPTION-SPECTRUM OF MOLECULAR CHLORINE</t>
  </si>
  <si>
    <t>JOURNAL OF PHOTOCHEMISTRY AND PHOTOBIOLOGY A-CHEMISTRY</t>
  </si>
  <si>
    <t>CROSS-SECTIONS; HETEROGENEOUS REACTIONS; ANTARCTIC STRATOSPHERE; HYDROGEN-CHLORIDE; OZONE; COEFFICIENTS; DEPLETION; NITRATE; NM</t>
  </si>
  <si>
    <t>The UV-visible absorption spectrum of molecular chlorine at 298 K was investigated in the wavelength range 200-550 nm with a spectral resolution of 0.2 nm. Except for minor discrepancies, the absorption cross-sections are in agreement with those found in the literature. In the region 250 less-than-or-equal-to lambda less-than-or-equal-to 550 nm, the Cl2 spectrum can be adequately described by a semi-empirical function of the wavelength lambda (in vacuum) and temperature T sigma = 2.73X10(-19) cm2 X tanh0.5 X exp{-99.0 X tanh X [ln(329.5 nm/lambda)]2} +9.32 X 10(-21) cm2 X tanh0.5 X exp{-91.5 X tanh X [ln(406.5 nm/lambda)]2} where tanh = tanh(hc X 559.751 cm-1/2kT). The absorption of solar radiation by the weak continuum around lambda(max) = 406.5 nm contributes 9% or more of the photodissociation of molecular chlorine in the atmosphere, but the banded Cl2 features (lambda greater-than-or-equal-to 479 nm) are of negligible atmospheric significance.</t>
  </si>
  <si>
    <t>UNIV BREMEN,INST FERNERKUNDUNG,W-2800 BREMEN 33,GERMANY; MAX PLANCK INST CHEM,DIV ATMOSPHER CHEM,W-6500 MAINZ,GERMANY</t>
  </si>
  <si>
    <t>University of Bremen; Max Planck Society</t>
  </si>
  <si>
    <t>MARIC, D (corresponding author), INST SICHERHEITSTECHNOL,POB 101650,W-5000 COLOGNE 1,GERMANY.</t>
  </si>
  <si>
    <t>Burrows, John Philip/AAF-8468-2019</t>
  </si>
  <si>
    <t>Burrows, John Philip/0000-0002-6821-5580</t>
  </si>
  <si>
    <t>ELSEVIER SCIENCE SA LAUSANNE</t>
  </si>
  <si>
    <t>LAUSANNE 1</t>
  </si>
  <si>
    <t>PO BOX 564, 1001 LAUSANNE 1, SWITZERLAND</t>
  </si>
  <si>
    <t>1010-6030</t>
  </si>
  <si>
    <t>J PHOTOCH PHOTOBIO A</t>
  </si>
  <si>
    <t>J. Photochem. Photobiol. A-Chem.</t>
  </si>
  <si>
    <t>10.1016/1010-6030(93)85045-A</t>
  </si>
  <si>
    <t>KT795</t>
  </si>
  <si>
    <t>WOS:A1993KT79500001</t>
  </si>
  <si>
    <t>SAUNDERS, PM; THOMPSON, SR</t>
  </si>
  <si>
    <t>TRANSPORT, HEAT, AND FRESH-WATER FLUXES WITHIN A DIAGNOSTIC NUMERICAL-MODEL (FRAM)</t>
  </si>
  <si>
    <t>ANTARCTIC CIRCUMPOLAR CURRENT; CIRCULATION MODELS; DRAKE PASSAGE; INDIAN-OCEAN; WIND STRESS; WORLD OCEAN; DEEP-WATER; ATLANTIC; ENERGY</t>
  </si>
  <si>
    <t>Results are presented from the integration of a fine-resolution numerical model of the ocean operating in a diagnostic mode. The region covered lies south of 24-degrees-S, as depicted in the FRAM Atlas. Here transports, heat, salt, and freshwater fluxes are examined at 60-degrees-S and near 30-degrees-S in all three oceans. Results are found to be generally realistic. At midlatitude the meridional heat flux is largely determined by the structure of the mean meridional motions and to a lesser degree by the gyre-scale horizontal motions. These roles are reversed for freshwater fluxes. At a fixed high latitude the freshwater flux is determined by the mean meridional motions and the heat flux principally by the large-scale wandering of the circumpolar current across the latitude. Only in this latter case, namely for the heat flux at 60-degrees-S, do mesoscale motions contribute to a significant extent. The model underestimates the production and export of abyssal water; the climatological state with which it is initialized is identified as the likely cause. A suggestion is offered for assessing the accuracy of diagnostic integrations.</t>
  </si>
  <si>
    <t>SAUNDERS, PM (corresponding author), INST OCEANOG SCI,BROOK RD,GODALMING GU8 5UB,SURREY,ENGLAND.</t>
  </si>
  <si>
    <t>10.1175/1520-0485(1993)023&lt;0452:THAFFW&gt;2.0.CO;2</t>
  </si>
  <si>
    <t>KT610</t>
  </si>
  <si>
    <t>WOS:A1993KT61000003</t>
  </si>
  <si>
    <t>MARSHALL, J; OLBERS, D; ROSS, H; WOLFGLADROW, D</t>
  </si>
  <si>
    <t>POTENTIAL VORTICITY CONSTRAINTS ON THE DYNAMICS AND HYDROGRAPHY OF THE SOUTHERN-OCEAN</t>
  </si>
  <si>
    <t>ANTARCTIC CIRCUMPOLAR CURRENT; BETA-PLANE CHANNEL; IDEAL-FLUID; WIND-DRIVEN; CIRCULATION; EDDIES; PACIFIC; MODEL; HEAT; FLOW</t>
  </si>
  <si>
    <t>Constraints on the hydrography and geostrophic velocity shear of the Southern Ocean implicit in its potential vorticity field are discussed and illustrated by diagnostic study of observed and modeled potential vorticity fields. A stress-driven, thermodynamically inactive, eddy-resolving quasigeostrophic model of the Southern Ocean suggests that, through the systematic erosion of potential vorticity gradients by geostrophic eddies, the large-scale flow equilibrates toward a state in which interior potential vorticity gradients are small. Observations of the large-scale isopycnal distribution of potential vorticity (IPV), deduced from climatological hydrographic data, reveal a much richer structure. The most striking feature of the IPV field is the presence of large, near-surface gradients of IPV (a vortocline) coinciding with the axis of the Antarctic Circumpolar Current (ACC). To the south of this front potential vorticity (PV) is large; to its north, PV has low values, and relative to those found in the vortocline, PV gradients are indeed small. Beneath near-surface layers it is shown that a striking functional relationship exists between IPV and potential density suggesting that the broad density structure and baroclinic shear of the Southern Ocean can be found by inverting, consistent with boundary conditions, a potential vorticity distribution that is uniform on isopycnal surfaces. An analytical model of the zonally averaged ACC based on the uniform PV model is presented, which predicts a transport relative to the bottom of approximately 130 Sv (1 Sv = 10(6) m3 s-1), close to the observed value, and a meridional eddy heat flux of 0.25 PW independent of any ad hoc eddy closure assumptions. The model is then applied in a more realistic setting and the implied hydrography, relative baroclinic velocity, and dynamic topography of the uniform PV model favorably compared to the observations in the South Atlantic.</t>
  </si>
  <si>
    <t>ALFRED WEGENER INST POLAR &amp; MARINE RES, BREMERHAVEN, GERMANY</t>
  </si>
  <si>
    <t>MIT, CTR METEOROL &amp; PHYS OCEANOG, DEPT EARTH ATMOSPHER &amp; PLANETARY SCI, CAMBRIDGE, MA 02139 USA.</t>
  </si>
  <si>
    <t>Wolf-Gladrow, Dieter A/E-7666-2010</t>
  </si>
  <si>
    <t>Wolf-Gladrow, Dieter/0000-0001-9531-8668</t>
  </si>
  <si>
    <t>10.1175/1520-0485(1993)023&lt;0465:PVCOTD&gt;2.0.CO;2</t>
  </si>
  <si>
    <t>WOS:A1993KT61000004</t>
  </si>
  <si>
    <t>DIX, B</t>
  </si>
  <si>
    <t>A NEW RECORD THIS CENTURY OF A BREEDING COLONY IN THE NORTH ISLAND FOR THE NEW-ZEALAND FUR-SEAL ARCTOCEPHALUS-FORSTERI</t>
  </si>
  <si>
    <t>JOURNAL OF THE ROYAL SOCIETY OF NEW ZEALAND</t>
  </si>
  <si>
    <t>FUR SEAL; PUPPING; ROOKERY; RANGE EXTENSION; NORTH ISLAND; ARCTOCEPHALUS-FORSTERI</t>
  </si>
  <si>
    <t>The New Zealand fur seal (Arctocephalus forsteri) barely escaped extinction in the 19th century. Breeding colonies were restricted to the southern coasts of the South Island and the sub-antarctic islands of New Zealand. Late in 1991, a new rookery was discovered at Cape Palliser on the southern coast of the North Island, the first North Island record this century. In 1992 reports were received of seals pupping at the Sugarloaf Islands near New Plymouth. These two new records of fur seals breeding in the North Island indicate that the species is recovering after exploitation and beginning to re-occupy some of its former breeding range.</t>
  </si>
  <si>
    <t>DIX, B (corresponding author), DEPT CONSERVAT,POB 5086,WELLINGTON,NEW ZEALAND.</t>
  </si>
  <si>
    <t>SIR PUBLISHING</t>
  </si>
  <si>
    <t>WELLINGTON</t>
  </si>
  <si>
    <t>PO BOX 399, WELLINGTON, NEW ZEALAND</t>
  </si>
  <si>
    <t>0303-6758</t>
  </si>
  <si>
    <t>J ROY SOC NEW ZEAL</t>
  </si>
  <si>
    <t>J. R. Soc. N.Z.</t>
  </si>
  <si>
    <t>KX180</t>
  </si>
  <si>
    <t>WOS:A1993KX18000001</t>
  </si>
  <si>
    <t>VANOPPEN, MJH; OLSEN, JL; STAM, WT; VANDENHOEK, C; WIENCKE, C</t>
  </si>
  <si>
    <t>ARCTIC-ANTARCTIC DISJUNCTIONS IN THE BENTHIC SEAWEEDS ACROSIPHONIA-ARCTA (CHLOROPHYTA) AND DESMARESTIA-VIRIDIS-WILLII (PHAEOPHYTA) ARE OF RECENT ORIGIN</t>
  </si>
  <si>
    <t>RIBOSOMAL-RNA; SEQUENCE-ANALYSIS; TEMPERATURE; LIGHT; PHYLOGENY; NUCLEAR; REGION</t>
  </si>
  <si>
    <t>Two examples of the most extreme biogeographic disjunctions in benthic marine algae are found in Acrosiphonia arcta (Chlorophyta) and Desmarestia viridis/willii (Phaeophyta). Both species are members of the Arctic and Antarctic boreal and subboreal marine floras. Although both genera have temperate species, neither genus has subtropical or tropical representatives. Comparisons of the fast-evolving ribosomal DNA internal transcribed spacer regions among isolates in each of the two species collected from both hemispheres showed an unexpected near sequence identity suggesting that these biogeographic disjunctions are of recent origin, possibly as recent as the last Pleistocene glacial maximum (18000 yr ago). Paleoclimatic explanations that rely on a much earlier transequatorial passage of cold-adapted species through a narrowed and cooler tropical belt during the Oligocene/Miocene (38 to 7 Ma ago) are unlikely. We hypothesize that despite the separated evolutionary histories of the northern and southern hemisphere cold-water marine floras, deep-water dispersal of microthalli has occurred and probably occurs on a regular basis.</t>
  </si>
  <si>
    <t>INST POLAR &amp; MARINE RES, W-2850 BREMERHAVEN, GERMANY</t>
  </si>
  <si>
    <t>UNIV GRONINGEN, DEPT MARINE BIOL, POB 14, 9750 AA HAREN, NETHERLANDS.</t>
  </si>
  <si>
    <t>van Oppen, Madeleine JH/C-3261-2008; Olsen, Jeanine L/D-3213-2013</t>
  </si>
  <si>
    <t>van Oppen, Madeleine/0000-0003-4607-0744; Olsen, Jeanine L./0000-0003-3091-0163</t>
  </si>
  <si>
    <t>10.1007/BF00349835</t>
  </si>
  <si>
    <t>KV281</t>
  </si>
  <si>
    <t>WOS:A1993KV28100005</t>
  </si>
  <si>
    <t>BRANDINI, FP</t>
  </si>
  <si>
    <t>PHYTOPLANKTON BIOMASS IN AN ANTARCTIC COASTAL ENVIRONMENT DURING STABLE WATER CONDITIONS - IMPLICATIONS FOR THE IRON LIMITATION-THEORY</t>
  </si>
  <si>
    <t>WEDDELL SEA; SOUTHERN-OCEAN; GROWTH-RATES</t>
  </si>
  <si>
    <t>The summer plankton community of Admiralty Bay (King George Is.) was studied in February 1987 under stable water column conditions which developed inside the bay after an unusually long period of predominant moderate to low wind speeds. The bay contained Fe in non-limiting concentrations, and the hypothesis was tested that Fe enrichment in natural environments would increase phytoplankton biomass. The phytoplankton was numerically dominated by nanoflagellates and small pennate diatoms, The protozoans were dominated by tintinnids and heterotrophic dinoflagellates, mainly Gymnodinium spp. Although the light/nutrient regime was optimum for autotrophic growth, the grazing pressure of microzooplankton precluded phytoplankton biomass accumulation, maintaining low chlorophyll a concentrations throughout the whole bay area during the 7 d of survey. The overall conclusion is that Fe enrichment of natural environments dominated by the microbial network may not result in high algal biomass.</t>
  </si>
  <si>
    <t>BRANDINI, FP (corresponding author), UNIV FED PARANA, CTR ESTUDOS MAR, AV BEIRA MAR S-N, PONTAL SUL, BR-83255 PARANAGUA, PARANA, BRAZIL.</t>
  </si>
  <si>
    <t>Brandini, Frederico/C-9402-2012</t>
  </si>
  <si>
    <t>Brandini, Frederico/0000-0002-3177-4274</t>
  </si>
  <si>
    <t>10.3354/meps093267</t>
  </si>
  <si>
    <t>KW968</t>
  </si>
  <si>
    <t>WOS:A1993KW96800007</t>
  </si>
  <si>
    <t>BANAKAR, VK; NAIR, RR; TARKIAN, M; HAAKE, B</t>
  </si>
  <si>
    <t>NEOGENE OCEANOGRAPHIC VARIATIONS RECORDED IN MANGANESE NODULES FROM THE SOMALI BASIN</t>
  </si>
  <si>
    <t>CENTRAL INDIAN BASIN; DEEP-SEA HIATUSES; FERROMANGANESE NODULES; CHEMICAL-COMPOSITION; CENTRAL PACIFIC; NORTH PACIFIC; GROWTH-RATES; OCEAN; SEDIMENTS; CRUSTS</t>
  </si>
  <si>
    <t>A detailed study of a nodule from the Somali Basin dated by Th(excess)-230 was correlated with the paleoceanographic events recorded in Site 236 (Leg 24) Deep Sea Drilling Project (DSDP) cores. Tentative indications are that the phase of nodule accretion starting with the development of pillar structure at a depth of 20 mm in the nodule around 13 Ma coincides with increased Antarctic Bottom Water (AABW) flow and an elevated calciumcarbonate compensation depth (CCD). The Late Miocene lowering of the CCD is represented by the mottled zones between 8 and 18 mm in the nodule is characterised by an abundant silicate component (&gt; 20%) of aeolian origin. The Miocene/Pliocene boundary (5 Ma) occurs at a depth of about 8 mm and is represented by the development of pillar structure and a minimum of aeolian dust (10.3%). The increased biological productivity of the Somali surface water since the Middle Miocene is demonstrated by the increasing C(org) content of the nodule (from 0.11 to 0. 19%) towards its surface.</t>
  </si>
  <si>
    <t>UNIV HAMBURG, INST MINERAL PETROG, W-2000 HAMBURG 13, GERMANY; UNIV HAMBURG, INST BIOGEOCHEM &amp; MEERESCHEM, W-2000 HAMBURG 13, GERMANY</t>
  </si>
  <si>
    <t>University of Hamburg; University of Hamburg</t>
  </si>
  <si>
    <t>BANAKAR, VK (corresponding author), NATL INST OCEANOG, DIV GEOL OCEANOG, PANAJI 403004, GOA, INDIA.</t>
  </si>
  <si>
    <t>Gaye, Birgit/J-4621-2012</t>
  </si>
  <si>
    <t>Gaye, Birgit/0000-0002-5057-899X</t>
  </si>
  <si>
    <t>10.1016/0025-3227(93)90096-E</t>
  </si>
  <si>
    <t>KU348</t>
  </si>
  <si>
    <t>WOS:A1993KU34800012</t>
  </si>
  <si>
    <t>LANGENAUER, M; KRAHENBUHL, U</t>
  </si>
  <si>
    <t>DEPTH-PROFILES AND SURFACE ENRICHMENT OF THE HALOGENS IN 4 ANTARCTIC H5 CHONDRITES AND IN 2 NON-ANTARCTIC CHONDRITES</t>
  </si>
  <si>
    <t>IODINE-OVERABUNDANCES; WEATHERING PRODUCTS; METEORITES; STONY</t>
  </si>
  <si>
    <t>Depth-profiles of F, Cl, Br and I concentrations were determined in four different Antarctic H5 chondrites from the Allan Hills and in the two chondrites Allende (C3) and Holbrook (L6). Pieces of the meteorites were studied by analysis of stepwise removed layers of 0.5-1.0 mm thickness up to a depth of 9 mm. Neutron activation analysis and ion-selective potentiometry were used for the determination of Cl, Br, I and for F, respectively. The Antarctic meteorites show higher concentrations of the halogens at the surface compared to the interior. The highest enrichment factors are found for I and Cl and the lowest for Br. In contrast, F shows the steepest concentration gradient and is only enriched in the first 2.5 mm below the surface. The other halogens have penetrated deeper into the meteorites, The measured enrichments at the surfaces are not correlated to the visible degree of weathering. The analysed non-Antarctic meteorites, which were recovered shortly after their observed fall, demonstrate similar halogen concentrations at the surface, including the fusion crust, as in the interior. Based on these results we present a model to estimate the degree of contamination and the relation to the duration of exposure at the surface of the Antarctic ice.</t>
  </si>
  <si>
    <t>LANGENAUER, M (corresponding author), UNIV BERN, RADIOCHEM LAB, FREIESTR 3, CH-3000 BERN 9, SWITZERLAND.</t>
  </si>
  <si>
    <t>DEPT CHEMISTRY/BIOCHEMISTRY, UNIV ARKANSAS, FAYETTEVILLE, AR 72701 USA</t>
  </si>
  <si>
    <t>10.1111/j.1945-5100.1993.tb00252.x</t>
  </si>
  <si>
    <t>LA778</t>
  </si>
  <si>
    <t>WOS:A1993LA77800014</t>
  </si>
  <si>
    <t>DELISLE, G; FRANCHI, I; ROSSI, A; WIELER, R</t>
  </si>
  <si>
    <t>METEORITE FINDS BY EUROMET NEAR FRONTIER MOUNTAIN, NORTH VICTORIA-LAND, ANTARCTICA</t>
  </si>
  <si>
    <t>MODERN FALLS</t>
  </si>
  <si>
    <t>A team from EUROMET (a joint initiative of scientific institutions in Europe interested in meteorites) was sent for the first time to Antarctica in the 1990/91 season to undertake a systematic search for meteorites. The project was organised within the framework of the Italian Antarctic Program (Programma Nationale di Richerche in Antartide, PNRA). The search was carried out in the vicinity of Frontier Mountain (North Victoria Land) and 256 meteorite fragments were discovered, most of which were wind-blown across the blue-ice field to the NE of Frontier Mountain and finally caught in an ice depression about 5 km to the N. The larger meteorites which remained on the ice surface from which they were uncovered may have been transported down to the mountain edge where they have subsequently been destroyed or covered in debris. A search for meteorites at neighbouring Sequence Hills, where similar glaciological conditions as at Frontier Mountain exist, proved unsuccessful. At this location the surface of the blue ice in the valleys with suspected meteorite concentrations was covered by meltwater lakes.</t>
  </si>
  <si>
    <t>OPEN UNIV,DEPT EARTH SCI,MILTON KEYNES MK7 6AA,BUCKS,ENGLAND; UNIV MODENA,INST MINERAL &amp; PETROL,I-41100 MODENA,ITALY; SWISS FED INST TECHNOL,CH-8092 ZURICH,SWITZERLAND</t>
  </si>
  <si>
    <t>Open University - UK; Universita di Modena e Reggio Emilia; Swiss Federal Institutes of Technology Domain; ETH Zurich</t>
  </si>
  <si>
    <t>DELISLE, G (corresponding author), BUNDESANSTALT GEOWISSENSCH &amp; ROHSTOFFE,W-3000 HANNOVER 51,GERMANY.</t>
  </si>
  <si>
    <t>Wieler, Rainer/A-1355-2010</t>
  </si>
  <si>
    <t>10.1111/j.1945-5100.1993.tb00257.x</t>
  </si>
  <si>
    <t>WOS:A1993LA77800019</t>
  </si>
  <si>
    <t>ALKEMADE, R; VANRIJSWIJK, P</t>
  </si>
  <si>
    <t>PATH ANALYSES OF THE INFLUENCE OF SUBSTRATE COMPOSITION ON NEMATODE NUMBERS AND ON DECOMPOSITION OF STRANDED SEAWEED AT AN ANTARCTIC COAST</t>
  </si>
  <si>
    <t>NETHERLANDS JOURNAL OF SEA RESEARCH</t>
  </si>
  <si>
    <t>SANDY BEACH; DEGRADATION; DEBRIS; KELP</t>
  </si>
  <si>
    <t>Large amounts of seaweed are deposited along the coast of Admiralty Bay, King George Island, Antarctica. The stranded seaweed partly decomposes on the beach and supports populations of meiofauna species, mostly nematodes. The factors determining the number of nematodes found in the seaweed packages were studied. Seaweed/sediment samples were collected from different locations, along the coast near Arctowski station, covering gradients of salinity, elevation and proximity of Penguin rookeries. On the same locations decomposition rate was determined by means of permeable containers with seaweed material. Models, including the relations between location, seaweed and sediment characteristics, number of nematodes and decomposition rates, were postulated and verified using path analysis. The most plausible and significant models are presented. The number of nematodes was directly correlated with the height of the location, the carbon-to-nitrogen ratio, and the salinity of the sample. Nematode numbers were apparently indirectly dependent on sediment composition and water content. We hypothesize that the different influences of melt water and tidal water, which affect both salinity and water content of the deposits, are important phenomena underlying these results. Analysis of the relation between decomposition rate and abiotic, location-related characteristics showed that decomposition rate was dependent on the water content of the stranded seaweed and sediment composition. Decomposition rates were high on locations where water content of the deposits was high. There the running water from melt water run-off or from the surf probably increased weight losses of seaweed.</t>
  </si>
  <si>
    <t>NETHERLANDS INST ECOL,CTR ESTUARINE &amp; COASTAL ECOL,4401 EA YERSEKE,NETHERLANDS</t>
  </si>
  <si>
    <t>Royal Netherlands Academy of Arts &amp; Sciences; Netherlands Institute of Ecology (NIOO-KNAW)</t>
  </si>
  <si>
    <t>Alkemade, Rob/U-3663-2017</t>
  </si>
  <si>
    <t>Alkemade, Rob/0000-0001-8761-1768</t>
  </si>
  <si>
    <t>NETHERLANDS INST SEA RES</t>
  </si>
  <si>
    <t>TEXEL</t>
  </si>
  <si>
    <t>PO BOX 59 1790 AB DEN BURG, TEXEL, NETHERLANDS</t>
  </si>
  <si>
    <t>0077-7579</t>
  </si>
  <si>
    <t>NETH J SEA RES</t>
  </si>
  <si>
    <t>Neth. J. Sea Res.</t>
  </si>
  <si>
    <t>10.1016/0077-7579(93)90018-N</t>
  </si>
  <si>
    <t>LD824</t>
  </si>
  <si>
    <t>WOS:A1993LD82400007</t>
  </si>
  <si>
    <t>ENDO, Y</t>
  </si>
  <si>
    <t>ORIENTATION OF ANTARCTIC KRILL IN AN AQUARIUM</t>
  </si>
  <si>
    <t>NIPPON SUISAN GAKKAISHI</t>
  </si>
  <si>
    <t>EUPHAUSIA-SUPERBA</t>
  </si>
  <si>
    <t>Acoustic methods appear to be the best way to estimate Antarctic krill abundance directly. Information on body orientation, however, is needed to obtain reliable krill acoustic target strength (TS) values, since TS varies with body orientation. Krill body orientation was measured in an aquarium aboard the R. V. Kaiyo Maru. Average body orientation was 45.6-degrees (SD = 19.6-degrees, N = 67), which was slightly less than that when animals were hovering, 49.7-degrees (SD = 7.5-degrees, N = 50). Such an acute angle of elevation would tend to reduce the reflected echo intensity when compared to animals swimming horizontally. Although mature females with marked swelling of the cephalothorax were not included in the experiment, the center of mass was found to be situated more to the anterior than in males and immature females. The hovering orientation, which is close to average body orientation, of mature males and mature females was estimated on the basis of Kils' model. Mature females with swollen cephalothorax demonstrated larger tilt angles relative to the horizontal plane than did males, as the center of mass is positioned more to the anterior and the pleopods are less developed in It is concluded that the orientation, and therefore TS, may differ according to the maturity stage composition of individual aggregations.</t>
  </si>
  <si>
    <t>NATL RES INST FAR SEAS FISHERIES,SHIMIZU,SHIZUOKA 424,JAPAN</t>
  </si>
  <si>
    <t>Japan Fisheries Research &amp; Education Agency (FRA)</t>
  </si>
  <si>
    <t>JAPAN SOC SCI FISHERIES TOKYO UNIV FISHERIES</t>
  </si>
  <si>
    <t>TOKYO</t>
  </si>
  <si>
    <t>5-7 KONAN-4 MINATO-KU, TOKYO 108, JAPAN</t>
  </si>
  <si>
    <t>0021-5392</t>
  </si>
  <si>
    <t>NIPPON SUISAN GAKK</t>
  </si>
  <si>
    <t>Nippon Suisan Gakkaishi</t>
  </si>
  <si>
    <t>KX824</t>
  </si>
  <si>
    <t>WOS:A1993KX82400009</t>
  </si>
  <si>
    <t>MIONO, S; NAKANISHI, A</t>
  </si>
  <si>
    <t>STUDY OF TERRESTRIAL AGES OF THE ANTARCTIC METEORITES WITH THERMOLUMINESCENCE</t>
  </si>
  <si>
    <t>NUOVO CIMENTO DELLA SOCIETA ITALIANA DI FISICA C-GEOPHYSICS AND SPACE PHYSICS</t>
  </si>
  <si>
    <t>The terrestrial ages of Antarctic meteorites were estimated from the thermoluminescence (TL) intensity of the fusion crust. It was found that there is a good correlation between the TL intensities and terrestrial ages which were previously measured by cosmogenic-radionuclide abundance. It was also noticed that the LT/HT value gives false terrestrial ages. The basis for establishing the TL dating techniques regarding the terrestrial ages of Antarctic meteorites is presented.</t>
  </si>
  <si>
    <t>MIONO, S (corresponding author), OSAKA CITY UNIV,DEPT PHYS,SUMIYOSHI KU,OSAKA 558,JAPAN.</t>
  </si>
  <si>
    <t>EDITRICE COMPOSITORI BOLOGNA</t>
  </si>
  <si>
    <t>BOLOGNA</t>
  </si>
  <si>
    <t>VIA STALINGRADO 97/2, I-40128 BOLOGNA, ITALY</t>
  </si>
  <si>
    <t>0390-5551</t>
  </si>
  <si>
    <t>NUOVO CIMENTO C</t>
  </si>
  <si>
    <t>Nuovo Cimento Soc. Ital. Fis. C-Geophys. Space Phys.</t>
  </si>
  <si>
    <t>10.1007/BF02507304</t>
  </si>
  <si>
    <t>LP635</t>
  </si>
  <si>
    <t>WOS:A1993LP63500008</t>
  </si>
  <si>
    <t>KOSMAN, CA; THOMSEN, HA; OSTERGAARD, JB</t>
  </si>
  <si>
    <t>PARMALES (CHRYSOPHYCEAE) FROM MEXICAN, CALIFORNIAN, BALTIC, ARCTIC AND ANTARCTIC WATERS WITH THE DESCRIPTION OF A NEW SUBSPECIES AND SEVERAL NEW FORMS</t>
  </si>
  <si>
    <t>WEDDELL SEA; NANOPLANKTON; ALGAE; CYSTS</t>
  </si>
  <si>
    <t>The Parmales, a recently established order of nanoplanktonic marine chrysophytes (sensu lato) characterized by a siliceous cell wall of five or eight plates arranged in symmetrical patterns, were examined from various localities with both TEM and SEM. Triparma laevis Booth subsp. mexicana Kosman subsp. nov. is described from the Sea of Cortez, together with a cell resembling Triparma retinervis Booth. A spined variant of Triparma retinervis subsp. crenata Booth, reported earlier from the California Current, was also observed in waters off California. Baltic forms of Triparma columacea Booth with highly convex shield plates are identical to forms described from the North Pacific. In addition to six formerly described forms, two new spined variants, and a new form of Triparma columacea subsp. alata Marchant (North Pacific form), are reported from antarctic waters. Plates belonging to Tetraparma pelagica Booth et Marchant were found in Disko Bay, Greenland. The placement of the above taxa in the classification scheme of the Parmales is extremely difficult due to the lack of knowledge about the parmalean life cycle, as well as their definite affinity to other taxonomic groups. This is the first report of Parmales from arctic and subtropical waters, indicating a worldwide distribution, thus emphasizing their possible importance in oceanic food webs and the need for further research.</t>
  </si>
  <si>
    <t>KOSMAN, CA (corresponding author), UNIV COPENHAGEN,INST SPOREPLANTER,OSTER FARIMAGSGADE 2D,DK-1353 COPENHAGEN,DENMARK.</t>
  </si>
  <si>
    <t>Thomsen, Helge Abildhauge/0000-0002-0748-5755</t>
  </si>
  <si>
    <t>10.2216/i0031-8884-32-2-116.1</t>
  </si>
  <si>
    <t>KP949</t>
  </si>
  <si>
    <t>WOS:A1993KP94900003</t>
  </si>
  <si>
    <t>LINSKENS, HF; BARGAGLI, R; CRESTI, M; FOCARDI, S</t>
  </si>
  <si>
    <t>ENTRAPMENT OF LONG-DISTANCE TRANSPORTED POLLEN GRAINS BY VARIOUS MOSS SPECIES IN COASTAL VICTORIA-LAND, ANTARCTICA</t>
  </si>
  <si>
    <t>HEAVY-METALS; ISLAND; DEPOSITION</t>
  </si>
  <si>
    <t>In northern Victoria Land (continental Antarctica, between 72-degrees and 76-degrees-S, 162-degrees and 169-degrees-E), 18 moss samples have been collected and analysed for the presence of pollen. In turfs and cushions of 8 different moss species, at least 27 pollen taxa could be identified. The Pinus-type pollen and those of grasses were very common. More than 60% of the total grains were damaged or could not be identified. There is evidence that the Antarctic continent could act as a sink for wind-transported pollen from sub-Antarctic islands or from plants (native or cultivated) in South America, Australia, New Zealand and South Africa. However, the pollen concentration in air (less-than-or-equal-to 1 pollen grain/100 m3) and its entrapment rate on moss (about 0.12 grain/cm2/year) result in a very low pollen density in these plants.</t>
  </si>
  <si>
    <t>UNIV SIENA,DIPARTIMENTO BIOL AMBIENTALE,VIA CERCHIA 3,I-53100 SIENA,ITALY</t>
  </si>
  <si>
    <t>University of Siena</t>
  </si>
  <si>
    <t>KR768</t>
  </si>
  <si>
    <t>WOS:A1993KR76800002</t>
  </si>
  <si>
    <t>LIBERTINI, A; LAZZARETTO, I</t>
  </si>
  <si>
    <t>THE KARYOTYPE IN AN ANTARCTIC HARPACTICOID COPEPOD - DACTYLOPODIA SP</t>
  </si>
  <si>
    <t>NUCLEOLUS ORGANIZER REGIONS; GENUS TISBE COPEPODA; TIGRIOPUS COPEPODA; POPULATIONS</t>
  </si>
  <si>
    <t>On the basis of more than 100 observations of mitotic chromosomes of cleaving eggs, it was ascertained that the diploid number of Dactylopodia sp. is 2n = 24 elements. The karyotype is characterized by six metacentric and six sub-metacentric pairs of chromosomes; a satellite is frequently present in one of the largest sub-metacentric pairs. The great stability of chromosome number in harpacticoid copepods is confirmed by these results.</t>
  </si>
  <si>
    <t>UNIV PADUA, DIPARTIMENTO BIOL, I-35100 PADUA, ITALY; CNR, INST BIOL MARE, VENICE, ITALY</t>
  </si>
  <si>
    <t>University of Padua; Consiglio Nazionale delle Ricerche (CNR)</t>
  </si>
  <si>
    <t>WOS:A1993KR76800004</t>
  </si>
  <si>
    <t>WORLAND, R; BLOCK, W; ROTHERY, P</t>
  </si>
  <si>
    <t>ICE NUCLEATION STUDIES OF 2 BEETLES FROM SUB-ANTARCTIC SOUTH GEORGIA</t>
  </si>
  <si>
    <t>HYDROMEDION-SPARSUTUM; PERIMYLOPS-ANTARCTICUS; ACTIVE BACTERIA; FROST INJURY; FREEZE; TEMPERATURE; COLEOPTERA; METABOLISM; SURVIVAL; INSECTS</t>
  </si>
  <si>
    <t>Supercooling points of adults and larvae of the coleopterans Hydromedion sparsutum and Perimylops antarcticus at South Georgia ranged from -3.0 to -5.4-degrees-C with Perimylops freezing at c.1.6-degrees-C lower than Hydromedion. Intact excised guts from adults of both species froze c.1-degrees-C lower than the adult insects. Ice nucleating activity of homogenized faeces from larvae and adults of both species and excised guts were compared with three potential food plants using an ice nucleation spectrometer. Mean supercooling points of the insect materials at four concentrations in distilled water (range from 0.01 to 10 g l-1) were significantly different (P &lt; 0.01) within species, and within life stages between species. Differences in the supercooling points of suspensions of Polytrichum alpinum (moss) and Usnea fasciata (lichen) were not significant. In general, differences between supercooling points were greater at the higher concentrations. Histograms of the supercooling points showed unimodal distributions particularly at high concentrations and greater dispersion with increased dilution. Spectra showing the concentration of active ice nucleators over the temperature range 0 to -20-degrees-C were developed. These showed that nucleation occurred as high as -2-degrees-C in faecal material and all insect samples nucleated above -3-degrees-C, whereas the plant materials nucleated between -4 and -5-degrees-C. The calculated number of ice nucleators for each material in suspension revealed low values (5.3 to 5.8 x 10(3)) for the plants, but a greater abundance (1.3 x 10(5) to 1.3 x 10(6)) in the insect samples. It is concluded that c.1000 active nucleators g-1 are required for ice nucleation to occur in these suspensions. Ice nucleator activity of a suspension of Hydromedion faeces was much reduced by heating to 75-degrees-C, suggesting a proteinaceous structure. These results are discussed in relation to ice nucleation in other insects, and it is concluded that bacteria may be responsible for the high nucleation temperatures, and hence poor. supercooling, in these South Georgia insects. An empirical model is developed for ice nucleation spectra based on these data.</t>
  </si>
  <si>
    <t>WORLAND, R (corresponding author), NERC,BRITISH ANTARCTIC SURVEY,HIGH CROSS,MADINGLEY RD,CAMBRIDGE CB3 0ET,ENGLAND.</t>
  </si>
  <si>
    <t>WOS:A1993KR76800006</t>
  </si>
  <si>
    <t>FINOTTI, E; MORETTO, D; MARSELLA, R; MERCANTINI, R</t>
  </si>
  <si>
    <t>TEMPERATURE EFFECTS AND FATTY-ACID PATTERNS IN GEOMYCES SPECIES ISOLATED FROM ANTARCTIC SOIL</t>
  </si>
  <si>
    <t>FATTY ACID; TEMPERATURE; FUNGI; GEOMYCES; ANTARCTIC</t>
  </si>
  <si>
    <t>KERATINOPHILIC FUNGI</t>
  </si>
  <si>
    <t>Geomyces and Chrysosporium species isolated from Antarctica were compared with a strain isolated from Italian soil. The Italian and Antarctic strains had different growth rates and membrane fatty acids at different temperatures.</t>
  </si>
  <si>
    <t>IST DERMATOL S MARIA &amp; S GALLICANO, SEZ MICOL, VIA SAN GALLICANO 25-A, I-00153 ROME, ITALY</t>
  </si>
  <si>
    <t>IRCCS Istituti Fisioterapici Ospitalieri (IFO); IRCCS San Gallicano Dermatological Institute (ISG)</t>
  </si>
  <si>
    <t>WOS:A1993KR76800008</t>
  </si>
  <si>
    <t>ANCIC, P; GUZMAN, M; OYARZUN, M</t>
  </si>
  <si>
    <t>RESPIRATORY SYMPTOMS AND PULMONARY-FUNCTION AMONG RESIDENTS OF AN ANTARCTIC BASE</t>
  </si>
  <si>
    <t>REVISTA MEDICA DE CHILE</t>
  </si>
  <si>
    <t>Spanish</t>
  </si>
  <si>
    <t>RESPIRATORY SYSTEM; LUNG VOLUME MEASUREMENTS; BRONQUIAL PROVOCATION TESTS; MILITARY PERSONNEL; ANTARCTIC</t>
  </si>
  <si>
    <t>FLOW-RATE</t>
  </si>
  <si>
    <t>The aim was to study pulmonary function and physical capacity and their relation to respiratory symptoms among military personnel before and after one year of permanence in an Antarctic bass. In 21 men aged 38 +/- 5.5 years, enquiries about smoking habits and respiratory symptoms, spirometry, bronchial provocation test and measures of aerobic capacity and peak expiratory flow were performed. After 75 days of permanence in the base, there was a significant increase in weight, exertional dysnea appeared in 8 subjects and there was an 8.4% decrease in aerobic capacity. The bronchial provocation test was positive outdoors in 7 of the 21 staff members; when performed indoors, no subject had a positive test and in Santiago only one subject had a positive test (Chi sq p &lt; 0. 025). After 7.5 and 11 months of permanence, forced vital capacity decreased in 13% and no diurnal differences of peak expiratory flow were observed. In conclusion, the permanence in Antarctica may slightly affect the respiratory system with the appearance of exertional dysnea and outdoor airway hyper reactivity in some residents.</t>
  </si>
  <si>
    <t>UNIV CHILE,FAC MED,DEPT MED,INERYCT,FUNC PULMONAR LAB,SANTIAGO,CHILE; UNIV CHILE,FAC MED,DEPT CIENCIAS PRECLIN,SANTIAGO,CHILE</t>
  </si>
  <si>
    <t>Universidad de Chile; Universidad de Chile</t>
  </si>
  <si>
    <t>SOC MEDICA SANTIAGO</t>
  </si>
  <si>
    <t>SANTIAGO 9</t>
  </si>
  <si>
    <t>BERNARDA MORIN 488 PROVIDENCIA, CASILLA 168 CORREO 55, SANTIAGO 9, CHILE</t>
  </si>
  <si>
    <t>0034-9887</t>
  </si>
  <si>
    <t>REV MED CHILE</t>
  </si>
  <si>
    <t>Rev. Medica Chile</t>
  </si>
  <si>
    <t>Medicine, General &amp; Internal</t>
  </si>
  <si>
    <t>General &amp; Internal Medicine</t>
  </si>
  <si>
    <t>KY307</t>
  </si>
  <si>
    <t>WOS:A1993KY30700002</t>
  </si>
  <si>
    <t>ERSHOV, BG; SUKHOV, NL; NUDGA, LA; BAKLAGINA, YG; KOZHEVNIKOVA, LG; PETROPAVLOVSKII, GA</t>
  </si>
  <si>
    <t>RADIATION DESTRUCTION OF CHITIN</t>
  </si>
  <si>
    <t>RUSSIAN JOURNAL OF APPLIED CHEMISTRY</t>
  </si>
  <si>
    <t>CHEMISTRY; CELLULOSE</t>
  </si>
  <si>
    <t>The change in functional composition and molecular mass of crab, shrimp, and Antarctic shrimp (krill) chitin under the effect of ionizing radiation has been studied. By electron paramagnetic resonance spectroscopy it was established that primary radicals appear in positions 1 and 4 of the pyranose ring with subsequent breakdown of the glycoside bond analogous to cellulose and chitosan decay when gamma-irradiated. A scheme of radiochemical transformations of chitin is suggested.</t>
  </si>
  <si>
    <t>ST PETERSBURG HIGH MOLEC CPDS INST,ST PETERSBURG,RUSSIA</t>
  </si>
  <si>
    <t>Russian Academy of Sciences; Institute of Macromolecular Compounds of the Russian Academy of Sciences</t>
  </si>
  <si>
    <t>ERSHOV, BG (corresponding author), RUSSIAN ACAD SCI,INST PHYS CHEM,MOSCOW,RUSSIA.</t>
  </si>
  <si>
    <t>Baklagina, Yulia G/U-4722-2018</t>
  </si>
  <si>
    <t>CONSULTANTS BUREAU 233 SPRING ST, NEW YORK, NY 10013</t>
  </si>
  <si>
    <t>1070-4272</t>
  </si>
  <si>
    <t>RUSS J APPL CHEM+</t>
  </si>
  <si>
    <t>Russ. J. Appl. Chem.</t>
  </si>
  <si>
    <t>Chemistry, Applied</t>
  </si>
  <si>
    <t>NE500</t>
  </si>
  <si>
    <t>WOS:A1993NE50000009</t>
  </si>
  <si>
    <t>QIN, DH; REN, JW; WANG, WT; PETIT, JR; JOUZEL, J; STIEVERARD, M</t>
  </si>
  <si>
    <t>DISTRIBUTION OF DELTA-D IN 25-CM SURFACE SNOW ALONG TRANS-ANTARCTIC ROUTE .2. THE 1990 INTERNATIONAL TRANS-ANTARCTIC EXPEDITION GLACIOLOGICAL RESEARCH</t>
  </si>
  <si>
    <t>SCIENCE IN CHINA SERIES B-CHEMISTRY</t>
  </si>
  <si>
    <t>DELTA-D; PRECIPITATION PATTERN; REGIONAL VARIATION; MEAN ANNUAL TEMPERATURE</t>
  </si>
  <si>
    <t>On the way of the ''1990 International Trans-Antarctic Expedition'', the first author of this paper, the Chinese member of the expedition, collected 104 snow samples in 25-cm surface snow along a 5986-km route on Antarctic ice sheet from west to east. The geographical distribution of deltaD across the Antarctica by the longest route is obtained from stable isotope analysis for the first time. After discussing regional differences of physical geographic conditions, maritime-continental influence, altitudes and latitudes at sampling sites, the distribution of deltaD is considered to have a close relation to latitudes, but the topographic effect is prominent in some particular regions. The mean annual temperature at sampling site and its relationship with deltaD in surface snow covering Antarctica from west to east are discussed also. The deltaD-temperature gradient from the south end of Antarctic Peninsula to Vostok obtained in this paper is very close to that in Terre Adelie Land obtained by predecessors. The snow-drift may make an important. contribution to the relatively high deltaD-temperature gradient from Vostok to Mirnyy.</t>
  </si>
  <si>
    <t>CENS,GLACIOL &amp; GEOPHYS ENVIRONM LAB,F-91191 GIF SUR YVETTE,FRANCE; CENS,MODELISAT CLIMATE &amp; ENVIRONM LAB,F-91191 GIF SUR YVETTE,FRANCE</t>
  </si>
  <si>
    <t>CEA; CEA</t>
  </si>
  <si>
    <t>QIN, DH (corresponding author), ACAD SINICA,LANZHOU INST GLACIOL &amp; GEOCRYOL,LANZHOU 730000,PEOPLES R CHINA.</t>
  </si>
  <si>
    <t>Jiawen, Ren/K-7734-2012</t>
  </si>
  <si>
    <t>1001-652X</t>
  </si>
  <si>
    <t>SCI CHINA SER B</t>
  </si>
  <si>
    <t>Sci. China Ser. B-Chem.</t>
  </si>
  <si>
    <t>Chemistry, Multidisciplinary</t>
  </si>
  <si>
    <t>KZ763</t>
  </si>
  <si>
    <t>WOS:A1993KZ76300015</t>
  </si>
  <si>
    <t>RIND, D; LACIS, A</t>
  </si>
  <si>
    <t>THE ROLE OF THE STRATOSPHERE IN CLIMATE CHANGE</t>
  </si>
  <si>
    <t>SURVEYS IN GEOPHYSICS</t>
  </si>
  <si>
    <t>11-YEAR SOLAR-CYCLE; LATITUDE LOWER STRATOSPHERE; GENERAL-CIRCULATION MODEL; ANTARCTIC OZONE HOLE; NORTHERN-HEMISPHERE; MIDDLE ATMOSPHERE; ULTRAVIOLET VARIATIONS; SOUTHERN OSCILLATION; 2-DIMENSIONAL MODEL; TEMPERATURE TRENDS</t>
  </si>
  <si>
    <t>A variety of climate perturbations have the potential to alter the thermodynamic and dynamical characteristics of the middle atmosphere, which may then affect tropospheric climate. Increased thermal emission from rising stratospheric CO2 levels and scattering of solar radiation from stratospheric volcanic aerosols have a direct impact on surface temperatures, while variations in stratospheric water vapor and ozone can affect tropospheric temperatures. Observations and modeling experiments suggest that these perturbations. as well as solar irradiance variations operating through the stratosphere, may affect tropospheric dynamics, such as planetary wave amplitudes and Hadley cell intensity. In addition, climate changes will probably alter tropospheric/stratospheric exchange. with the potential for modifying trace gas distributions and climate forcing. These issues are reviewed in the light of the incorporation of middle atmosphere studies into IGBP.</t>
  </si>
  <si>
    <t>RIND, D (corresponding author), INST SPACE STUDIES,GODDARD SPACE FLIGHT CTR,NEW YORK,NY 10025, USA.</t>
  </si>
  <si>
    <t>Lacis, Andrew A/D-4658-2012; Lacis, Andrew/GVT-2947-2022</t>
  </si>
  <si>
    <t>0169-3298</t>
  </si>
  <si>
    <t>SURV GEOPHYS</t>
  </si>
  <si>
    <t>Surv. Geophys.</t>
  </si>
  <si>
    <t>10.1007/BF02179221</t>
  </si>
  <si>
    <t>KV135</t>
  </si>
  <si>
    <t>WOS:A1993KV13500002</t>
  </si>
  <si>
    <t>STAMNES, K</t>
  </si>
  <si>
    <t>THE STRATOSPHERE AS A MODULATOR OF ULTRAVIOLET-RADIATION INTO THE BIOSPHERE</t>
  </si>
  <si>
    <t>ANTARCTIC OZONE DEPLETION; SKIN-CANCER; SOLAR; LATITUDES; ABUNDANCE; SUNLIGHT; SURFACE; STATION; EARTH</t>
  </si>
  <si>
    <t>A review is provided of the current state of knowledge of the penetration of ultraviolet radiation through the atmosphere. Special emphasis is placed on discussing the impact of ozone depletions. Needs for improved knowledge are identified and recommendations for future actions are provided.</t>
  </si>
  <si>
    <t>UNIV ALASKA,DEPT PHYS,FAIRBANKS,AK 99775</t>
  </si>
  <si>
    <t>University of Alaska System; University of Alaska Fairbanks</t>
  </si>
  <si>
    <t>STAMNES, K (corresponding author), UNIV ALASKA,INST GEOPHYS,FAIRBANKS,AK 99775, USA.</t>
  </si>
  <si>
    <t>10.1007/BF02179222</t>
  </si>
  <si>
    <t>WOS:A1993KV13500003</t>
  </si>
  <si>
    <t>FURRER, R; DOHLER, W; KIRSCH, HJ; PLESSING, P; GORSDORF, U</t>
  </si>
  <si>
    <t>EVIDENCE FOR VERTICAL OZONE REDISTRIBUTION SINCE 1967</t>
  </si>
  <si>
    <t>DOBSON TOTAL OZONE; ANTARCTIC OZONE; TREND ANALYSIS; SOLAR-CYCLE; PERTURBATIONS; STRATOSPHERE; SENSITIVITY; CIRCULATION; DEPLETION; UPDATE</t>
  </si>
  <si>
    <t>Long-term measurements of the ozone concentration in the vicinity of the city of Berlin have been performed with ground based Dobson spectrophotometers and balloon borne systems. The respective experiments cover the past 24 years. All data have been reevaluated and corrected towards uniform calibration standards, leading to the longest European data set of total column density, altitude-dependent ozone partial pressures and the corresponding temperatures. Smoothing algorithms unravel significant long-term trends. The analysis shows an increase of ozone concentration within the middle stratosphere (below 31 km height) as well as in the troposphere over the past 24 years. On the contrary, ongoing ozone depletion in the lower stratosphere has been found. The large scale vertical redistribution of atmospheric ozone in the troposphere and the lower stratosphere seems to be in agreement with model calculations and trend predictions that have their roots in changes of the chemical composition and the ozone photochemistry due to anthropogenically induced trace gas concentrations.</t>
  </si>
  <si>
    <t>FURRER, R (corresponding author), FREE UNIV BERLIN,INST WELTRAUMWISSENSCH,FABECKSTR 69,W-1000 BERLIN 33,GERMANY.</t>
  </si>
  <si>
    <t>10.1007/BF02179224</t>
  </si>
  <si>
    <t>WOS:A1993KV13500005</t>
  </si>
  <si>
    <t>FANTINI, M; BUZZI, A</t>
  </si>
  <si>
    <t>NUMERICAL EXPERIMENTS ON A POSSIBLE MECHANISM OF CYCLOGENESIS IN THE ANTARCTIC REGION</t>
  </si>
  <si>
    <t>TELLUS SERIES A-DYNAMIC METEOROLOGY AND OCEANOGRAPHY</t>
  </si>
  <si>
    <t>Polar lows are observed to form in the circum-Antarctic ocean, where strong meridional thermal contrast in the atmosphere is normally associated with large heat fluxes from the sea. In the present study, using a two-dimensional non-hydrostatic model, we examine the growing stage of disturbances that bear many characteristics in common with observed polar lows, as, for example, warm mesoscale updrafts where the latent heat is released. We show here that such growing disturbances do not depend, for their structure and scale, on the initial condition chosen. Growth rates are considerably larger than those of modes in the absence of surface heat fluxes, and may be sustained for several days.</t>
  </si>
  <si>
    <t>FANTINI, M (corresponding author), CNR,FISBAT,DEPT PHYS,VIA IRNERIO 46,I-40126 BOLOGNA,ITALY.</t>
  </si>
  <si>
    <t>Fantini, Maurizio/H-4871-2011</t>
  </si>
  <si>
    <t>Fantini, Maurizio/0000-0003-0962-9190</t>
  </si>
  <si>
    <t>0280-6495</t>
  </si>
  <si>
    <t>TELLUS A</t>
  </si>
  <si>
    <t>Tellus Ser. A-Dyn. Meteorol. Oceanol.</t>
  </si>
  <si>
    <t>45A</t>
  </si>
  <si>
    <t>10.1034/j.1600-0870.1993.t01-1-00002.x</t>
  </si>
  <si>
    <t>KT072</t>
  </si>
  <si>
    <t>WOS:A1993KT07200002</t>
  </si>
  <si>
    <t>HAWES, I</t>
  </si>
  <si>
    <t>PHOTOSYNTHESIS IN THICK CYANOBACTERIAL FILMS - A COMPARISON OF ANNUAL AND PERENNIAL ANTARCTIC MAT COMMUNITIES</t>
  </si>
  <si>
    <t>ANTARCTICA; CYANOBACTERIAL MATS; PERIPHYTON; PHOTOSYNTHESIS; SELF-SHADING; STREAMS</t>
  </si>
  <si>
    <t>STREAM ECOSYSTEMS; SIGNY ISLAND; LAKES</t>
  </si>
  <si>
    <t>Annual and perennial cyanobacterial mats from streams on Signy Island, Antarctica, show similar areal concentrations of chlorophyll-a and areal rates of photosynthesis. Maximum rates of photosynthesis were temperature dependant over the range 0-14 C, with a Q10 of approximately 2.5. Rates of photosynthesis per unit chlorophyll-a were comparable to other Antarctic mat communities but low compared to phytoplankton from upstream lakes. Areal rates of photosynthesis were however much higher than for phytoplankton. Low chlorophyll-specific rates of photosynthesis are interpreted as the effect of self shading within the mats. It is hypothesised that these mats rapidly attenuate incoming radiation and that photosynthesis in most of the mat is effectively light-limited. This situation is likely to occur in all thick periphyton films.</t>
  </si>
  <si>
    <t>HAWES, I (corresponding author), DSIR MARINE &amp; FRESHWATER,TAUPO RES LAB,POB 415,TAUPO,NEW ZEALAND.</t>
  </si>
  <si>
    <t>Hawes, Ian/0000-0003-2471-6903</t>
  </si>
  <si>
    <t>FEB 26</t>
  </si>
  <si>
    <t>10.1007/BF00005470</t>
  </si>
  <si>
    <t>KY420</t>
  </si>
  <si>
    <t>WOS:A1993KY42000003</t>
  </si>
  <si>
    <t>BYRNE, GJ; BENBROOK, JR; BERING, EA; FEW, AA; MORRIS, GA; TRABUCCO, WJ; PASCHAL, EW</t>
  </si>
  <si>
    <t>GROUND-BASED INSTRUMENTATION FOR MEASUREMENTS OF ATMOSPHERIC CONDUCTION CURRENT AND ELECTRIC-FIELD AT THE SOUTH-POLE</t>
  </si>
  <si>
    <t>We have constructed instruments to measure the atmospheric conduction current and the atmospheric electric field: two fundamental parameters of the global-electric circuit. The instruments were deployed at the Amundsen-Scott South Pole Station in January 1991 and are designed to operate continuously for up to one year without operator intervention. The atmospheric current is measured by a sensor that uses a split-hemispheric conducting shell of 17.8-cm radius, separated by a thin Teflon insulating disk. The detection electronics are inside the sphere. In principle, the atmospheric current flows into one hemisphere, through the electronics where it is measured, and out the other hemisphere. The electric field is measured by a field mill of the rotating dipole type. The electric field sensing elements are two 30-cm-long antennas, driven to rotate in the vertical plane at 1800 rotations per minute. Two arrays of identical instruments have been deployed, separated by 600 m, in order to distinguish between atmospheric electrical signals of local and global origin. The separation distance of the arrays was determined by the climatology of the Antarctic plateau. Sample data from the first days of operation at the South Pole indicate variations in the global circuit over time scales from minutes, to hours, to days.</t>
  </si>
  <si>
    <t>UNIV HOUSTON, DEPT PHYS, HOUSTON, TX 77204 USA; RICE UNIV, DEPT SPACE PHYS &amp; ASTRON, HOUSTON, TX 77251 USA; STANFORD UNIV, SPACE TELECOMMUN &amp; RADIOSCI LAB, STANFORD, CA 94305 USA; NASA, LYNDON B JOHNSON SPACE CTR, HOUSTON, TX 77058 USA</t>
  </si>
  <si>
    <t>University of Houston System; University of Houston; Rice University; Stanford University; National Aeronautics &amp; Space Administration (NASA); NASA Johnson Space Center</t>
  </si>
  <si>
    <t>Morris, Gary A/HSG-4776-2023</t>
  </si>
  <si>
    <t>Morris, Gary A/0000-0002-2196-8454</t>
  </si>
  <si>
    <t>FEB 20</t>
  </si>
  <si>
    <t>D2</t>
  </si>
  <si>
    <t>10.1029/92JD02303</t>
  </si>
  <si>
    <t>KN689</t>
  </si>
  <si>
    <t>WOS:A1993KN68900001</t>
  </si>
  <si>
    <t>JOUSSAUME, S</t>
  </si>
  <si>
    <t>PALEOCLIMATIC TRACERS - AN INVESTIGATION USING AN ATMOSPHERIC GENERAL-CIRCULATION MODEL UNDER ICE-AGE CONDITIONS .1. DESERT DUST</t>
  </si>
  <si>
    <t>DEEP-SEA SEDIMENTS; ANTARCTIC ICE; BOUNDARY-CONDITIONS; CLIMATIC RECORD; GLACIAL MAXIMUM; NORTH PACIFIC; INDIAN-OCEAN; CORE; CYCLE; TEMPERATURE</t>
  </si>
  <si>
    <t>Many studies with atmospheric general circulation models (AGCMs) have demonstrated their usefulness in reconstructing past climates. In a new approach, we have used an AGCM to investigate the link between tracer cycles and climate. We consider in this paper the atmospheric cycle of windblown dust material from desertic areas and in part 2 the water isotope cycles. Studies from ice cores have shown a strong increase of the dust deposits during glacial periods, both over East Antarctica and Greenland. We do not know, however, whether this past increase is global or just a local feature, where the dust came from, and what are the mechanisms yielding this increase. We try to answer to these questions by using an AGCM including a model for the desert dust cycle to simulate the present-day and Last Glacial Maximum climates for February and August. The model simulates only a weak increase of the global atmospheric dust content. Stronger variations are obtained at a regional scale and are in good agreement with observations from deep-sea sediments. However, the model does not reproduce the great increase of die dust concentration in snow that has been observed in ice cores. Several model deficiencies can induce this model-data discrepancy as, for example, inaccuracies of the circulation patterns or of the dust model. However, most likely, the model fails to simulate the actual sources of dust.</t>
  </si>
  <si>
    <t>CNRS, METEOROL DYNAM LAB, F-75005 PARIS, FRANCE; CNRS, OCEANOG DYNAM &amp; CLIMATOL LAB, F-75005 PARIS, FRANCE; CTR ETUD SACLAY, MODELISAT CLIMAT &amp; ENVIRONM, DIRECT SCI MAT, BATIMENT 709, F-91191 GIF SUR YVETTE, FRANCE</t>
  </si>
  <si>
    <t>Sorbonne Universite; Centre National de la Recherche Scientifique (CNRS); Centre National de la Recherche Scientifique (CNRS)</t>
  </si>
  <si>
    <t>10.1029/92JD01921</t>
  </si>
  <si>
    <t>WOS:A1993KN68900016</t>
  </si>
  <si>
    <t>JOUSSAUME, S; JOUZEL, J</t>
  </si>
  <si>
    <t>PALEOCLIMATIC TRACERS - AN INVESTIGATION USING AN ATMOSPHERIC GENERAL-CIRCULATION MODEL UNDER ICE-AGE CONDITIONS .2. WATER ISOTOPES</t>
  </si>
  <si>
    <t>ANTARCTIC ICE; CLIMATIC IMPLICATIONS; DEUTERIUM EXCESS; GLACIAL MAXIMUM; CORE; RECORD; SIMULATIONS; GREENLAND; CYCLES; PRECIPITATION</t>
  </si>
  <si>
    <t>The linear relationship observed between the water isotopic contents of precipitation and surface air temperatures leads to the use of the water isotopes, (H2O)-O-18 and HDO, in paleoclimatology. Applied to the measurements of the isotopic content of paleowaters, like groundwaters and deep ice cores, this relationship is used to infer paleotemperatures. However, this interpretation of paleo-isotopic contents is only valid if the isotope-temperature relationship is not affected by climate change. To address this problem, we have developed a water isotope modeling inside an atmospheric general circulation model (AGCM) and performed simulations of both the present-day and Last Glacial Maximum (LGM) climatic conditions. AGCMs are indeed the only appropriate tools able to account the whole complexity of the atmospheric circulation. For the present-day climate, preliminary results for January were presented by Joussaume et al. (1984) and are complemented by new simulations performed for both February and August climatic conditions with a higher-resolution version of the model. Model results are well corroborated by observations. They also exhibit some effects of the atmospheric circulation on the isotopic fields. For the simulated LGM climate, the model results compare well with paleoclimatic data of water isotopic contents, except for a higher than observed spatial variability. The overall patterns of the simulated deltaO-18-temperature relationship for the LGM climate are practically unchanged, which tends to comfort the use of water isotopes in paleoclimatology. However, concerning the deuterium excess, i.e., the relationship between oxygen 18 and deuterium, the model results are not sufficiently valid to allow a discussion of die use of deuterium excess in paleoclimatology.</t>
  </si>
  <si>
    <t>CNRS, OCEANOG DYNAM CLIMATOL LAB, F-75005 PARIS, FRANCE; CNRS, GLACIOL &amp; GEOPHYS ENVIRONM LAB, F-38042 GRENOBLE, FRANCE; CNRS, METEOROL DYNAM LAB, F-75005 PARIS, FRANCE; CEA SACLAY, MODELISAT CLIMAT ENVIRONM LAB, SACLAY, FRANCE</t>
  </si>
  <si>
    <t>Centre National de la Recherche Scientifique (CNRS); Centre National de la Recherche Scientifique (CNRS); Sorbonne Universite; Centre National de la Recherche Scientifique (CNRS); CEA</t>
  </si>
  <si>
    <t>10.1029/92JD01920</t>
  </si>
  <si>
    <t>WOS:A1993KN68900017</t>
  </si>
  <si>
    <t>BURKHOLDER, JB</t>
  </si>
  <si>
    <t>ULTRAVIOLET-ABSORPTION SPECTRUM OF HOCL</t>
  </si>
  <si>
    <t>CROSS-SECTIONS; EQUILIBRIUM-CONSTANT; RATE COEFFICIENT; ANTARCTIC OZONE; 410 NM; KINETICS; CHLORINE; CLO; STRATOSPHERE; TEMPERATURE</t>
  </si>
  <si>
    <t>The room temperature UV absorption spectrum of HOCl was measured over the wavelength range 200 to 380 nm with a diode array spectrometer. The absorption spectrum was identified from UV absorption spectra recorded following UV photolysis of equilibrium mixtures of Cl2O/H2O/HOCl. The HOCl spectrum is continuous with a maximum at 242 nm and a secondary peak at 304 nm. The measured absorption cross section at 242 nm was (2.1 +/- 0.3) x 10(-19) cm2 ( 2 sigma error limits). These results are in excellent agreement with the work of Knauth et al. (1979) but in poor agreement with the more recent measurements of Mishalanie et al. (1986) and Permien et al. (1988]). An HOCl upsilon2 infrared band intensity of 230 +/- 35 cm-2 atm-1 was determined based on this UV absorption cross section. The present results are compared with these previous measurements and the discrepancies are discussed.</t>
  </si>
  <si>
    <t>NOAA, AERON LAB, R-E-AL2, 325 BROADWAY, BOULDER, CO 80303 USA; UNIV COLORADO, NOAA, COOPERAT INST RES ENVIRONM SCI, BOULDER, CO 80309 USA</t>
  </si>
  <si>
    <t>National Oceanic Atmospheric Admin (NOAA) - USA; University of Colorado System; University of Colorado Boulder; National Oceanic Atmospheric Admin (NOAA) - USA</t>
  </si>
  <si>
    <t>Burkholder, James B/H-4914-2013</t>
  </si>
  <si>
    <t>10.1029/92JD02522</t>
  </si>
  <si>
    <t>WOS:A1993KN68900030</t>
  </si>
  <si>
    <t>JEANBAPTISTE, P; RAYNAUD, D; MANTISI, F; SOWERS, T; BARKOV, N</t>
  </si>
  <si>
    <t>MEASUREMENT OF HELIUM-ISOTOPES IN ANTARCTIC ICE - PRELIMINARY-RESULTS FROM VOSTOK</t>
  </si>
  <si>
    <t>Samples of ice from a short core drilled at the Vostok station were analysed for He-3 and He-4. The samples were taken from below the firn-ice transition region (which lies 90-100 m below the surface). Results suggest that between 27 and 42% of the initial helium had escaped before the ice samples were incorporated into the copper sample tubes. DeltaHe-3 results averaged - 0.8 +/- 1 %. It is unclear whether the measured helium loss occurred only by diffusion from the ice sheet to the atmosphere or if some loss may have occurred after the core was retrieved from the drill-hole. The different causes of bias, principally linked to the high diffusivity of He in ice, are reviewed and discussed.</t>
  </si>
  <si>
    <t>LAB GLACIOL &amp; GEOPHYS ENVIRONM,CNRS GRENOBLE,F-38402 ST MARTIN DHERES,FRANCE; UNIV RHODE ISL,GRAD SCH OCEANOG,NARRAGANSETT,RI 02882; INST RECH ARCT &amp; ANTARCT,F-199226 ST PETERSBOURG,FRANCE</t>
  </si>
  <si>
    <t>Centre National de la Recherche Scientifique (CNRS); University of Rhode Island</t>
  </si>
  <si>
    <t>JEANBAPTISTE, P (corresponding author), CEA SACLAY,MODELISAT CLIMAT ENVIRONNEMENT LAB,DSM,F-91191 GIF SUR YVETTE,FRANCE.</t>
  </si>
  <si>
    <t>FEB 18</t>
  </si>
  <si>
    <t>KP315</t>
  </si>
  <si>
    <t>WOS:A1993KP31500010</t>
  </si>
  <si>
    <t>COMISO, JC; MCCLAIN, CR; SULLIVAN, CW; RYAN, JP; LEONARD, CL</t>
  </si>
  <si>
    <t>COASTAL ZONE COLOR SCANNER PIGMENT CONCENTRATIONS IN THE SOUTHERN-OCEAN AND RELATIONSHIPS TO GEOPHYSICAL SURFACE-FEATURES</t>
  </si>
  <si>
    <t>MARGINAL ICE-ZONE; WINTER MIXED LAYER; WEDDELL SEA; PHYTOPLANKTON GROWTH; SOLAR IRRADIANCE; ROSS SEA; PACK ICE; EDGE; AUTUMN; DISTRIBUTIONS</t>
  </si>
  <si>
    <t>The spatial and seasonal distributions of phytoplankton pigment concentration over the entire southern ocean have been studied for the first time using the coastal zone color scanner historical data set (from October 1978 through June 1986). Enhanced pigment concentrations are observed between 35-degrees-S and 55-degrees-S throughout the year, with such enhanced regions being more confined to the south in the austral summer and extending further north in the winter. North and south of the polar front, phytoplankton blooms (&gt;1 mg/m3) are not uniformly distributed around the circumpolar region. Instead, blooms appear to be located in regions of ice retreat (or high melt areas) such as the Scotia Sea and the Ross Sea, in relatively shallow areas (e.g., the Patagonian and the New Zealand shelves), in some regions of Ekman upwelling like the Tasman Sea, and near areas of high eddy kinetic energy such as the Agulhas retroflection. Among all features examined by regression analysis, bathymetry appears to be the one most consistently correlated with pigments (correlation coefficient being about -0.3 for the entire region). The cause of negative correlation with bathymetry is unknown but is consistent with the observed abundance of iron in shallow areas in the Antarctic region. It is also consistent with resuspension of phytoplankton cells by wind-induced mixing, especially in shallow waters. On the other hand, in the deep ocean (especially at latitudes &lt;45-degrees-S where surface nutrients may be limiting), upwelling induced by topographic features may cause resupply of nutrients to the surface and shoaling of the subsurface chlorophyll maximum. Low pigment values are common at low latitudes and in regions of high wind stress, where deep mixing and net loss of surface pigment occur. Nutrients (phosphate, nitrate, and silicate) are found to correlate significantly with pigments when the entire southern ocean is considered, but south of 55-degrees-S the correlation is poor, probably because the Antarctic waters are not nutrient limited. Nutrients are also highly correlated with Ekman upwelling. Although cloud cover and normalized aerosol radiance are correlated to the patterns of pigment concentrations in some areas, the correlations are weak in other areas, suggesting that light and iron may not be the primary factors responsible for the spatial variability of pigment concentrations, especially during summer. Large interannual variability (&gt;30%) in average pigment concentration over the entire region during different seasons indicates possible influence of time dependent parameters.</t>
  </si>
  <si>
    <t>NASA, GODDARD SPACE FLIGHT CTR, HYDROSPHER PROC LAB, CODE 971, GREENBELT, MD 20771 USA; UNIV MARYLAND, MARINE ESTUARINE ENVIRONM SCI GRAD PROGRAM, COLL PK, MD 20742 USA; UNIV RHODE ISL, GRAD SCH OCEANOG, NARRAGANSETT, RI 02882 USA; UNIV SO CALIF, HANCOCK INST MARINE STUDIES, LOS ANGELES, CA 90089 USA</t>
  </si>
  <si>
    <t>National Aeronautics &amp; Space Administration (NASA); NASA Goddard Space Flight Center; University System of Maryland; University of Maryland College Park; University of Rhode Island; University of Southern California</t>
  </si>
  <si>
    <t>Ryan, John Phillip/0000-0001-7954-5369</t>
  </si>
  <si>
    <t>FEB 15</t>
  </si>
  <si>
    <t>C2</t>
  </si>
  <si>
    <t>10.1029/92JC02505</t>
  </si>
  <si>
    <t>KM443</t>
  </si>
  <si>
    <t>WOS:A1993KM44300019</t>
  </si>
  <si>
    <t>BOYER, DL; CHEN, RR; TAO, LJ; DAVIES, PA</t>
  </si>
  <si>
    <t>PHYSICAL MODEL OF BATHYMETRIC EFFECTS ON THE ANTARCTIC CIRCUMPOLAR CURRENT</t>
  </si>
  <si>
    <t>SOUTHERN-OCEAN; SURFACE CIRCULATION; STRATIFIED OCEAN; WIND-DRIVEN; LARGE-SCALE; SPIN-UP; TOPOGRAPHY; FLOW</t>
  </si>
  <si>
    <t>Laboratory experiments were conducted to simulate some of the effects of the bathymetry of the southern ocean on the physical characteristics of the Antarctic Circumpolar Current (ACC). An idealized zonal wind stress, which varied inversely with the distance from the model Antarctic continent, was simulated in the laboratory model by a radially inward sink-source flow in a thin layer along the surface of the circular test cell. The experiments demonstrated the feasibility of simulating the surface wind stress in physical models by source-sink forcing. The present model, however, has the limitation of not accounting for such factors as the longitudinal variations in the wind shear and the decrease in wind stress on approaching the Antarctic continent from the north. Planetary beta effects were neglected because the topographic beta term can be shown to dominate over large portions of the model area. The neglect of beta effects is also a limitation of the model. In spite of these limitations, however, the simulations of the physical model for both the homogeneous and linearly stratified cases were shown to be in good agreement with observations of the ACC. These include well-defined strong currents along the mid-ocean ridge; strong perturbations in the vicinity of the Macquarie Ridge, Campbell Plateau, and Kerguelen Gaussberg Plateau; strong meridional transport to the east of the Drake Passage; and anomalies to the south (wave troughs) and to the north (wave ridges) of the main circumpolar current over ocean basins and mountain ridges, respectively. It was shown that the Eltanin and Udintsev fracture zones in the vicinity of 135-degrees-W are important factors in directing the ACC eastward across the Southeast Pacific Basin to the Drake Passage. The model results suggest that these fracture zones can influence the nature of the flow in the western Atlantic because of their control of the flow through the Drake Passage. The estimated volume transports through the Drake Passage based on the model results are in fair agreement with oceanic observations. Estimates of the spin-up time of the system for homogeneous and stratified cases have been provided.</t>
  </si>
  <si>
    <t>ARIZONA STATE UNIV, DEPT MECH &amp; AEROSP ENGN, TEMPE, AZ 85287 USA; UNIV DUNDEE, DEPT CIVIL ENGN, DUNDEE DD1 4HN, SCOTLAND; CHINESE ACAD SCI, INST ATMOSPHER PHYS, BEIJING, PEOPLES R CHINA</t>
  </si>
  <si>
    <t>Arizona State University; Arizona State University-Tempe; University of Dundee; Chinese Academy of Sciences; Institute of Atmospheric Physics, CAS</t>
  </si>
  <si>
    <t>Chen, Raine/HLH-6096-2023</t>
  </si>
  <si>
    <t>Chen, Raine/0000-0001-8287-3478</t>
  </si>
  <si>
    <t>10.1029/92JC02254</t>
  </si>
  <si>
    <t>WOS:A1993KM44300030</t>
  </si>
  <si>
    <t>RAYNAUD, D; JOUZEL, J; BARNOLA, JM; CHAPPELLAZ, J; DELMAS, RJ; LORIUS, C</t>
  </si>
  <si>
    <t>THE ICE RECORD OF GREENHOUSE GASES</t>
  </si>
  <si>
    <t>LAST CLIMATIC CYCLE; PAST 2 CENTURIES; ATMOSPHERIC CO2; ANTARCTIC ICE; CORE RECORD; SENSITIVITY; HOLOCENE; METHANE; AGES; BP</t>
  </si>
  <si>
    <t>Gases trapped in polar ice provide our most direct record of the changes in greenhouse gas levels during the past 150,000 years. The best documented trace-gas records are for CO2 and CH4. The measurements corresponding to the industrial period document the recent changes in growth rate. The variability observed over the last 1000 years constrains the possible feedbacks of a climate change on the trace gases under similar conditions as exist today. Changes in the levels of greenhouse gases during the glacial-interglacial cycle overall paralleled, at least at high southern latitudes, changes in temperature; this relation suggests that greenhouse gases play an important role as an amplifier of the initial orbital forcing of Earth's climate and also helps to assess the feedbacks on the biogeochemical cycles in a climate system in which the components are changing at different rates.</t>
  </si>
  <si>
    <t>CEA SACLAY, MODELISAT CLIMAT &amp; ENVIRONM LAB, F-91191 GIF SUR YVETTE, FRANCE</t>
  </si>
  <si>
    <t>RAYNAUD, D (corresponding author), CNRS, GLACIOL &amp; GEOPHYS ENVIRONM LAB, BP 96, F-38402 ST MARTIN DHERES, FRANCE.</t>
  </si>
  <si>
    <t>raynaud, dominique/ABG-4718-2020; Raynaud, Dominique/H-9626-2016; Chappellaz, Jérôme A./A-4872-2011</t>
  </si>
  <si>
    <t>1200 NEW YORK AVE, NW, WASHINGTON, DC 20005 USA</t>
  </si>
  <si>
    <t>1095-9203</t>
  </si>
  <si>
    <t>FEB 12</t>
  </si>
  <si>
    <t>10.1126/science.259.5097.926</t>
  </si>
  <si>
    <t>KL800</t>
  </si>
  <si>
    <t>WOS:A1993KL80000031</t>
  </si>
  <si>
    <t>COURT SAYS UNITED-STATES LAW APPLIES TO ANTARCTIC WASTE CLEANUP</t>
  </si>
  <si>
    <t>FEB 11</t>
  </si>
  <si>
    <t>KL714</t>
  </si>
  <si>
    <t>WOS:A1993KL71400006</t>
  </si>
  <si>
    <t>BLANKENSHIP, DD; BELL, RE; HODGE, SM; BROZENA, JM; BEHRENDT, JC; FINN, CA</t>
  </si>
  <si>
    <t>ACTIVE VOLCANISM BENEATH THE WEST ANTARCTIC ICE-SHEET AND IMPLICATIONS FOR ICE-SHEET STABILITY</t>
  </si>
  <si>
    <t>STREAM</t>
  </si>
  <si>
    <t>IT is widely understood that the collapse of the West Antarctic ice sheet (WAIS) would cause a global sea level rise of 6 m, yet there continues to be considerable debate about the detailed response of this ice sheet to climate change1-3. Because its bed is grounded well below sea level, the stability of the WAIS may depend on geologically controlled conditions at the base which are independent of climate. In particular, heat supplied to the base of the ice sheet could increase basal melting and thereby trigger ice streaming, by providing the water for a lubricating basal layer of till on which ice streams are thought to slide4,5. Ice streams act to protect the reservoir of slowly moving inland ice from exposure to oceanic degradation, thus enhancing ice-sheet stability. Here we present aerogeophysical evidence for active volcanism and associated elevated heat flow beneath the WAIS near the critical region where ice streaming begins. If this heat flow is indeed controlling ice-stream formation, then penetration of ocean waters inland of the thin hot crust of the active portion of the West Antarctic rift system could lead to the disappearance of ice streams, and possibly trigger a collapse of the inland ice reservoir.</t>
  </si>
  <si>
    <t>COLUMBIA UNIV,LAMONT DOHERTY GEOL OBSERV,PALISADES,NY 10964; US GEOL SURVEY,TACOMA,WA 98406; US GEOL SURVEY,DENVER,CO 80225; USN,RES LAB,WASHINGTON,DC 20375</t>
  </si>
  <si>
    <t>Columbia University; United States Department of the Interior; United States Geological Survey; United States Department of the Interior; United States Geological Survey; United States Department of Defense; United States Navy; Naval Research Laboratory</t>
  </si>
  <si>
    <t>BLANKENSHIP, DD (corresponding author), UNIV TEXAS,INST GEOPHYS,AUSTIN,TX 78759, USA.</t>
  </si>
  <si>
    <t>Finn, Carol A/HKN-9277-2023; Blankenship, Donald D./G-5935-2010</t>
  </si>
  <si>
    <t>Finn, Carol A/0000-0002-6178-0405;</t>
  </si>
  <si>
    <t>10.1038/361526a0</t>
  </si>
  <si>
    <t>WOS:A1993KL71400056</t>
  </si>
  <si>
    <t>MITCHELL, NC; PARSON, LM</t>
  </si>
  <si>
    <t>THE TECTONIC EVOLUTION OF THE INDIAN-OCEAN TRIPLE JUNCTION, ANOMALY-6 TO PRESENT</t>
  </si>
  <si>
    <t>MID-ATLANTIC RIDGE; GALAPAGOS 95.5-DEGREES-W; ANTARCTICA-AFRICA; PROPAGATING RIFT; PLATE MOTIONS; MODEL; DEFORMATION; LITHOSPHERE; EXTENSION; TOPOGRAPHY</t>
  </si>
  <si>
    <t>The tectonic evolution of the Indian Ocean ridge-ridge-ridge triple junction, the junction of the Central Indian Ridge (CIR), Southeast Indian Ridge (SEIR) and Southwest Indian Ridge (SWIR), is inferred by mapping structures along its traces on the three plates with a long-range side scan sonar, Geological Long-Range Inclined Asdic (GLORIA). The sonar images to the west of the triple junction show two different styles of tectonic evolution. Some sections of the trace on the African plate are marked by a SWIR-facing scarp containing fine lineaments that are probably normal faults. These correspond with sections of the trace on the Antarctic plate of the same age that have a sharp intersection of SWIR and SEIR abyssal hills that is to be expected from a simple ridge-ridge-ridge triple junction evolution (a ''herringbone'' pattern of isochrons). In contrast there are other sections of the trace on the African plate that have a blocky structure with no definite termination of CIR abyssal hills against those of the SWIR. The corresponding regions of the Antarctic plate show large 10- to 30-km-long overlapping fault scarps, tapering to the northeast and ending in asymmetric valleys to the southwest. These major normal faults are each offset by 1-6 km, forming an en echelon series. The two different styles of tectonic structures indicate two different modes of evolution, although why the triple junction has evolved with two different modes is unclear. Periods of asymmetric spreading in the CIR magnetic anomaly sequence collected on the African plate may possibly indicate that the CIR and SEIR have been offset by a fracture zone at the triple junction during one of these two modes. Echo sounder traverses on the Antarctic and African plates commonly show a steady shallowing of the CIR and SEIR seafloor toward the traces, a steep scarp facing the SWIR and a broad marginal deep at the base of this scarp. This rift flank shape resembles that of the SWIR valley's rift shoulders close to the present triple junction (Mitchell, 1991a), suggesting that the mechanical evolution has been similar to the present day and the relief due to the rift flank uplift has been preserved by the cooling and strengthening of the lithosphere with age away from the ridge axes. If the shape of the rift shoulder uplift along the trace on the Antarctic plate is interpreted with a simple flexural model involving an end-loaded elastic plate, the inferred rigidity (10(19)-10(21) N m or 2-6 km effective elastic thickness) is consistent with the suggestion that the isostatic uplift occurred in young, weak lithosphere, close to the triple junction. Interestingly, the observed approximately 1-km relief of the trace escarpment and the estimated rigidity suggest that the uplift was produced by a load (2-5 X 10(11) N/m) that is equivalent to half the present cross-sectional area of the SWIR valley 35 km from the triple junction.</t>
  </si>
  <si>
    <t>UNIV OXFORD, DEPT EARTH SCI, OXFORD, ENGLAND; COLUMBIA UNIV, LAMONT DOHERTY GEOL OBSERV, PALISADES, NY 10964 USA; INST OCEANOG SCI, DEACON LAB, GODALMING GU8 5UB, SURREY, ENGLAND</t>
  </si>
  <si>
    <t>University of Oxford; Columbia University; NERC National Oceanography Centre</t>
  </si>
  <si>
    <t>Mitchell, Neil/B-9807-2008</t>
  </si>
  <si>
    <t>Mitchell, Neil/0000-0002-6483-2450</t>
  </si>
  <si>
    <t>FEB 10</t>
  </si>
  <si>
    <t>B2</t>
  </si>
  <si>
    <t>10.1029/92JB00582</t>
  </si>
  <si>
    <t>KL595</t>
  </si>
  <si>
    <t>WOS:A1993KL59500006</t>
  </si>
  <si>
    <t>BENOIT, PH; SEARS, H; SEARS, DWG</t>
  </si>
  <si>
    <t>THE NATURAL THERMOLUMINESCENCE OF METEORITES .5. ORDINARY CHONDRITES AT THE ALLAN HILLS ICE FIELDS</t>
  </si>
  <si>
    <t>H-CHONDRITES; ANTARCTIC METEORITES; VICTORIA LAND; EXPOSURE; HISTORY; AL-26; BE-10; AGES</t>
  </si>
  <si>
    <t>Natural thermoluminescence (TL) data have been obtained for 167 ordinary chondrites from the ice fields in the vicinity of the Allan Hills in Victoria Land, Antarctica, in order to investigate their thermal and radiation history, pairing, terrestrial age, and concentration mechanisms. Using fairly conservative criteria (including natural and induced TL, find location, and petrographic data), the 167 meteorite fragments are thought to represent a maximum of 129 separate meteorites. Natural TL values for meteorites from the Main ice field are fairly low (typically 5-30 krad, indicative of terrestrial ages of approximately 400 ka), while the Farwestern field shows a spread with many values 30-80 krad, suggestive of &lt; 150-ka terrestrial ages. There appear to be trends in TL levels within individual ice fields which are suggestive of directions of ice movement at these sites during the period of meteorite concentration. These directions seem to be confirmed by the orientations of elongation preserved in meteorite pairing groups. The proportion of meteorites with very low natural TL levels (&lt;5 krad) at each field is comparable to that observed at the Lewis Cliff site and for modem non-Antarctic falls and is also similar to the fraction of small perihelia (&lt;0.85 AU) orbits calculated from fireball and fall observations. Induced TL data for meteorites from the Allan Hills confirm trends observed for meteorites collected during the 1977/1978 and 1978/1979 field seasons which show that a select group of H chondrites from the Antarctic experienced a different extraterrestrial thermal history to that of non-Antarctic H chondrites.</t>
  </si>
  <si>
    <t>BENOIT, PH (corresponding author), UNIV ARKANSAS, DEPT CHEM &amp; BIOCHEM, COSMOCHEM GRP, FAYETTEVILLE, AR 72701 USA.</t>
  </si>
  <si>
    <t>10.1029/92JB02049</t>
  </si>
  <si>
    <t>WOS:A1993KL59500013</t>
  </si>
  <si>
    <t>KENNER, RD; PLUMB, IC; RYAN, KR</t>
  </si>
  <si>
    <t>LABORATORY MEASUREMENTS OF THE LOSS OF CLO ON PYREX, ICE AND NAT AT 183-K</t>
  </si>
  <si>
    <t>ANTARCTIC OZONE DEPLETION; HETEROGENEOUS REACTIONS; HYDROGEN-CHLORIDE; COEFFICIENTS; STRATOSPHERE; NITRATE; O(P-3); 295-K; HCL; O-2</t>
  </si>
  <si>
    <t>The rate of loss of ClO on Pyrex, water ice and nitric acid trihydrate, NAT, surfaces at 183 K has been measured in a flow reactor sampled by a mass spectrometer. Upper limits for the rates of loss of ClO on Pyrex at 295 K, Cl2 on ice at 183 K and O3 on Pyrex, ice and NAT surfaces at 183 K have also been determined. In all cases the probability of loss of the species from the gas-phase upon collision with the surface is less than 10(-4). These small values make it probable that heterogeneous reactions involving these species are unimportant in the winter polar stratosphere.</t>
  </si>
  <si>
    <t>KENNER, RD (corresponding author), CSIRO,DIV APPL PHYS,LINDFIELD,NSW 2070,AUSTRALIA.</t>
  </si>
  <si>
    <t>FEB 5</t>
  </si>
  <si>
    <t>10.1029/93GL00238</t>
  </si>
  <si>
    <t>KM058</t>
  </si>
  <si>
    <t>WOS:A1993KM05800009</t>
  </si>
  <si>
    <t>RODGER, A; DUDENEY, J</t>
  </si>
  <si>
    <t>SPACE PHYSICS - MERGING AT THE MAGNETOPAUSE</t>
  </si>
  <si>
    <t>RODGER, A (corresponding author), BRITISH ANTARCTIC SURVEY,HIGH CROSS,MADINGLEY RD,CAMBRIDGE CB3 0ET,ENGLAND.</t>
  </si>
  <si>
    <t>FEB 4</t>
  </si>
  <si>
    <t>10.1038/361407a0</t>
  </si>
  <si>
    <t>KK713</t>
  </si>
  <si>
    <t>WOS:A1993KK71300032</t>
  </si>
  <si>
    <t>CHASTEL, C; DEMAZURE, M; CHASTEL, O; GENEVOIS, F; LEGRAND, MC; GRULET, O; ODERMATT, M; LEGOFF, F</t>
  </si>
  <si>
    <t>A RICKETTSIA-LIKE ORGANISM FROM IXODES-URIAE TICKS COLLECTED ON THE KERGUELEN ISLANDS (FRENCH SUB-ANTARCTIC TERRITORIES)</t>
  </si>
  <si>
    <t>ACTA VIROLOGICA</t>
  </si>
  <si>
    <t>RICKETTSIA-LIKE ORGANISM; MAYES AGENT; IXODES-URIAE; PENGUINS; KERGUELEN ISLANDS</t>
  </si>
  <si>
    <t>A rickettsia-like microorganism was isolated in suckling mice from Ixodes uriae ticks collected from penguins breeding on Mayes Island, Kerguelen Archipelago, French Subantarctic Territories. At isolation, this agent mimicked a tick-borne arbovirus. Finally, electron microscopy studies of infected suckling mouse livers showed the presence of inclusions filled with pleomorphic microorganism in the cytoplasm of some hepatocytes, sometimes dividing by binary fission and thus of obviously non-viral nature. No firm serological relationship was demonstrated with Chlamydia psittaci, C. trachomatis, C pneumoniae, Coxiella burnetii, Cowdria ruminentium, Ehrlichia canis, E. phagocytophila, E. risticii or the WSU/1044 agent. The exact taxonomic position of the ''Mayes'' agent remains to be clarified.</t>
  </si>
  <si>
    <t>CNRS,CEBAS,CHIZE,FRANCE</t>
  </si>
  <si>
    <t>CHASTEL, C (corresponding author), FAC MED BREST,VIRUS LAB,F-29279 BREST,FRANCE.</t>
  </si>
  <si>
    <t>SLOVAK ACADEMIC PRESS LTD</t>
  </si>
  <si>
    <t>BRATISLAVA</t>
  </si>
  <si>
    <t>PO BOX 57, NAM SLOBODY 6, 810 05 BRATISLAVA, SLOVAKIA</t>
  </si>
  <si>
    <t>0001-723X</t>
  </si>
  <si>
    <t>ACTA VIROL</t>
  </si>
  <si>
    <t>Acta Virol.</t>
  </si>
  <si>
    <t>FEB</t>
  </si>
  <si>
    <t>Virology</t>
  </si>
  <si>
    <t>LM018</t>
  </si>
  <si>
    <t>WOS:A1993LM01800002</t>
  </si>
  <si>
    <t>STUCHLIK, D; CRADDOCK, W</t>
  </si>
  <si>
    <t>NASA LONG DURATION BALLOON CAPABILITY DEVELOPMENT PROJECT</t>
  </si>
  <si>
    <t>The potential benefits of a Long Duration Balloon (LDB) capability have long been recognized and some modest efforts have previously been undertaken by the National Center for Atmospheric Research (NCAR), the National Scientific Balloon Facility (NSBF), et.al., going back to the late 1960's. In 1988, the National Aeronautics and Space Administration (NASA) made a decision to dedicate significant resources toward this effort and a technical and management approach was established. The objective of the project is to develop a near global LDB capability for both Antarctic and mid-latitude applications, including the required telecommunications, navigation and positioning, power, data processing and control systems necessary to conduct flights of scientific experiments weighing 1500 pounds or more on conventional balloons for periods of up to three weeks. The first operational use of the new capability is planned in support of Solar Max experiments in Antarctica during the 1991-1992 austral summer. Development of the Antarctica support system configuration has been initiated and the first test flight was conducted from McMurdo Station in December 1989-January 1990. The progress, status and future plans for development of the new LDB capability will be discussed.</t>
  </si>
  <si>
    <t>NASA, GODDARD SPACE FLIGHT CTR, WALLOPS FLIGHT FACIL, WALLOPS ISL, VA 23337 USA; NEW MEXICO STATE UNIV, PHYS SCI LAB, LAS CRUCES, NM 88003 USA</t>
  </si>
  <si>
    <t>National Aeronautics &amp; Space Administration (NASA); NASA Goddard Space Flight Center; Wallops Flight Facility; New Mexico State University</t>
  </si>
  <si>
    <t>10.1016/0273-1177(93)90283-H</t>
  </si>
  <si>
    <t>JW711</t>
  </si>
  <si>
    <t>WOS:A1993JW71100020</t>
  </si>
  <si>
    <t>EJIRI, M; KADOKURA, A; HIRASAWA, T; SATO, N; FUJII, R; MIYAOKA, H; NISHIMURA, J; YAJIMA, N; YAMAGAMI, T; KOKUBUN, S; FUKUNISHI, H; YAMANAKA, MD; KODAMA, M</t>
  </si>
  <si>
    <t>POLAR PATROL BALLOON EXPERIMENT IN ANTARCTICA</t>
  </si>
  <si>
    <t>Since 1984 the National Institute of Polar Research, the Institute of Space and Astronautical Science and collaborative scientists have searched for feasibility of the long-term circumpolar balloon experiment called Polar Patrol Balloon (PPB) project. This project aims at establishing a station network in the stratosphere over the Antarctic region for geophysical and astrophysical observations. Three test flights in 1987 and 1990 at Syowa Station have convinced us that PPB would come back to the launching site with a good possibility. During 1991-1993 the PPB experiments will consequently be made for scientific researches at Syowa Station. This paper reports unique advantages of this PPB experiment and briefly reviews the past PPB experiments.</t>
  </si>
  <si>
    <t>NATL INST POLAR RES, TOKYO, TOKYO 173, JAPAN; INST SPACE &amp; ASTRONAUT SCI, SAGAMIHARA, KANAGAWA 229, JAPAN; UNIV TOKYO, GEOPHYS RES LAB, BUNKYO KU, TOKYO 113, JAPAN; TOHOKU UNIV, UPPER ATMOSPHERE &amp; SPACE RES LAB, SENDAI, MIYAGI 980, JAPAN; KYOTO UNIV, CTR RADIO ATMOSPHER SCI, UJI, KYOTO 611, JAPAN; YAMANASHI MED COLL, NAKAKOMA, YAMANASHI 40338, JAPAN</t>
  </si>
  <si>
    <t>Research Organization of Information &amp; Systems (ROIS); National Institute of Polar Research (NIPR) - Japan; Japan Aerospace Exploration Agency (JAXA); Institute of Space &amp; Astronautical Science (ISAS); University of Tokyo; Tohoku University; Kyoto University; University of Yamanashi</t>
  </si>
  <si>
    <t>Yamanaka, Manabu/AAJ-5880-2021</t>
  </si>
  <si>
    <t>Yamanaka, Manabu/0000-0002-6776-5150</t>
  </si>
  <si>
    <t>10.1016/0273-1177(93)90286-K</t>
  </si>
  <si>
    <t>WOS:A1993JW71100023</t>
  </si>
  <si>
    <t>WANIA, F; MACKAY, D</t>
  </si>
  <si>
    <t>GLOBAL FRACTIONATION AND COLD CONDENSATION OF LOW VOLATILITY ORGANOCHLORINE COMPOUNDS IN POLAR-REGIONS</t>
  </si>
  <si>
    <t>AMBIO</t>
  </si>
  <si>
    <t>LONG-RANGE TRANSPORT; MARINE FOOD-CHAINS; ARCTIC AIR-POLLUTION; DIBENZO-PARA-DIOXINS; HENRY LAW CONSTANTS; POLYCHLORINATED-BIPHENYLS; CHLORINATED HYDROCARBONS; ATMOSPHERIC TRANSPORT; ORGANIC-COMPOUNDS; TEMPORAL TRENDS</t>
  </si>
  <si>
    <t>Organochlorine chemicals, including chlorinated pesticides and polychlorobiphenyls, are found at appreciable concentrations in the polar regions, presumably as a result of long-range atmospheric transport. Concentration data in arctic and antarctic air, snow, atmospheric deposition, fish and seals, measured by various investigators, are compiled and interpreted to determine latitudinal and temporal trends. It is suggested that the often surprisingly high concentrations are explained in part by the temperature-dependent partitioning of these low volatility compounds. A process of global fractionation may be occurring in which organic compounds become latitudinally fractionated, ''condensing'' at different ambient temperatures dependent on their volatility. We suggest that compounds with vapor pressures in a certain low range may preferentially accumulate in polar regions. Possible adverse effects of these potentially toxic compounds on the indigenous population and on the arctic ecosystem are discussed. It is concluded that there is a need to control or even ban certain chemicals which have a tendency to fractionate into the polar ecosystems.</t>
  </si>
  <si>
    <t>UNIV TORONTO, INST ENVIRONM STUDIES, TORONTO M5S 1A4, ONTARIO, CANADA</t>
  </si>
  <si>
    <t>University of Toronto</t>
  </si>
  <si>
    <t>UNIV TORONTO, DEPT CHEM ENGN &amp; APPL CHEM, TORONTO M5S 1A4, ONTARIO, CANADA.</t>
  </si>
  <si>
    <t>Wania, Frank/JAX-3216-2023; Wania, Frank/J-2532-2012</t>
  </si>
  <si>
    <t>Wania, Frank/0000-0003-3836-0901; Wania, Frank/0000-0003-3836-0901</t>
  </si>
  <si>
    <t>0044-7447</t>
  </si>
  <si>
    <t>1654-7209</t>
  </si>
  <si>
    <t>Ambio</t>
  </si>
  <si>
    <t>KR799</t>
  </si>
  <si>
    <t>WOS:A1993KR79900002</t>
  </si>
  <si>
    <t>STEHMANN, M; BALUSHKIN, AV</t>
  </si>
  <si>
    <t>RESULTS OF THE RESEARCH CRUISES OF FRV WALTHER-HERWIG TO SOUTH-AMERICA .71. A 1ST RECORD OF THE ANTARCTIC FISH LINDBERGICHTHYS-NUDIFRONS (LONNBERG, 1905) FROM THE BEAGLE CANAL, TIERRA-DEL-FUEGO (PISCES, PERCIFORMES, NOTOTHENIIDAE)</t>
  </si>
  <si>
    <t>ARCHIV FUR FISCHEREIWISSENSCHAFT</t>
  </si>
  <si>
    <t>A specimen of the nototheniid fish Lindbergichthys nudifrons was sampled, along with two common Patagonian nototheniid species, during the 3rd German Antarctic Expedition (1981) with FRV 'Walther Herwig' at Ushuaia in the Beagle Canal. A detailed description of this specimen is given, which represents the first record of L. nudifrons in subantarctic continental waters of Tierra del Fuego.</t>
  </si>
  <si>
    <t>RUSSIAN ACAD SCI,INST ZOOL,DEPT ICHTHYOL,ST PETERSBURG 199034,RUSSIA</t>
  </si>
  <si>
    <t>Russian Academy of Sciences; Zoological Institute of the Russian Academy of Sciences</t>
  </si>
  <si>
    <t>STEHMANN, M (corresponding author), UNIV HAMBURG,ZOOL MUSEUM,INST SEEFISCHEREI ICHTHYOL,BUNDESFORSCH ANSTALT FISCHEREI,W-2000 HAMBURG 13,GERMANY.</t>
  </si>
  <si>
    <t>Balushkin, Arcady/AAM-4225-2020</t>
  </si>
  <si>
    <t>BUNDESFORSCHUNGSANSTALT FISCHEREI</t>
  </si>
  <si>
    <t>HAMBURG 50</t>
  </si>
  <si>
    <t>PALMAILLE 9, W-2000 HAMBURG 50, GERMANY</t>
  </si>
  <si>
    <t>0003-9063</t>
  </si>
  <si>
    <t>ARCH FISCHEREIWISS</t>
  </si>
  <si>
    <t>KX784</t>
  </si>
  <si>
    <t>WOS:A1993KX78400005</t>
  </si>
  <si>
    <t>SAKHAROV, IY; GLYANZEV, SP; LITVIN, FE; SAVVINA, TV</t>
  </si>
  <si>
    <t>POTENT DEBRIDING ABILITY OF COLLAGENOLYTIC PROTEASE ISOLATED FROM THE HEPATOPANCREAS OF THE KING CRAB PARALITHODES-CAMTSCHATICA</t>
  </si>
  <si>
    <t>ARCHIVES OF DERMATOLOGICAL RESEARCH</t>
  </si>
  <si>
    <t>ENZYMATIC DEBRIDEMENT; COLLAGENOLYTIC PROTEASES; ELASTASE; KING CRAB; PURULENT WOUNDS</t>
  </si>
  <si>
    <t>The debriding activity of the protease complex produced from the hepatopancreas of the king crab Paralithodes camtschatica was evaluated in vivo. The results clearly showed that the crab preparation had a high debriding ability. Individual proteases were isolated chromatographically from the crab complex to compare their debriding activities. All the purified proteases were active in vivo. The most active component of the complex was the isozyme C of crab collagenotytic protease, a member of the chymotrypsin-like protease class.</t>
  </si>
  <si>
    <t>VISHNEVSKY INST SURG,RUSSIAN AMS,MOSCOW,RUSSIA</t>
  </si>
  <si>
    <t>Russian Academy of Medical Sciences; Vishnevsky National Medical Research Center of Surgery</t>
  </si>
  <si>
    <t>SAKHAROV, IY (corresponding author), MOSCOW MV LOMONOSOV STATE UNIV,DEPT CHEM,DIV CHEM ENZYMOL,MOSCOW 119899,RUSSIA.</t>
  </si>
  <si>
    <t>Sakharov, Ivan/C-9813-2015</t>
  </si>
  <si>
    <t>Sakharov, Ivan/0000-0002-7262-8599</t>
  </si>
  <si>
    <t>0340-3696</t>
  </si>
  <si>
    <t>ARCH DERMATOL RES</t>
  </si>
  <si>
    <t>Arch. Dermatol. Res.</t>
  </si>
  <si>
    <t>FEB-MAR</t>
  </si>
  <si>
    <t>10.1007/BF00370820</t>
  </si>
  <si>
    <t>Dermatology</t>
  </si>
  <si>
    <t>KT076</t>
  </si>
  <si>
    <t>WOS:A1993KT07600006</t>
  </si>
  <si>
    <t>WILLIAMS, RC; MYNATT, R; DETRICH, HW</t>
  </si>
  <si>
    <t>DYNAMIC INSTABILITY OF ANTARCTIC FISH MICROTUBULES</t>
  </si>
  <si>
    <t>NORTHEASTERN UNIV,DEPT BIOL,BOSTON,MA 02115; VANDERBILT UNIV,DEPT MOLEC BIOL,NASHVILLE,TN 37240</t>
  </si>
  <si>
    <t>Northeastern University; Vanderbilt University</t>
  </si>
  <si>
    <t>A262</t>
  </si>
  <si>
    <t>KP517</t>
  </si>
  <si>
    <t>WOS:A1993KP51701507</t>
  </si>
  <si>
    <t>WIENCKE, C; RAHMEL, J; KARSTEN, U; WEYKAM, G; KIRST, GO</t>
  </si>
  <si>
    <t>PHOTOSYNTHESIS OF MARINE MACROALGAE FROM ANTARCTICA - LIGHT AND TEMPERATURE REQUIREMENTS</t>
  </si>
  <si>
    <t>BOTANICA ACTA</t>
  </si>
  <si>
    <t>ANTARCTICA; DARK RESPIRATION; LIGHT; MARINE MACROALGAE; PHOTOSYNTHESIS; TEMPERATURE</t>
  </si>
  <si>
    <t>LONG-TERM CULTURE; LAMINARIA-SOLIDUNGULA; GREEN MACROALGAE; DARK RESPIRATION; SOUTHERN CHILE; SALT TOLERANCE; QUANTUM YIELD; HIGHER-PLANTS; NORTH-SEA; RED ALGAE</t>
  </si>
  <si>
    <t>The photosynthetic performance of macroalgae isolated in Antarctica was studied in the laboratory. Species investigated were the brown algae Himantothallus grandifolius, Desmarestia anceps, Ascoseira mirabilis, the red algae Palmaria decipiens, Iridaea cordata, Gigartina skottsbergii, and the green algae Enteromorpha bulbosa, Acrosiphonia arcta, Ulothrix subflaccida and U. implexa. Unialgal cultures of the brown and red algae were maintained at 0-degrees-C, the green algae were cultivated at 10-degrees-C. I(K) values were between 18 and 53 mumol m-2 s-1 characteristic for low light adapted algae. Only the two Ulothrix species showed higher I(K) values between 70 and 74 mumol m-2 s-1. Photosynthesis compensated dark respiration at very low photon fluence rates between 1.6 and 10.6 mumol m-2 s-1. Values of alpha were high: between 0.4 and 1.1 mumol O2 g-1 FW h-1 (mumol m-2 s-1)-1 in the brown and red algae and between 2.1 and 4.9 mumol O2 g-1 FW h-1 (mumol m-2 s-1 in the green algal species. At 0-degrees-C P(max) values of the brown and red algae ranged from 6.8 to 19.1 mumol O2 g-1 FW h-1 and were similarly high or higher than those of comparable Arctic-cold temperate species. Optimum temperatures for photosynthesis were 5 to 10-degrees-C in A. mirabilis, 10-degrees-C in H. grandifolius, 15-degrees-C in G. skottsbergii and 20-degrees-C or higher in D. anceps and I. cordata. P:R ratios strongly decreased in most brown and red algae with increasing temperatures due to different Q10 values for photosynthesis (1.4 to 2.5) and dark respiration (2.5 to 4.1). These features indicate considerable physiological adaptation to the prevailing low light conditions and temperatures of Antarctic waters. In this respect the lower depth distribution limits and the northern distributions boundaries of these species partly depend on the physiological properties described here.</t>
  </si>
  <si>
    <t>UNIV BREMEN, FACHBEREICH 2, W-2800 BREMEN 33, GERMANY</t>
  </si>
  <si>
    <t>WIENCKE, C (corresponding author), ALFRED WEGENER INST POLAR &amp; MARINE RES, W-2850 BREMERHAVEN, GERMANY.</t>
  </si>
  <si>
    <t>GEORG THIEME VERLAG KG</t>
  </si>
  <si>
    <t>RUDIGERSTR 14, D-70469 STUTTGART, GERMANY</t>
  </si>
  <si>
    <t>0932-8629</t>
  </si>
  <si>
    <t>BOT ACTA</t>
  </si>
  <si>
    <t>Bot. Acta</t>
  </si>
  <si>
    <t>10.1111/j.1438-8677.1993.tb00341.x</t>
  </si>
  <si>
    <t>KW549</t>
  </si>
  <si>
    <t>WOS:A1993KW54900012</t>
  </si>
  <si>
    <t>LEAT, PT; SCHMINCKE, HU</t>
  </si>
  <si>
    <t>LARGE-SCALE RHEOMORPHIC SHEAR DEFORMATION IN MIOCENE PERALKALINE IGNIMBRITE-E, GRAN-CANARIA</t>
  </si>
  <si>
    <t>IGNIMBRITE; CANARY ISLANDS; MOGAN FORMATION; COMENDITE; TRACHYTE; RHEOMORPHISM; SHEAR ZONE</t>
  </si>
  <si>
    <t>The single ignimbrite cooling unit E (average thickness, 28 m; volume, ca. 30 km3) forms the uppermost member of the Miocene Upper Mogan Formation on Gran Canaria. It is strongly chemically zoned from basal, first-erupted comendite (peralkaline rhyolite) to late-erupted trachyte, and, apart from an upper trachytic zone, it is densely welded. E was emplaced onto a surface inclined ca. 2-5-degrees from the source caldera. Detailed mapping of key sections, up to 300 m long, exposed in barranco walls, ca. 10 km from the caldera margin, reveals structures that are interpreted to have been produced by rheomorphic deformation of the ignimbrite along shear zones. The shear zones formed within the lower-viscosity comenditic tuff. Extensional structures include mega-boudinage and 'decapitated sequences' and compression resulted in sequence repetition by overthrusting. Mechanisms traditionally thought to be important during rheomorphic deformation of welded. tuffs (compaction, lateral creep, folding, vertical density-driven diapirism) cannot account for these features, which reflect lateral (post-compactional) rheomorphic movement locally in excess of 800 m. We suggest the following sequence of events: emplacement of the several flow units; compaction, with little lateral movement; rheomorphic deformation. During and after compaction, layers of secondary porosity developed within the comenditic tuff, possibly where upward escape of gas was prevented by overlying, relatively impermeable layers of densely compacted ignimbrite. These structurally weak layers of high porosity subsequently acted as shear zones.</t>
  </si>
  <si>
    <t>LEAT, PT (corresponding author), BRITISH ANTARCTIC SURVEY,MADINGLEY RD,CAMBRIDGE CB3 0ET,ENGLAND.</t>
  </si>
  <si>
    <t>10.1007/BF00301513</t>
  </si>
  <si>
    <t>KP418</t>
  </si>
  <si>
    <t>WOS:A1993KP41800002</t>
  </si>
  <si>
    <t>BRINCKMANNVOSS, A; LICKEY, DM; MILLS, CE</t>
  </si>
  <si>
    <t>RHYSIA-FLETCHERI (CNIDARIA, HYDROZOA, RHYSIIDAE), A NEW SPECIES OF COLONIAL HYDROID FROM VANCOUVER ISLAND (BRITISH-COLUMBIA, CANADA) AND THE SAN-JUAN ARCHIPELAGO (WASHINGTON, USA)</t>
  </si>
  <si>
    <t>A new species of colonial athecate hydroid, Rhysia fletcheri, is described from Vancouver Island, British Columbia, Canada, and from Friday Harbor, Washington, U.S.A. Its relationship to Rhysia autumnalis Brinckmann from the Mediterranean and Rhysia halecii (Hickson and Gravely) from the Antarctic and Japan is discussed. Rhysia fletcheri differs from Rhysia autumnalis and Rhysia halecii in the gastrozooid having distinctive cnidocyst clusters on its hypostome and few, thick tentacles. Most of its female gonozooids have no tentacles. Colonies of R. fletcheri are without dactylozooids. The majority of R. fletcheri colonies are found growing on large barnacles or among the hydrorhiza of large thecate hydrozoans. Rhysia fletcheri occurs in relatively sheltered waters of the San Juan Islands and on the exposed rocky coast of southern Vancouver Island.</t>
  </si>
  <si>
    <t>UNIV WASHINGTON, FRIDAY HARBOR LABS, FRIDAY HARBOR, WA 98250 USA</t>
  </si>
  <si>
    <t>University of Washington</t>
  </si>
  <si>
    <t>BRINCKMANNVOSS, A (corresponding author), ROYAL ONTARIO MUSEUM, DEPT INVERTEBRATE ZOOL, 100 QUEENS PK, TORONTO M5S 2C6, ONTARIO, CANADA.</t>
  </si>
  <si>
    <t>10.1139/z93-056</t>
  </si>
  <si>
    <t>KR098</t>
  </si>
  <si>
    <t>WOS:A1993KR09800025</t>
  </si>
  <si>
    <t>SHIMOYAMA, A; NARAOKA, H; MATSUBAYA, O; HARADA, K</t>
  </si>
  <si>
    <t>CARBON ISOTOPIC COMPOSITIONS IN ANTARCTIC CARBONACEOUS CHONDRITES</t>
  </si>
  <si>
    <t>CHEMISTRY LETTERS</t>
  </si>
  <si>
    <t>METEORITES; NITROGEN</t>
  </si>
  <si>
    <t>Total carbon contents and carbon isotopic compositions (deltaC-13 relative to PDB) in 33 specimens of Antarctic carbonaceous chondrites are in the ranges of 0.02 to 2.49% and -16.9 to +0.9 parts per thousand with the mean values 1.31% and -5.8 parts per thousand, respectively. The value -5.8 parts per thousand is very close to that for the average juvenile mantle carbon but is 5.7 parts per thousand higher than that for non-Antarctic ones.</t>
  </si>
  <si>
    <t>AKITA UNIV, COLL MIN, NAT RESOURCES RES INST, AKITA 010, JAPAN</t>
  </si>
  <si>
    <t>Akita University</t>
  </si>
  <si>
    <t>SHIMOYAMA, A (corresponding author), UNIV TSUKUBA, DEPT CHEM, TSUKUBA 305, JAPAN.</t>
  </si>
  <si>
    <t>CHEMICAL SOC JAPAN</t>
  </si>
  <si>
    <t>1-5 KANDA-SURUGADAI CHIYODA-KU, TOKYO, 101-8307, JAPAN</t>
  </si>
  <si>
    <t>0366-7022</t>
  </si>
  <si>
    <t>1348-0715</t>
  </si>
  <si>
    <t>CHEM LETT</t>
  </si>
  <si>
    <t>Chem. Lett.</t>
  </si>
  <si>
    <t>10.1246/cl.1993.371</t>
  </si>
  <si>
    <t>KN049</t>
  </si>
  <si>
    <t>WOS:A1993KN04900048</t>
  </si>
  <si>
    <t>UVA, BM; MASINI, MA; NAPOLI, L; DEVECCHI, M</t>
  </si>
  <si>
    <t>IMMUNOREACTIVE ATRIAL NATRIURETIC-LIKE PEPTIDE IN ANTARCTIC TELEOSTS</t>
  </si>
  <si>
    <t>COMPARATIVE BIOCHEMISTRY AND PHYSIOLOGY A-MOLECULAR &amp; INTEGRATIVE PHYSIOLOGY</t>
  </si>
  <si>
    <t>BUFO-JAPONICUS-FORMOSUS; FISHES; HEART; LOCALIZATION; IMMUNOHISTOCHEMISTRY; IMMUNOCYTOCHEMISTRY; GLYCOPROTEINS; EVOLUTION; CORTISOL; HORMONES</t>
  </si>
  <si>
    <t>1. The presence of an atrial natriuretic-like peptide (ANP) has been investigated in the Antarctic fish Chionodraco hamatus (Channichthydae) and Pagothenia bernacchii (Notothenidae). 2. By radioimmunoassay an ANP-like peptide has been detected in plasma and heart homogenates of both white blooded (Chionodraco) and red blooded (Pagothenia) species. 3. By immunohistochemistry atrial nutriuretic factor (ANF) immunoreactive cardiocytes have been demonstrated in the atria of Chionodraco and Pagothenia using Ab to rat 99-126 ANF. Ventricular immunoreactivity is absent in both species. 4. ANP binding sites have been visualized by autoradiography in the kidney, gills and heart of both Pagothenia and Chionodraco. 5. Our data indicate that ANP concentration is greater in the white blooded than in the red blooded</t>
  </si>
  <si>
    <t>UNIV GENOA, IST ANAT COMPARATA, I-16126 GENOA, ITALY</t>
  </si>
  <si>
    <t>Napoli, Laura/0000-0003-4607-8084; Ripolone, Michela/0000-0001-9293-6823</t>
  </si>
  <si>
    <t>1095-6433</t>
  </si>
  <si>
    <t>1531-4332</t>
  </si>
  <si>
    <t>Comp. Biochem. Physiol. A-Mol. Integr. Physiol.</t>
  </si>
  <si>
    <t>10.1016/0300-9629(93)90320-4</t>
  </si>
  <si>
    <t>KL976</t>
  </si>
  <si>
    <t>WOS:A1993KL97600019</t>
  </si>
  <si>
    <t>NOF, D; OLSON, DB</t>
  </si>
  <si>
    <t>HOW DO WESTERN ABYSSAL CURRENTS CROSS THE EQUATOR</t>
  </si>
  <si>
    <t>ANTARCTIC BOTTOM WATER; OCEAN; ATLANTIC</t>
  </si>
  <si>
    <t>Previous investigations of upper ocean currents on a beta-plane have shown that it is quite difficult for a parcel of fluid to cross the equator in the open ocean. Boundary currents sometimes can cross the equator, but even this crossing is not easily achieved. The main barrier for equatorial crossing of inviscid western boundary currents is the presence of a front on the open ocean side (NOF, 1990, Deep-Sea Research, 37, 853-875). One-and-a-half and 2 1/2 layer models are used to examine how this frontal blocking constraint is modified by bottom topography. Both models show that some topographic features. such as the Mid-Atlantic Ridge, may entirely relax the frontal blocking constraint. The single layer crossing is modeled in terms of a heavy double-fronted inertial current (overlaid by a stagnant infinitely deep upper layer) flowing northward in a parabolic channel. Analytic solutions show that the current's position ''flips'' as it crosses the equator, it is situated next to the left flank of the channel (i.e. the western boundary) in the southern hemisphere and next to the right flank (i.e. the eastern part of the channel corresponding to the western side of the the mid-ocean ridge) in the northern hemisphere. With the aid of the above model, a 2 1/2 layer model, which contains an additional intermediate current above the core, is considered. It is found that the nonfrontal southward (or northward) intermediate flow crosses the equator and remains adjacent to the western boundary. In contrast, the deep frontal flow underneath again ''flips'' from the left to the right boundary as it crosses the equator. Possible application of this theory to the dense Antarctic Bottom Water (AABW) and the Lower North Atlantic Deep Water (LNADW) is discussed.</t>
  </si>
  <si>
    <t>ROSENSTIEL SCH MARINE &amp; ATMOSPHER SCI,DIV METEOROL &amp; PHYS OCEANOG,MIAMI,FL 33149; FLORIDA STATE UNIV,INST GEOPHYS FLUID DYNAM,TALLAHASSEE,FL 32306</t>
  </si>
  <si>
    <t>State University System of Florida; Florida State University</t>
  </si>
  <si>
    <t>NOF, D (corresponding author), FLORIDA STATE UNIV,DEPT OCEANOG,TALLAHASSEE,FL 32306, USA.</t>
  </si>
  <si>
    <t>Olson, Donald/0000-0001-7180-5672</t>
  </si>
  <si>
    <t>10.1016/0967-0637(93)90002-K</t>
  </si>
  <si>
    <t>KR642</t>
  </si>
  <si>
    <t>WOS:A1993KR64200002</t>
  </si>
  <si>
    <t>JOHNS, WE; FRATANTONI, DM; ZANTOPP, RJ</t>
  </si>
  <si>
    <t>DEEP WESTERN BOUNDARY CURRENT VARIABILITY OFF NORTHEASTERN BRAZIL</t>
  </si>
  <si>
    <t>ANTARCTIC BOTTOM WATER; NORTH-ATLANTIC; EDDY</t>
  </si>
  <si>
    <t>Observations from a year-long deep current meter mooring at 8-degrees-N, 52-degrees-W are used to describe the structure and variability of the Deep Western Boundary Current (DWBC) in the tropical Atlantic. The DWBC bas a deep core near 4300 m depth, is extremely swift and narrow (35 cm s-1 core speed, 60 km width), and shows a total transport of 22 Sv between 2500 m and the bottom. Approximately 3 Sv of the DWBC transport are carried in near-bottom layers below theta = 1.8-degrees-C, which appears to be recirculating in the western tropical Atlantic north of about 4-degrees-N. Variations in the DWBC are dominated by large-amplitude vertical displacements of the deep temperature field at 60-70 day periodicities that cause significant changes in the deep stratification and vertical transport structure of the DWBC. These fluctuations appear to be related to periodic surges of cold bottom waters up onto the base of the continental rise that become entrained in the DWBC. While the forcing mechanism for these deep fluctuations remains unexplained. the picture emerging from these data is that of a highly active abyssal layer in the tropical Atlantic.</t>
  </si>
  <si>
    <t>JOHNS, WE (corresponding author), UNIV MIAMI,ROSENSTIEL SCH MARINE &amp; ATMOSPHER SCI,MIAMI,FL 33149, USA.</t>
  </si>
  <si>
    <t>Fratantoni, David M/C-7121-2011</t>
  </si>
  <si>
    <t>10.1016/0967-0637(93)90005-N</t>
  </si>
  <si>
    <t>WOS:A1993KR64200005</t>
  </si>
  <si>
    <t>GARRISON, DL; BUCK, KR; GOWING, MM</t>
  </si>
  <si>
    <t>WINTER PLANKTON ASSEMBLAGE IN THE ICE EDGE ZONE OF THE WEDDELL AND SCOTIA SEAS - COMPOSITION, BIOMASS AND SPATIAL DISTRIBUTIONS</t>
  </si>
  <si>
    <t>ANTARCTIC PACK ICE; PHAEODARIAN RADIOLARIANS; OCEANIC PHYTOPLANKTON; SOUTHERN-OCEAN; ABUNDANCE; CARBON; MICROALGAE; RATIO; BACTERIOPLANKTON; PROTOZOOPLANKTON</t>
  </si>
  <si>
    <t>As part of the Antarctic Marine Ecosystem Research in the Ice Edge Zone (AMERIEZ) program, we examined the biomass and distribution of phytoplankton and protozooplankton at an advancing ice edge in the Weddell and Scotia Seas during the early austral winter. The advance of ice cover, local melting of sea ice and advection of water masses, possibly from lower latitude regions, were the main sources of variability in the physical regime of the ice-edge zone. Analysis of the plankton assemblage showed phytoplankton biomass (PPC) in the upper 100 m ranging from 100 to 272 mg C m-2 and protozooplankton biomass (PZC) ranging from 177 to 410 mg C m-2. Autotrophic dinoflagellates dominated phytoplankton stocks, followed by other autotrophic nanoflagellates and diatoms in decreasing biomass. Heterotrophic flagellates dominated protozooplankton biomass followed by ciliates and sarcodines. The biomass of major groups comprising the planktonic assemblage was similar at most stations with the exception of one station where diatoms predominated. Integrated PPC and PZC showed no relationship to water column stability. Integrated autotrophic flagellate biomass was higher at open water stations than at ice-covered stations, but none of the other integrated group biomasses showed variations that could be related to ice cover or water mass characteristics. Analysis of discrete-depth samples indicated that all groups (except the sarcodines) showed near surface maxima, that total PPC, diatoms and autotrophic flagellates showed higher biomasses at ice-edge and open water stations than at ice-covered stations and that none of the heterotrophs showed variations related to ice cover. Some groups, however, showed differences that could be related to water mass characteristics, but this was less evident than was the effect of depth or ice cover. Comparison of species assemblages of diatoms and choanoflagellates among water column stations indicated variations that could be related to the differing cruise legs and water mass characteristics. Similar diatom assemblages were found in both ice and water, but higher concentrations occurred in the ice assemblages. A few diatom species were found to be indicator species for ice versus water assemblages and to distinguish among the varying hydrographic regimes. Although phytoplankton stocks were higher at non ice-covered than at ice-covered stations, we were not able to see distinct differences between ice-edge stations and those north of the furthest ice extent. We hypothesize that advection of sea ice into water above the freezing point and subsequent melting of ice probably affected much of our study area, so that any effects of ''enhanced production'' in the ice-edge zone would have been difficult to resolve. Moreover, absolute primary production was very low, and based on the trophic composition of the planktonic assemblage and production estimates from OUT AMERIEZ colleagues, we concluded that neither algal nor bacterial production was sufficient to produce an enrichment of protozooplankton stocks in the ice-edge zone. Calculations of a carbon budget suggested bacterial production was a significant proportion of total production and that the nano- and microheterotrophs must predominate in the utilization of both phyto- and bacterioplankton production at the winter ice edge. An analysis of species assemblages suggested little advection of populations from lower latitude regions and supports the contention that material was apparently released from sea ice during localized melting events. This input of carbon biomass and detritus from ice may supply the carbon needed to support the high concentrations of heterotrophs observed in our study, but this interpretation is confounded because ice-edge heterotrophic plankton populations also may be enriched by seeding from sea ice.</t>
  </si>
  <si>
    <t>GARRISON, DL (corresponding author), UNIV CALIF SANTA CRUZ,INST MARINE SCI,SANTA CRUZ,CA 95064, USA.</t>
  </si>
  <si>
    <t>10.1016/0967-0637(93)90006-O</t>
  </si>
  <si>
    <t>WOS:A1993KR64200006</t>
  </si>
  <si>
    <t>VANDERLOEFF, MMR; BERGER, GW</t>
  </si>
  <si>
    <t>SCAVENGING OF TH-230 AND PA-231 NEAR THE ANTARCTIC POLAR FRONT IN THE SOUTH-ATLANTIC</t>
  </si>
  <si>
    <t>WEDDELL SEA; OPEN OCEAN; NATURAL RADIONUCLIDES; SOUTHWESTERN ATLANTIC; PACIFIC-OCEAN; WATER MASSES; DEEP-SEA; REMOVAL; CIRCULATION; PLUTONIUM</t>
  </si>
  <si>
    <t>Vertical profiles of dissolved and particulate Th-230 and Pa-231 were obtained across the Antarctic Circumpolar Current (ACC) in the southern Atlantic. North of the Polar Front, dissolved and total Th-230 increase with depth in conformity with published scavenging models. There is no depletion of Th-230 or Pa-231 in the water column south of the Polar Front, thought to be an area of enhanced biological productivity. Th-230 concentrations increase three-fold to the Weddell Sea across the ACC. Dissolved and total Pa-231 concentrations are relatively constant below 500 m depth at about 0.3 dpm m-3, and change little with depth or latitude. The results from the Weddell Gyre are explained by a mixing-scavenging model that takes into account the input of lower Circumpolar Deep Water through upwelling, which is the main source of water in the Weddell Gyre and is enriched in Th-230 but not in Pa-231. Th-230 accumulates in the Weddell Gyre as a result of a reduction in the scavenging rate and by ingrowth from U-234. Ingrowth is more significant for Th-23O than for Pa-231 because the residence time of water in the gyre (about 35 years) is similar to the scavenging residence time of Th in the south Atlantic (29 years) but shorter than that of Pa (120 years). It is argued that changes in Th-230 accumulation in the past may reflect changes in water residence time and in the formation rate of Weddell Sea Deep Water.</t>
  </si>
  <si>
    <t>VANDERLOEFF, MMR (corresponding author), ALFRED WEGENER INST POLAR &amp; MARINE RES,POB 120161,W-2850 BREMERHAVEN,GERMANY.</t>
  </si>
  <si>
    <t>WOS:A1993KR64200007</t>
  </si>
  <si>
    <t>GOSINK, JJ; IRGENS, RL; STALEY, JT</t>
  </si>
  <si>
    <t>VERTICAL-DISTRIBUTION OF BACTERIA IN ARCTIC SEA ICE</t>
  </si>
  <si>
    <t>FEMS MICROBIOLOGY ECOLOGY</t>
  </si>
  <si>
    <t>GAS VACUOLE; GAS VESICLE; PSYCHROPHILE; SEA ICE MICROBIAL COMMUNITY; BIOGEOGRAPHY; POLAR BACTERIOLOGY</t>
  </si>
  <si>
    <t>GAS VACUOLATE BACTERIA; ANTARCTICA</t>
  </si>
  <si>
    <t>Heterotrophic bacteria were enumerated in north polar sea ice cores obtained near Point Barrow, Alaska. Highest concentrations of total and viable bacteria were found in the layer containing the sea ice microbial community identified by the maximum chlorophyll a content. Gas vacuolate bacteria were also found in the sea ice, a discovery which is consistent with their recent report from antarctic sea ice microbial communities. The gas vacuolate bacteria comprised 0.2% or less of the viable bacteria isolated from sea ice cores, lower than concentrations reported for most antarctic samples. Most gas vacuolate isolates from the sea ice cores were pigmented pink, orange, or yellow. An ice core from nearby saline Elson Lagoon contained an inverted sea ice microbial community with highest chlorophyll a concentrations and bacterial counts found in the top 0-20 cm of the ice. This surface layer also contained high numbers (up to 186 bacteria/ml) of a nonpigmented, gas vacuolate, elongated rod-shaped bacterium.</t>
  </si>
  <si>
    <t>SW MISSOURI STATE UNIV,DEPT BIOL,SPRINGFIELD,MO 65804</t>
  </si>
  <si>
    <t>Missouri State University</t>
  </si>
  <si>
    <t>GOSINK, JJ (corresponding author), UNIV WASHINGTON,DEPT MICROBIOL,SEATTLE,WA 98195, USA.</t>
  </si>
  <si>
    <t>0168-6496</t>
  </si>
  <si>
    <t>FEMS MICROBIOL ECOL</t>
  </si>
  <si>
    <t>FEMS Microbiol. Ecol.</t>
  </si>
  <si>
    <t>FEB 1</t>
  </si>
  <si>
    <t>10.1111/j.1574-6968.1993.tb05799.x</t>
  </si>
  <si>
    <t>KN133</t>
  </si>
  <si>
    <t>WOS:A1993KN13300003</t>
  </si>
  <si>
    <t>KOMIYA, M; SHIMOYAMA, A; HARADA, K</t>
  </si>
  <si>
    <t>EXAMINATION OF ORGANIC-COMPOUNDS FROM INSOLUBLE ORGANIC-MATTER ISOLATED FROM SOME ANTARCTIC CARBONACEOUS CHONDRITES BY HEATING EXPERIMENTS</t>
  </si>
  <si>
    <t>EARLY SOLAR-SYSTEM; CARBOXYLIC-ACIDS; HYDROCARBONS; PHYLLOSILICATES; ORIGIN</t>
  </si>
  <si>
    <t>Insoluble organic matter isolated from five Antarctic CM2 chondrites was heated in a thermal analyzer from room temperature to 800-degrees-C under helium atmosphere. Organic compounds from the thermal decomposition of the Yamato-791198 sample were studied by a gas chromatograph-mass spectrometer (GC-MS). The number of compounds identified was over 120, belonging mainly to the two following groups: (1) benzene and naphthalene, and their alkyl derivatives; and (2) sulfur-containing heterocycles and their alkyl derivatives. Small amounts of aliphatic hydrocarbons and nitriles were also detected. Relative amounts of compounds released from the five chondrite samples were monitored by the MS with increasing temperature. Yamato-74662 and Yamato-791198 showed organic compounds mainly over the temperature range of 300-600-degrees-C, while the other three (Yamato-793321, Yamato-86720, and Belgica-7904) did not show any, except small amounts of benzene. These results indicate that the insoluble organics in Yamato-74662 and Yamato-791198 possess a thermally labile organic fraction; whereas those in Yamato-79332 1, Yamato-86720, and Belgica-7904 do not and are graphitic. The difference between the insoluble organic fractions may be related to aqueous alteration and thermal metamorphism on the parent bodies.</t>
  </si>
  <si>
    <t>KOMIYA, M (corresponding author), UNIV TSUKUBA,DEPT CHEM,TSUKUBA,IBARAKI 305,JAPAN.</t>
  </si>
  <si>
    <t>10.1016/0016-7037(93)90177-X</t>
  </si>
  <si>
    <t>KN412</t>
  </si>
  <si>
    <t>WOS:A1993KN41200014</t>
  </si>
  <si>
    <t>MACPHAIL, MK; COLHOUN, EA; KIERNAN, K; HANNAN, D</t>
  </si>
  <si>
    <t>GLACIAL CLIMATES IN THE ANTARCTIC REGION DURING THE LATE PALEOGENE - EVIDENCE FROM NORTHWEST TASMANIA, AUSTRALIA</t>
  </si>
  <si>
    <t>OCEAN</t>
  </si>
  <si>
    <t>Published data suggest that ice buildup commenced in Antarctica during the late middle Eocene. This predates by 30 m.y. the earliest evidence of Cenozoic glaciation on other fragments of Gondwana, although several of these were at high latitudes during the Paleogene. We provide new evidence for local glacier development during the late Paleogene in Tasmania, then a mountainous peninsula at about lat 55-degrees-63-degrees-S projecting into the circum-Antarctic ocean. The date of glaciation is not precisely known, but an earliest Oligocene age is indicated. We suggest that episode may correlate with abrupt cooling of the sea surface surrounding Antarctica during the earliest Oligocene (approximately 36 Ma).</t>
  </si>
  <si>
    <t>FORESTRY COMMISS TASMANIA,HOBART,TAS 7000,AUSTRALIA; UNIV TASMANIA,FAC EDUC,LAUNCESTON,TAS 7250,AUSTRALIA</t>
  </si>
  <si>
    <t>MACPHAIL, MK (corresponding author), UNIV NEWCASTLE,DEPT GEOG,NEWCASTLE,NSW 2308,AUSTRALIA.</t>
  </si>
  <si>
    <t>10.1130/0091-7613(1993)021&lt;0145:GCITAR&gt;2.3.CO;2</t>
  </si>
  <si>
    <t>KL339</t>
  </si>
  <si>
    <t>WOS:A1993KL33900013</t>
  </si>
  <si>
    <t>[Anonymous]</t>
  </si>
  <si>
    <t>DRIFTING LAB EXPLORES ANTARCTIC SEA</t>
  </si>
  <si>
    <t>KL388</t>
  </si>
  <si>
    <t>WOS:A1993KL38800004</t>
  </si>
  <si>
    <t>BENOIT, PH; SEARS, DWG</t>
  </si>
  <si>
    <t>BREAKUP AND STRUCTURE OF AN H-CHONDRITE PARENT BODY - THE H-CHONDRITE FLUX OVER THE LAST MILLION YEARS</t>
  </si>
  <si>
    <t>ICARUS</t>
  </si>
  <si>
    <t>NON-ANTARCTIC METEORITES; THERMAL HISTORIES; TERRESTRIAL AGES; DATA COMPILATION; ALLAN-HILLS; ASTEROIDS; BODIES; SHOCK; AL-26</t>
  </si>
  <si>
    <t>BENOIT, PH (corresponding author), UNIV ARKANSAS MED SCI HOSP,DEPT CHEM &amp; BIOCHEM,COSMOCHEM GRP,LITTLE ROCK,AR 72205, USA.</t>
  </si>
  <si>
    <t>0019-1035</t>
  </si>
  <si>
    <t>Icarus</t>
  </si>
  <si>
    <t>10.1006/icar.1993.1017</t>
  </si>
  <si>
    <t>KR334</t>
  </si>
  <si>
    <t>WOS:A1993KR33400002</t>
  </si>
  <si>
    <t>ADRIANI, A; GOBBI, GP; VITERBINI, M; UGAZIO, S</t>
  </si>
  <si>
    <t>COMBINED SYSTEM FOR OBSERVATIONS OF TROPOSPHERIC AND STRATOSPHERIC THIN CLOUDS</t>
  </si>
  <si>
    <t>JOURNAL OF ATMOSPHERIC AND OCEANIC TECHNOLOGY</t>
  </si>
  <si>
    <t>A balloonborne sonde and a polarization lidar have been developed to make combined observations of thin tropospheric and stratospheric clouds. In their first application these instruments have been used in a campaign organized to study Antarctic polar stratospheric clouds (PSCs), which are deeply involved in the process of ozone depletion. The sonde collects cloud particles larger than 4 mum in diameter on a transparent impactor and observes them by means of a CCD (charge coupled device) camera microscope. Images are transmitted in real time to the ground station for recording and analysis. Shape, dimension, and size distribution of the particles are obtained from these frames. The lidar provides complementary information about the cloud optical depth, backscattering, depolarization, vertical distribution, and temporal evolution. Characteristics of both instruments are described. The experiments performed during the 1990 spring campaign at McMurdo Station, Antarctica, are discussed, and some results are reported to show the capabilities of the combined stem.</t>
  </si>
  <si>
    <t>ADRIANI, A (corresponding author), INST FIS ATMOSFERA,CNR,VIA G GALILEI,CP 27,I-00044 FRASCATI,ITALY.</t>
  </si>
  <si>
    <t>0739-0572</t>
  </si>
  <si>
    <t>J ATMOS OCEAN TECH</t>
  </si>
  <si>
    <t>J. Atmos. Ocean. Technol.</t>
  </si>
  <si>
    <t>10.1175/1520-0426(1993)010&lt;0034:CSFOOT&gt;2.0.CO;2</t>
  </si>
  <si>
    <t>Engineering, Ocean; Meteorology &amp; Atmospheric Sciences</t>
  </si>
  <si>
    <t>Engineering; Meteorology &amp; Atmospheric Sciences</t>
  </si>
  <si>
    <t>LM203</t>
  </si>
  <si>
    <t>WOS:A1993LM20300004</t>
  </si>
  <si>
    <t>FRANCISCO, JS</t>
  </si>
  <si>
    <t>AN ABINITIO INVESTIGATION OF THE SIGNIFICANCE OF THE HOOF INTERMEDIATE IN COUPLING REACTIONS INVOLVING FOOX AND HOX SPECIES</t>
  </si>
  <si>
    <t>FLUORINE PEROXIDE FOOF; THEORETICAL INVESTIGATIONS; OXYGEN MONOFLUORIDE; ANTARCTIC OZONE; BRO RADICALS; ENERGY; KINETICS; CHLOROFLUOROMETHANES; DISPROPORTIONATION; CHEMISTRY</t>
  </si>
  <si>
    <t>Ab initio calculations are used to investigate the stability and role of HOOF in the reaction of FO with HO radicals. The heat of formation for HOOF is estimated as 0.4+/-2 kcal mol-1 using an isodesmic reaction scheme. Spectroscopic properties of the HOOF intermediate is also provided in order to facilitate its identification. Decomposition pathways of the intermediate are examined. The lowest energy pathway is the formation of F atoms and HO2 radicals and requires 27.2 kcal mol-1 to proceed. Reactions leading to the formation of the HOOF intermediate are examined in regard to their importance in understanding stratospheric chemistry involving the coupling of fluorine and fluorine oxide with HO(x) species in catalytic cycles.</t>
  </si>
  <si>
    <t>FRANCISCO, JS (corresponding author), WAYNE STATE UNIV, DEPT CHEM, DETROIT, MI 48202 USA.</t>
  </si>
  <si>
    <t>CIRCULATION &amp; FULFILLMENT DIV, 2 HUNTINGTON QUADRANGLE, STE 1 N O 1, MELVILLE, NY 11747-4501 USA</t>
  </si>
  <si>
    <t>10.1063/1.464199</t>
  </si>
  <si>
    <t>KK858</t>
  </si>
  <si>
    <t>WOS:A1993KK85800044</t>
  </si>
  <si>
    <t>TZENG, RY; BROMWICH, DH; PARISH, TR</t>
  </si>
  <si>
    <t>PRESENT-DAY ANTARCTIC CLIMATOLOGY OF THE NCAR COMMUNITY CLIMATE MODEL VERSION-1</t>
  </si>
  <si>
    <t>JOURNAL OF CLIMATE</t>
  </si>
  <si>
    <t>GENERAL-CIRCULATION MODEL; STRONG KATABATIC WINDS; SOUTHERN-HEMISPHERE; ATMOSPHERIC CO2; SIMULATIONS; PERFORMANCE; JANUARY; RECORD; ICE</t>
  </si>
  <si>
    <t>Five-year seasonal cycle output produced by the NCAR Community Climate Model Version 1 (CCM1) with R15 resolution is used to evaluate the ability of the model to simulate the present-day climate of Antarctica. The model results are compared with observed horizontal syntheses and point data. Katabatic winds, surface temperatures over the continent, the circumpolar trough, the vertical motion field, the split jet stream over the Pacific Ocean, and the snowfall accumulation are analyzed. The results show that the CCM1 with R15 resolution can well simulate to some extent the dynamics of Antarctic climate not only for the synoptic scale, but also for some mesoscale features (mesoscale cyclogenesis). This is reflected in the zonal-mean pattern of vertical motion by the presence of two convergence centers. The finding suggests that the CCM1 might also capture the split jet stream over New Zealand in winter, but the evidence is mixed. This is inferred to be due to inadequate simulation of the thermal forcing over high southern latitudes. The CCM1 can also capture the phase and amplitude of the annual and semiannual variation of temperature, sea level pressure, and zonally averaged zonal (E-W) wind. That the CCM1 can simulate some characteristics of the semiannual variation may be due to the improved radiation treatment compared to the earlier CCM0. The most dramatic shortcomings were associated with the model's anomalously large precipitation amounts at high latitudes, which result from the scheme to suppress negative moisture values. The simulations of cloudiness and the atmospheric heat balance are adversely affected. A greatly refined moisture budget scheme is needed to eliminate these problems and may allow the split jet-stream feature over the New Zealand area in winter to be accurately reproduced. A coupled mesoscale-CCM1 model may be needed to adequately simulate the feedback from mesoscale cyclones to synoptic-scale weather systems, and the katabatic wind circulation.</t>
  </si>
  <si>
    <t>OHIO STATE UNIV,BYRD POLAR RES CTR,108 SCOTT HALL,1090 CARMACK RD,COLUMBUS,OH 43210; UNIV WYOMING,DEPT ATMOSPHER SCI,LARAMIE,WY 82071</t>
  </si>
  <si>
    <t>University System of Ohio; Ohio State University; University of Wyoming</t>
  </si>
  <si>
    <t>0894-8755</t>
  </si>
  <si>
    <t>J CLIMATE</t>
  </si>
  <si>
    <t>J. Clim.</t>
  </si>
  <si>
    <t>10.1175/1520-0442(1993)006&lt;0205:PDACOT&gt;2.0.CO;2</t>
  </si>
  <si>
    <t>KY099</t>
  </si>
  <si>
    <t>WOS:A1993KY09900002</t>
  </si>
  <si>
    <t>BUCHHOLZ, F; VETTER, RAH</t>
  </si>
  <si>
    <t>ENZYME-KINETICS IN COLD WATER - CHARACTERISTICS OF N-ACETYL-BETA-D-GLUCOSAMINIDASE ACTIVITY IN THE ANTARCTIC KRILL, EUPHAUSIA-SUPERBA, COMPARED WITH OTHER CRUSTACEAN SPECIES</t>
  </si>
  <si>
    <t>JOURNAL OF COMPARATIVE PHYSIOLOGY B-BIOCHEMICAL SYSTEMIC AND ENVIRONMENTAL PHYSIOLOGY</t>
  </si>
  <si>
    <t>COLD ADAPTATION; ENZYME KINETICS; SUBSTRATE AFFINITY; CHITINASE; ANTARCTIC KRILL, EUPHAUSIA-SUPERBA</t>
  </si>
  <si>
    <t>MEGANYCTIPHANES-NORVEGICA; TEMPERATURE; INTEGUMENT; KATTEGAT</t>
  </si>
  <si>
    <t>N-acetyl-beta-D-glucosaminidase, a chitin-degrading enzyme, is highly active in the integument and digestive tract of euphausiids. The enzyme was used as a model to compare temperature-dependent enzymatic parameters of Antarctic krill, Euphausia superba, with those of a euphausiid species (Meganyctiphanes norvegica) found in both the Scandinavian Kattegat and the Mediterranean. Other species examined were an Antarctic isopod, Serolis polita, and a tropical crab, Ocypode ryderi. Enzyme isoforms of NAGase were isolated chromatographically. Temperature optimum (between 30 and 53-degrees-C) and activation-energy (47-59 kJ.mol-1) of isoenzymes were generally unrelated to genotypic cold adaptation. Although pH profiles were temperature-dependent, there was no apparent temperature-related control of activities by pH in the experienced physiological range. In contrast, apparent Michaelis constants showed minima at ambient water temperatures (total range: 0.1-0.6 mol . l-1). Potentially, enzyme variants play a role in acclimatisation regulated by Michaelis constants. Apparently, the rate-limiting effects of polar temperatures are partly compensated in the Antarctic crustaceans by construction of enzymes with substrate affinities similar to those of species from warmer climates. The significance of apparent Michaelis constants in evaluating mechanisms of metabolic cold compensation is discussed. Necessary additional experimental approaches are highlighted.</t>
  </si>
  <si>
    <t>BUCHHOLZ, F (corresponding author), UNIV KIEL, INST MEERESKUNDE, DUSTERNBROOKER WEG 20, W-2300 KIEL 1, GERMANY.</t>
  </si>
  <si>
    <t>10.1007/BF00309662</t>
  </si>
  <si>
    <t>KP186</t>
  </si>
  <si>
    <t>WOS:A1993KP18600005</t>
  </si>
  <si>
    <t>LOCARNINI, RA; WHITWORTH, T; NOWLIN, WD</t>
  </si>
  <si>
    <t>THE IMPORTANCE OF THE SCOTIA SEA ON THE OUTFLOW OF WEDDELL SEA DEEP-WATER</t>
  </si>
  <si>
    <t>SOUTHWESTERN ATLANTIC; SOUTH-ATLANTIC; OCEAN; CIRCULATION; MASSES; CURRENTS; FLOW</t>
  </si>
  <si>
    <t>Weddell Sea Deep Water influences the thermohaline circulation of the world ocean directly as a component of the deep western boundary current in the South Atlantic Ocean and indirectly by cooling and freshening Circumpolar Deep Water. Because it is filled with recently ventilated Weddell Sea Deep Water, the Scotia Sea is important to both influences. The main component of the abyssal waters renewing most of the world oceans via deep boundary currents is the Circumpolar Deep Water of the Antarctic Circumpolar Current. Weddell Sea Deep Water is recognized as the main source of cold, fresh waters to Circumpolar Deep Water, and we show that Weddell Sea Deep Water is incorporated into the Antarctic Circumpolar Current within the Scotia Sea. As a result of this ventilation, the Scotia Sea provides an effective link between the deep waters of the Weddell Sea and the rest of the world abyssal ocean. Some of the Weddell Sea Deep Water filling the Scotia Sea leaves as a westward flow via the southern Drake Passage. Weddell Sea Deep Water also enters the Georgia Basin directly from the Scotia Sea and flows beneath the Antarctic Circumpolar Current to contribute to the deep western boundary current of the Argentine Basin. In most previous studies, a deep spreading route from the Weddell Sea over the South Sandwich Trench east of the Scotia Sea had been considered the only source of Weddell Sea Deep Water for this deep western boundary current.</t>
  </si>
  <si>
    <t>LOCARNINI, RA (corresponding author), TEXAS A&amp;M UNIV SYST,DEPT OCEANOG,COLL STN,TX 77843, USA.</t>
  </si>
  <si>
    <t>10.1357/0022240933223846</t>
  </si>
  <si>
    <t>KW385</t>
  </si>
  <si>
    <t>WOS:A1993KW38500004</t>
  </si>
  <si>
    <t>CRESPI, VC; GENOVA, N; TOSITTI, L; TUBERTINI, O; BETTOLI, G; ODDONE, M; MELONI, S; BERZERO, A</t>
  </si>
  <si>
    <t>TRACE-ELEMENTS DISTRIBUTION IN ANTARCTIC SEDIMENTS BY NEUTRON-ACTIVATION ANALYSIS</t>
  </si>
  <si>
    <t>JOURNAL OF RADIOANALYTICAL AND NUCLEAR CHEMISTRY-ARTICLES</t>
  </si>
  <si>
    <t>8TH INTERNATIONAL CONF ON MODERN TRENDS IN ACTIVATION ANALYSIS ( MTAA 8 )</t>
  </si>
  <si>
    <t>SEP 16-20, 1991</t>
  </si>
  <si>
    <t>RARE-EARTH ELEMENTS</t>
  </si>
  <si>
    <t>In the present investigation iron and trace elements were determined by instrumental neutron activation analysis in a number of sea bottom sediment samples, collected in the Ross Sea and close to the Italian Station at Terra Nova Bay in Antarctica. Full listing of results is presented and discussed as well as the evaluation of precision and accuracy. In order to find correlations and similarities among the sediment samples, the analytical data were submitted to statistical treatment. In addition rare earth element patterns were obtained. Typical trends were observed with no evident Eu negative anomaly and a depletion of heavy rare earth elements.</t>
  </si>
  <si>
    <t>UNIV BOLOGNA,DIPARTIMENTO CHIM,CTR RADIOCHIM AMBIENTALE,I-40126 BOLOGNA,ITALY; UNIV PAVIA,ENERGIA NUCL APPL LAB,I-27100 PAVIA,ITALY</t>
  </si>
  <si>
    <t>University of Bologna; University of Pavia</t>
  </si>
  <si>
    <t>CRESPI, VC (corresponding author), UNIV PAVIA,DIPARTIMENTO CHIM GEN,CNR,CTR RADIOCHIM &amp; ANAL ATTIVAZ,VIALE TARAMELLI 12,I-27100 PAVIA,ITALY.</t>
  </si>
  <si>
    <t>Tositti, Laura/L-3562-2016</t>
  </si>
  <si>
    <t>Tositti, Laura/0000-0002-1778-672X; ODDONE, Massimo/0000-0003-3580-4925</t>
  </si>
  <si>
    <t>AKADEMIAI KIADO</t>
  </si>
  <si>
    <t>BUDAPEST</t>
  </si>
  <si>
    <t>PO BOX 245, H-1519 BUDAPEST, HUNGARY</t>
  </si>
  <si>
    <t>0236-5731</t>
  </si>
  <si>
    <t>J RADIOAN NUCL CH AR</t>
  </si>
  <si>
    <t>J. Radioanal. Nucl. Chem.-Artic.</t>
  </si>
  <si>
    <t>10.1007/BF02040883</t>
  </si>
  <si>
    <t>Chemistry, Analytical; Chemistry, Inorganic &amp; Nuclear; Nuclear Science &amp; Technology</t>
  </si>
  <si>
    <t>Chemistry; Nuclear Science &amp; Technology</t>
  </si>
  <si>
    <t>KP405</t>
  </si>
  <si>
    <t>WOS:A1993KP40500012</t>
  </si>
  <si>
    <t>BACMEISTER, JT</t>
  </si>
  <si>
    <t>MOUNTAIN-WAVE DRAG IN THE STRATOSPHERE AND MESOSPHERE INFERRED FROM OBSERVED WINDS AND A SIMPLE MOUNTAIN-WAVE PARAMETERIZATION SCHEME</t>
  </si>
  <si>
    <t>WEATHER PREDICTION MODELS; MIDDLE ATMOSPHERE MODEL; GRAVITY-WAVE; GENERAL-CIRCULATION; DOWNSLOPE WINDSTORMS; FLOW; PARAMETRIZATION; CLIMATOLOGY; BREAKDOWN; OROGRAPHY</t>
  </si>
  <si>
    <t>A daily analysis of mountain-wave propagation through observed, global wind, and temperature fields in January and August is presented. Winds and temperatures are obtained from the daily 18-level NMC Climate Analysis Center. Mountain-wave properties are deduced from a simple, gravity wave parameterization scheme in which the effects of topographic anisotropy (ridge orientation) are explicitly included. Planetary waves in the northern winter stratosphere are found to play an important role in modulating the magnitude and distribution of inferred mountain-wave drag in the middle atmosphere. The Aleutian anticyclone is found to effectively block mountain waves generated over western North America from reaching the mesosphere by inducing local mountain-wave-critical levels in the stratosphere. Stratospheric sudden warmings have a similar effect at all longitudes so that during months with sudden warmings have a similar effect at all longitudes so that during months with sudden warmings the average inferred drag in the mesosphere is reduced by a factor of 4 to 5 from its normal value. Partly as a consequence of larger planetary-wave filtering in the Northern Hemisphere, inferred mountain-wave drag in the southern winter mesosphere is found to be comparable to that in the northern winter mesosphere. Almost all of the mountain wave drag exerted on the southern middle atmosphere is found to originate over the southern Andes and Antarctic Peninsula.</t>
  </si>
  <si>
    <t>JOHNS HOPKINS UNIV HOSP,DEPT EARTH &amp; PLANETARY SCI,BALTIMORE,MD 21205</t>
  </si>
  <si>
    <t>Johns Hopkins University; Johns Hopkins Medicine</t>
  </si>
  <si>
    <t>10.1175/1520-0469(1993)050&lt;0377:MWDITS&gt;2.0.CO;2</t>
  </si>
  <si>
    <t>KL819</t>
  </si>
  <si>
    <t>WOS:A1993KL81900003</t>
  </si>
  <si>
    <t>BOYD, IL; ROBERTS, JP</t>
  </si>
  <si>
    <t>TOOTH GROWTH IN MALE ANTARCTIC FUR SEALS (ARCTOCEPHALUS-GAZELLA) FROM SOUTH GEORGIA - AN INDICATOR OF LONG-TERM GROWTH HISTORY</t>
  </si>
  <si>
    <t>NORTHERN ELEPHANT SEALS; AGE; POPULATION; DOLPHINS; STENELLA; SIZE</t>
  </si>
  <si>
    <t>Growth of upper canine teeth of male Antarctic fur seals (Arctocephalus gazella) which died of natural causes at Bird Island, South Georgia, was quantified from measurements of annual layers in longitudinal sections of teeth. Mean age at death was 7.69 +/- 0.07 years and this showed a small but significant increase through the period when samples were collected (1972/73 1988/89). There were significant correlations between morphometrics of teeth and those of seals, suggesting that tooth growth provided an indication of body growth. Tooth growth rate was lowest in seals which died early (age 4 years) and increased with age at death. Changes in the growth pattern of teeth suggested that fur seals which became sexually mature early also died early. Tooth growth layers deposited in each calendar year were compared with the expected layer depth based on a linear relationship between layer depth and age at which each layer was deposited. There was significant variation in the depth of tooth growth layers deposited in different years, suggesting that growth was greater in some years than others. No trends in cohort strengths were detected, but particularly poor years for growth were closely related to years in which reproductive performance was also observed to be low. Variations in growth from 1967/68 to 1987/88 were correlated significantly (P &lt; 0.008) with the Southern Oscillation Index of climatic variation.</t>
  </si>
  <si>
    <t>POLYTECH SOUTH WEST,DEPT BIOL SCI,PLYMOUTH,ENGLAND</t>
  </si>
  <si>
    <t>University of Plymouth</t>
  </si>
  <si>
    <t>BOYD, IL (corresponding author), NERC,BRITISH ANTARCTIC SURVEY,MADINGLEY RD,CAMBRIDGE CB3 0ET,ENGLAND.</t>
  </si>
  <si>
    <t>10.1111/j.1469-7998.1993.tb02630.x</t>
  </si>
  <si>
    <t>KN539</t>
  </si>
  <si>
    <t>WOS:A1993KN53900001</t>
  </si>
  <si>
    <t>MADUREIRA, LSP; WARD, P; ATKINSON, A</t>
  </si>
  <si>
    <t>DIFFERENCES IN BACKSCATTERING STRENGTH DETERMINED AT 120 AND 38 KHZ FOR 3 SPECIES OF ANTARCTIC MACROPLANKTON</t>
  </si>
  <si>
    <t>ZOOPLANKTON; KRILL; SYSTEM; POPULATIONS; SCATTERING; ABUNDANCE; SEA</t>
  </si>
  <si>
    <t>The ability to acoustically separate zooplankton species is an important requirement for ecological studies and to improve biomass estimates. In order to distinguish between Euphausia superba and other swarm-forming macroplankters we used a dual frequency echo-sounder (120 and 38 kHz) and echo-integrator during a series of Longhurst Hardy Plankton Recorder (LHPR) hauls near South Georgia. We compared the acoustic parameter Mean Volume Backscattering Strength (MVBS) according to the equation: DELTAMVBS (dB) = MVBS 120 kHz - MVBS 38 kHz. Mean values of DELTAMVBS for E. superba, Themisto gaudichaudii and E. frigida were 4.6, 9.7 and 15.6 dB, respectively, and were significantly different, allowing the 3 species to be separated acoustically.</t>
  </si>
  <si>
    <t>UNIV CAMBRIDGE, DEPT ZOOL, CAMBRIDGE CB2 3EJ, ENGLAND</t>
  </si>
  <si>
    <t>MADUREIRA, LSP (corresponding author), BRITISH ANTARCTIC SURVEY, NAT ENVIRONM RES COUNCIL, HIGH CROSS, MADINGLEY RD, CAMBRIDGE CB3 0ET, ENGLAND.</t>
  </si>
  <si>
    <t>Atkinson, Angus/HOH-3417-2023</t>
  </si>
  <si>
    <t>10.3354/meps093017</t>
  </si>
  <si>
    <t>KV119</t>
  </si>
  <si>
    <t>WOS:A1993KV11900003</t>
  </si>
  <si>
    <t>MURPHY, BF; SIMMONDS, I</t>
  </si>
  <si>
    <t>AN ANALYSIS OF STRONG WIND EVENTS SIMULATED IN A GCM NEAR CASEY IN THE ANTARCTIC</t>
  </si>
  <si>
    <t>GENERAL-CIRCULATION MODEL; EAST ANTARCTICA; KATABATIC WINDS; CLIMATE; REGIME</t>
  </si>
  <si>
    <t>Strong wind events occurring near Casey (Antarctica) in a long July GCM simulation have been studied to determine the relative roles played by the synoptic situation and the katabatic flow in producing these episodes. It has been found that the events are associated with strong katabatic and strong gradient flow operating together. Both components are found to increase threefold on average for these strong winds, and although the geostrophic flow is the stronger, it rarely produces strong winds without katabatic flow becoming stronger than it is in the mean. The two wind components do not flow in the same direction; indeed, there is some cancellation between them, since katabatic flow acts in a predominant downslope direction, while the geostrophic wind acts across slope. The stronger geostrophic flow is associated with higher-than-average pressures over the continent and the approach of a strong cyclonic system toward the coast and a blocking system downstream. The anomalous synoptic patterns leading up to the occasions display a strong wavenumber 4 structure. The very strong katabatic flow appears to be related to the production of a supply of cold air inland from Casey by the stronger-than-average surface temperature inversions inland a few days before the strong winds occur. The acceleration of this negatively buoyant air mass down the steep, ice-sheet escarpment results in strong katabatic flow near the coast.</t>
  </si>
  <si>
    <t>MURPHY, BF (corresponding author), UNIV MELBOURNE,DEPT METEOROL,PARKVILLE,VIC 3052,AUSTRALIA.</t>
  </si>
  <si>
    <t>10.1175/1520-0493(1993)121&lt;0522:AAOSWE&gt;2.0.CO;2</t>
  </si>
  <si>
    <t>KN838</t>
  </si>
  <si>
    <t>WOS:A1993KN83800015</t>
  </si>
  <si>
    <t>APTROOT, A; VANDERKNAAP, WO</t>
  </si>
  <si>
    <t>THE LICHEN FLORA OF DECEPTION-ISLAND, SOUTH-SHETLAND ISLANDS</t>
  </si>
  <si>
    <t>NOVA HEDWIGIA</t>
  </si>
  <si>
    <t>An expedition of the Dutch Arctic Centre to Deception Island yielded 70 lichen species. 33 species are new records for the island or for the Antarctic region. Many species were found on anthropogenous substrates belonging to an abandoned whaling station, including wood and iron. About half of the lichen flora belongs to the widespread temperate to Arctic element. The other half is restricted to the Antarctic region.</t>
  </si>
  <si>
    <t>ARCTIC CTR,GRONINGEN,NETHERLANDS</t>
  </si>
  <si>
    <t>APTROOT, A (corresponding author), CENT BUR SCHIMMELCULTURES,POB 273,3740 AG BAARN,NETHERLANDS.</t>
  </si>
  <si>
    <t>GEBRUDER BORNTRAEGER</t>
  </si>
  <si>
    <t>JOHANNESSTR 3A, D-70176 STUTTGART, GERMANY</t>
  </si>
  <si>
    <t>0029-5035</t>
  </si>
  <si>
    <t>Nova Hedwigia</t>
  </si>
  <si>
    <t>KT943</t>
  </si>
  <si>
    <t>WOS:A1993KT94300013</t>
  </si>
  <si>
    <t>PRICE, PB</t>
  </si>
  <si>
    <t>MECHANISMS OF ATTENUATION OF ACOUSTIC-WAVES IN ANTARCTIC ICE</t>
  </si>
  <si>
    <t>NUCLEAR INSTRUMENTS &amp; METHODS IN PHYSICS RESEARCH SECTION A-ACCELERATORS SPECTROMETERS DETECTORS AND ASSOCIATED EQUIPMENT</t>
  </si>
  <si>
    <t>WATER; SHEET; BEAM</t>
  </si>
  <si>
    <t>To guide in the design of an array of acoustic detectors of ultrahigh-energy neutrino interactions leading to electromagnetic cascades in the antarctic ice, estimates of acoustic wave attenuation in the frequency regime 1 to 100 kHz are made. The mechanisms are scattering and reflection at grain boundaries and energy loss due to internal friction. For South Pole ice at -55-degrees-C, internal friction is mainly due to proton reorientation and is small enough to permit acoustic waves at all frequencies of interest to propagate through more than 10(2) m. At frequencies above approximately 20 kHz the attenuation is mainly due to Rayleigh scattering at grain boundaries. For a mean crystal radius of 0.1 cm at 1 km depth, estimated from available data, it is concluded that, even for a random distribution of c-axes, acoustic waves throughout the frequency regime of interest will lose less than approximately 1 dB per 100 m at -55-degrees-C. Dispersion of arrival time and energy of the acoustic wavefront due to attenuation will not degrade the ability to measure the direction and energy of the cascade.</t>
  </si>
  <si>
    <t>UNIV CALIF BERKELEY, DEPT PHYS, BERKELEY, CA 94720 USA.</t>
  </si>
  <si>
    <t>0168-9002</t>
  </si>
  <si>
    <t>1872-9576</t>
  </si>
  <si>
    <t>NUCL INSTRUM METH A</t>
  </si>
  <si>
    <t>Nucl. Instrum. Methods Phys. Res. Sect. A-Accel. Spectrom. Dect. Assoc. Equip.</t>
  </si>
  <si>
    <t>10.1016/0168-9002(93)91037-N</t>
  </si>
  <si>
    <t>Instruments &amp; Instrumentation; Nuclear Science &amp; Technology; Physics, Nuclear; Physics, Particles &amp; Fields</t>
  </si>
  <si>
    <t>KJ367</t>
  </si>
  <si>
    <t>WOS:A1993KJ36700032</t>
  </si>
  <si>
    <t>BULGAKOV, NP; LOMAKIN, PD</t>
  </si>
  <si>
    <t>STRUCTURE AND VARIABILITY OF ACOUSTICAL CHARACTERISTICS OF WATERS IN THE REGIONS OF THE BOTTOM ELEVATIONS IN THE ANTARCTIC</t>
  </si>
  <si>
    <t>It is found that the subsurface thermal sound channel exists in the warm half-year period in the Antarctics. Features of the structure of the sound speed field in the regions of bottom elevations are detemined. Its shown that the thermal subsurface sound channel is periodically destroyed and reconstructed over the bottom elevations. The machanisms wich stipulate this phenomenon are discussed. Peculiarities of the sound propagation in the regions of bottom elevations are considered in the ray approximation.</t>
  </si>
  <si>
    <t>BULGAKOV, NP (corresponding author), UKRAINIAN ACAD SCI,INST MARINE HYDROPHYS,SEVASTOPOL,UKRAINE.</t>
  </si>
  <si>
    <t>KT219</t>
  </si>
  <si>
    <t>WOS:A1993KT21900007</t>
  </si>
  <si>
    <t>HODELL, DA</t>
  </si>
  <si>
    <t>LATE PLEISTOCENE PALEOCEANOGRAPHY OF THE SOUTH-ATLANTIC SECTOR OF THE SOUTHERN-OCEAN - OCEAN DRILLING PROGRAM HOLE-704A</t>
  </si>
  <si>
    <t>ANTARCTIC ICE-SHEET; PARTICLE-FLUX; INDIAN-OCEAN; DEEP; SEA; CIRCULATION; QUATERNARY; CO2; VARIABILITY; DISSOLUTION</t>
  </si>
  <si>
    <t>Isotopic and sedimentologic data from Ocean Drilling Program hole 704A suggest that isotopic stages 7, 9, and 11 were marked by unusually strong interglacial conditions in surface waters of the southern ocean. During interglacial stages 9 and 11, warm surface waters penetrated far poleward and may have led to destabilization of the West Antarctic Ice Sheet. In contrast, the strongest glacial conditions in surface waters of the subantarctic South Atlantic occurred during oxygen isotopic stage 12. Comparisons of benthic carbon isotopic gradients between sites located in the North Atlantic, southern ocean, and Pacific indicate that the production of upper North Atlantic Deep Water (uNADW) was strongest during stages 7, 9, and 11 and weakest during stage 12. These results suggest a possible link between the flux of uNADW and paleoceanographic change in the southern ocean and support the traditional NADW-Antarctic connection whereby increased NADW leads to warming of the southern ocean.</t>
  </si>
  <si>
    <t>UNIV FLORIDA,DEPT GEOL,GAINESVILLE,FL 32611</t>
  </si>
  <si>
    <t>10.1029/92PA02774</t>
  </si>
  <si>
    <t>KZ517</t>
  </si>
  <si>
    <t>WOS:A1993KZ51700004</t>
  </si>
  <si>
    <t>POMAR, MLCA; BRUNI, V; MAUGERI, TL</t>
  </si>
  <si>
    <t>PICOPLANKTON BIOMASS IN THE ROSS SEA (ANTARCTICA)</t>
  </si>
  <si>
    <t>ORGANIC-MATTER; BACTERIA; WATERS; BACTERIOPLANKTON; CELLS; LINK; SINK</t>
  </si>
  <si>
    <t>Spatial distribution of picoplankton in the Ross Sea was studied. The authors discuss the biomasses of various picoplanktonic-sized fractions and of bacterial cells between 0.2 and 2.0 mum capable of growing on Marine Agar 2216 (Difco). Picoplankton having a cellular diameter of between 1.0 and 2.0 mum (PP1) generally predominate, accounting for 73% of the whole picoplankton biomass. However, smaller cells (PP2) can represent 28% of the picoplankton biomass at depths corresponding to 1% of surface light. These results are in good agreement with those found in the coastal regions of McMurdo Sound (Fuhrman and Azam 1980) and in other areas of the Antarctic seas where total bacterioplankton was studied (Hanson et al. 1983b; El-Sayed 1987; Lancelot et al. 1989). Biomasses of total picoplankton (TPP) are not correlated with any of the environmental parameters studied. The PPI is correlated with O2 and silicates and PP2 is correlated with O2, phosphates temperature and nitrates. Aerobic heterotrophic biomasses are correlated with O2 and salinity.</t>
  </si>
  <si>
    <t>POMAR, MLCA (corresponding author), UNIV MESSINA,DIPARTIMENTO BIOL ANIM &amp; ECOL MARINA,SALITA SPERONE 31,I-98166 MESSINA,ITALY.</t>
  </si>
  <si>
    <t>KM294</t>
  </si>
  <si>
    <t>WOS:A1993KM29400001</t>
  </si>
  <si>
    <t>DRITS, AV; PASTERNAK, AF; KOSOBOKOVA, KN</t>
  </si>
  <si>
    <t>FEEDING, METABOLISM AND BODY-COMPOSITION OF THE ANTARCTIC COPEPOD CALANUS-PROPINQUUS BRADY WITH SPECIAL REFERENCE TO ITS LIFE-CYCLE</t>
  </si>
  <si>
    <t>FOOD CONCENTRATION; BIOCHEMICAL-COMPOSITION; CALANOIDES-ACUTUS; ARCTIC COPEPODS; ACARTIA-TONSA; GRAZING RATES; GUT CONTENTS; BARENTS SEA; WEDDELL SEA; ZOOPLANKTON</t>
  </si>
  <si>
    <t>In the Weddell Sea, several biochemical and physiological characteristics of copepodite stage III to adult females of Calanus propinquus from the surface layer (0-100 m) and the deep layer (500-1,000 m) were compared at a time of high phytoplankton abundance (February) and a month later, when chlorophyll concentration was much lower and older copepodite stages had migrated to their overwintering depth. Daily rations of surface animals, estimated by the gut fluorescence method, varied from 0.8% to 7.8% body carbon (increasing with phytoplankton concentration). Respiration rate (calculated from measurements of electron-transport-system activity) and lipid and protein body content of animals inhabiting the surface layer decreased from February to April. Deep water animals (stage V and adult females) were characterized by high lipid and protein content; their respiration and excretion rates were much lower than in surface copepods. Our calculation showed that they could survive without an additional source of energy for 8-9 months. Based on our own and published data on biochemistry and physiology the possibility of a two-year life cycle is suggested.</t>
  </si>
  <si>
    <t>DRITS, AV (corresponding author), ACAD SCI RUSSIA,INST OCEANOL,PLANKTON ECOL LAB,KZASIKOVA ST 23,MOSCOW 117218,RUSSIA.</t>
  </si>
  <si>
    <t>Kosobokova, Ksenia/P-3363-2014; Drits, Alexander/G-1171-2014; Pasternak, Anna/E-6121-2014</t>
  </si>
  <si>
    <t>Kosobokova, Ksenia/0000-0002-3039-4480; Drits, Alexander/0000-0002-9210-2607; Pasternak, Anna/0000-0003-0317-5861</t>
  </si>
  <si>
    <t>WOS:A1993KM29400003</t>
  </si>
  <si>
    <t>BRANCH, GM; ATTWOOD, CG; GIANAKOURAS, D; BRANCH, ML</t>
  </si>
  <si>
    <t>PATTERNS IN THE BENTHIC COMMUNITIES ON THE SHELF OF THE SUB-ANTARCTIC PRINCE-EDWARD-ISLANDS</t>
  </si>
  <si>
    <t>SOUTHERN-OCEAN; BIOMASS</t>
  </si>
  <si>
    <t>Benthic communities at the sub-Antarctic Prince Edward Islands were sampled qualitatively with an epi-benthic sled at 57 stations over a five year period. Additional information on these communities was obtained from replicate underwater photographs. In total, 546 macrofaunal species were found. Despite the extreme isolation and geological youth of the islands, there seems to have been a diverse colonisation. A cluster-analysis based on species abundance aggregated most stations into 8 groups. Each of these groups had a unique depth and substratum combination. Thourella variabilis (Octocoralea), and Cabarea darwinii (Bryozoa) characterised deep rocky assemblages and Serpula vermicularis, Lanice conchilega (Polychaeta) and Magellania kerguelenensis (Brachiopoda) characterised soft substrata. Indicator species separating each of the 8 clusters are given. Trends in percentage cover and densities of major taxa with respect to depth and substratum, as shown by photographs, are described. Deep, rocky substrata were dominated by Porifera, Bryozoa and Cnidaria, while soft-substrata were dominated by Polychaeta, Bivalvia and Brachiopoda. Errant forms consisted predominantly of Echinodermata, with Crustacea being important in shallower habitats. Filter-feeders dominated the benthos of the islands in all habitats.</t>
  </si>
  <si>
    <t>BRANCH, GM (corresponding author), UNIV CAPE TOWN, MARINE BIOL RES INST, DEPT ZOOL, RONDEBOSCH 7700, SOUTH AFRICA.</t>
  </si>
  <si>
    <t>Attwood, Colin/0000-0002-1045-3439</t>
  </si>
  <si>
    <t>WOS:A1993KM29400004</t>
  </si>
  <si>
    <t>MARIN, VH; SCHNACKSCHIEL, SB</t>
  </si>
  <si>
    <t>THE OCCURRENCE OF RHINCALANUS-GIGAS, CALANOIDES-ACUTUS, AND CALANUS-PROPINQUUS (COPEPODA, CALANOIDA) IN LATE MAY IN THE AREA OF THE ANTARCTIC PENINSULA</t>
  </si>
  <si>
    <t>LIFE-CYCLES; SCOTIA SEA</t>
  </si>
  <si>
    <t>The Antarctic copepod species Rhincalanus gigas, Calanoides acutus and Calanus propinquus were studied in the area of the Antarctic Peninsula in May 1986. Research was focussed on vertical distribution and stage composition of the populations. Rhincalanus gigas occurred in greatest densities in the upper layers of the water column, and copepodite stages CI and CII and nauplii dominated the population. Gut content analyses suggest that R. gigas was actively feeding. Copepodite stage CV dominated the Calanoides acutus population. At two deep basin stations (water depth &gt; 1000 m) the C. acutus population occurred below 500 m, whereas at shallower stations the majority was found above 300 m. Most specimens had empty guts. Calanus propinquus occurred in low densities, mainly in the upper water layers, and copepodite stage CV dominated. Most individuals of stage V had food in their guts. Our results suggest that C. acutus had ceased feeding and was overwintering in a resting stage (diapause), while C. propinquus and R. gigas were still active, the latter species having finished a late autumn spawning.</t>
  </si>
  <si>
    <t>Marin, Victor/0000-0003-2491-6825</t>
  </si>
  <si>
    <t>WOS:A1993KM29400005</t>
  </si>
  <si>
    <t>WHITE, MG; PIATKOWSKI, U</t>
  </si>
  <si>
    <t>ABUNDANCE, HORIZONTAL AND VERTICAL-DISTRIBUTION OF FISH IN EASTERN WEDDELL SEA MICRONEKTON</t>
  </si>
  <si>
    <t>ANTARCTICA; NOTOTHENIIDAE; COMMUNITIES; PISCES</t>
  </si>
  <si>
    <t>The spatial distribution and species composition of high-Antarctic ichthyonekton was investigated during the EPOS 3 cruise by R V Polarstern in the eastern Weddell Sea during January-February 1989. A multiple rectangular midwater trawl was used to collect samples from the surface to near the sea floor at 11 stations along a 245 km transect off Halley Bay. Early larval stages of 18 species, representing about 24% of the known Weddell Sea ichthyofauna, were present in the water column. The Antarctic silver-fish, Pleuragramma antarcticum, over-whelmingly dominated the catches comprising 84.5% of the 5022 specimens caught. The abundance of this species markedly increased towards the offshore end of the transect with the highest numbers occurring near the shelf-break front associated with the westerly current of the southern limb of the Weddell Gyre. The increased abundance of P. antarcticum in continental slope waters was attributed to deflection of the East Weddell Coastal Current beyond the shelf/slope break by fringing ice shelves. Most larval and juvenile fish were found in the seasonally warmed upper 0-70 m layer of the Antarctic Surface Water where conditions occurred that appeared to be favourable to both feeding and growth. Cluster analysis indicated that inner-, central- and outer-shelf assemblages were represented and that the species composition was most effectively described by reference to water mass and depth.</t>
  </si>
  <si>
    <t>INST MEERESKUNDE,W-2300 KIEL 1,GERMANY</t>
  </si>
  <si>
    <t>WHITE, MG (corresponding author), NERC,BRITISH ANTARCTIC SURVEY,MADINGLEY RD,CAMBRIDGE CB3 0ET,ENGLAND.</t>
  </si>
  <si>
    <t>Piatkowski, Uwe/G-4161-2011</t>
  </si>
  <si>
    <t>Piatkowski, Uwe/0000-0003-1558-5817</t>
  </si>
  <si>
    <t>WOS:A1993KM29400006</t>
  </si>
  <si>
    <t>DORNE, AJ; BLIGNY, R</t>
  </si>
  <si>
    <t>PHYSIOLOGICAL ADAPTATION TO SUB-ANTARCTIC CLIMATE BY THE KERGUELEN CABBAGE, PRINGLEA-ANTISCORBUTICA R BR</t>
  </si>
  <si>
    <t>OSMOTIC-STRESS; LEAF SLICES; INTACT CHLOROPLASTS; CARBON-DIOXIDE; CHLOROPHYLL-A; INHIBITION; POTENTIALS; PHOTOSYNTHESIS; PROTOPLASTS; MESOPHYTES</t>
  </si>
  <si>
    <t>The Kerguelen cabbage, Pringlea antiscorbutica, is an endemic species restricted to some Subantarctic Islands. Up to now, all long term acclimatation assays of Kerguelen cabbage in the temperate zones remained unsuccessful. In the field, the Pringlea leaf relative water content (RWC) never decreased below 83%. At the same time the leaf diffusion resistance (LDR) remained low since the water flux was not limited in the plant as in these islands the soil water content is permanently high. Severe water deprivation was necessary to induce stomatal closure with excised leaves. In parallel in vitro experiments, irreversible damage to photosynthesis and respiration were observed in leaf slices under osmotic stress. These results sustain the hypothesis that Kerguelen cabbage can not support water deprivation and is probably specifically adapted to the subantarctic climate.</t>
  </si>
  <si>
    <t>UNIV JOSEPH FOURIER,GRENOBLE,FRANCE</t>
  </si>
  <si>
    <t>Communaute Universite Grenoble Alpes; Universite Grenoble Alpes (UGA)</t>
  </si>
  <si>
    <t>DORNE, AJ (corresponding author), CEN,DEPT BIOL MOLEC &amp; STRUCT,PHYSIOL CELLULAIRE VEGETALE LAB,CNRS,U576,F-38041 GRENOBLE,FRANCE.</t>
  </si>
  <si>
    <t>WOS:A1993KM29400007</t>
  </si>
  <si>
    <t>COULSON, S; HODKINSON, ID; STRATHDEE, A; BALE, JS; BLOCK, W; WORLAND, MR; WEBB, NR</t>
  </si>
  <si>
    <t>SIMULATED CLIMATE CHANGE - THE INTERACTION BETWEEN VEGETATION TYPE AND MICROHABITAT TEMPERATURES AT NY-ALESUND, SVALBARD</t>
  </si>
  <si>
    <t>MICROCLIMATES; TUNDRA</t>
  </si>
  <si>
    <t>Small polythene tents were used to simulate the effects of climate warming on two contrasting vegetation types (polar semi-desert and tundra heath) at Ny Alesund, Spitzbergen, Svalbard. Temperature microclimates are compared within and without tents and between sites with contrasting vegetation types. Summer temperatures were increased by about 5-degrees-C in the vegetation mat and by about 2-degrees-C in the soil at 3 cm depth. Cumulative day degrees above zero were enhanced by around 35% in the vegetation and by around 9% in the soil. Soil temperatures were greatly influenced by the nature of the overlying vegetation, which at one of the sites appeared to act as an efficient thermal insulator, preventing heat conductance into the soil from above and enhancing thermal contact between the upper soil layer and the cooling permafrost below. The significance of the observed temperature differences for the ecology of the plants and invertebrates is discussed.</t>
  </si>
  <si>
    <t>LIVERPOOL JOHN MOORES UNIV,SCH BIOL &amp; EARTH SCI,BYROM ST,LIVERPOOL L3 3AF,ENGLAND; NERC,INST TERR ECOL,FURZEBROOK RES STN,WAREHAM BH20 5AS,DORSET,ENGLAND; UNIV LEEDS,DEPT PURE &amp; APPL BIOL,LEEDS LS2 9JT,W YORKSHIRE,ENGLAND; BRITISH ANTARCTIC SURVEY,CAMBRIDGE CB3 0ET,ENGLAND</t>
  </si>
  <si>
    <t>Liverpool John Moores University; UK Research &amp; Innovation (UKRI); Natural Environment Research Council (NERC); UK Centre for Ecology &amp; Hydrology (UKCEH); University of Leeds; UK Research &amp; Innovation (UKRI); Natural Environment Research Council (NERC); NERC British Antarctic Survey</t>
  </si>
  <si>
    <t>Coulson, Stephen James/0000-0003-0935-959X</t>
  </si>
  <si>
    <t>WOS:A1993KM29400009</t>
  </si>
  <si>
    <t>SCHMITZ, WJ; MCCARTNEY, MS</t>
  </si>
  <si>
    <t>ON THE NORTH-ATLANTIC CIRCULATION</t>
  </si>
  <si>
    <t>REVIEWS OF GEOPHYSICS</t>
  </si>
  <si>
    <t>ANTARCTIC INTERMEDIATE WATER; WESTERN BOUNDARY CURRENT; GULF-STREAM; SVERDRUP TRANSPORTS; NORWEGIAN-GREENLAND; WIND STRESS; OCEAN; ABACO; EAST; HEAT</t>
  </si>
  <si>
    <t>A new, speculative, and, we hope, provocative summary of the North Atlantic circulation is described, including both horizontal currents (wind-driven) and the primarily (thermohaline) meridional flows that involve the transformation of warm to cold water at high latitudes. Our picture is based on a synthesis of a variety of independent investigations that are contained in the literature as opposed to a presentation of the results of one technique or the point of view of one author. We describe a thermohaline cell (the so-called thermohaline conveyor belt) that is concentrated within the Atlantic and Southern oceans (rather than essentially global), with the most important upwelling sites being in the circumpolar and the equatorial current regimes. We concentrate on deep water formation and its replacement relative to intermediate-water formation. It has been pointed out recently that the formation of 13 Sv (1 Sv = 10(6) m3 s-1) of southward flowing North Atlantic Deep Water is compensated for in the upper ocean by northward cross-equatorial transport. We suggest that this thermocline layer flow passes through the Straits of Florida. transits the Gulf Stream system on its inshore side, and exits through the North Atlantic Current system after recirculation and modification. There is now a clear observational basis for the structure of recirculating gyres on the southern and northern sides of the Gulf Stream. We suggest a recirculation for the North Atlantic Current as well. We also describe a C-shaped component to the southern Gulf Stream recirculation and identify a roughly 10-Sv circulation in the eastern North Atlantic associated with the Azores Current. Recirculations play an important role in deep boundary current regimes and in water mass formation and modification. The transport of the deep western and northern boundary currents in the North Atlantic Ocean may be boosted (roughly doubled or tripled) by counter-clockwise recirculating gyres and by additions of modified bottom or intermediate water. While the North Atlantic is the most completely observed ocean, there are still significant gaps in our knowledge of its circulation.</t>
  </si>
  <si>
    <t>SCHMITZ, WJ (corresponding author), WOODS HOLE OCEANOG INST,CLARK LAB 3,WOODS HOLE,MA 02543, USA.</t>
  </si>
  <si>
    <t>8755-1209</t>
  </si>
  <si>
    <t>REV GEOPHYS</t>
  </si>
  <si>
    <t>Rev. Geophys.</t>
  </si>
  <si>
    <t>10.1029/92RG02583</t>
  </si>
  <si>
    <t>KY295</t>
  </si>
  <si>
    <t>WOS:A1993KY29500002</t>
  </si>
  <si>
    <t>ROSER, DJ; SEPPELT, RD; ASHBOLT, N</t>
  </si>
  <si>
    <t>MICROBIOLOGY OF ORNITHOGENIC SOILS FROM THE WINDMILL ISLANDS, BUDD COAST, CONTINENTAL ANTARCTICA - SOME OBSERVATIONS ON METHODS FOR MEASURING SOIL BIOMASS IN ORNITHOGENIC SOILS</t>
  </si>
  <si>
    <t>SOIL BIOLOGY &amp; BIOCHEMISTRY</t>
  </si>
  <si>
    <t>FLUORESCEIN DIACETATE HYDROLYSIS; ADENOSINE-TRIPHOSPHATE; FUNGAL CONTRIBUTIONS; AMENDED SOIL; ATP; BACTERIAL; PRESERVATION; RESPIRATION; GROWTH; LITTER</t>
  </si>
  <si>
    <t>A range of measures of microbial biomass were compared for their effectiveness and internal consistency in characterizing omithogenic soils. Excellent correspondences (r = 0.86-0.94, slope = 0.84-1.12) were found between four measures of total biomass (ATP, fluorescein diacetate hydrolysis rate, substrate induced respiration rate and algal + bacterial biomass) when they were compared using regression analysis. Bacterial numbers, estimated from agar plate counts, were found to be highly correlated with microscopy counts and total biomass measurements, though the best-fit relationship was curvilinear rather than linear. Measurement of the procaryotic and eucaryotic components of the soil microbiota by selective antibiotic inhibition was found to be unreliable. Other problems were noted when assay units were converted into microbial C using multiplication factors published in the literature. The substrate-induced-respiration method overestimated the bacterial biomass of occupied penguin colony soil by at least 4-fold when the standard conversion factor (1 mg C = 25 mul CO2 h-1) was used. Total biomass was also overestimated when fluorescein-diacetate-hydrolysis rates were converted to microbial C. While all four approaches could provide relative measures of the biomass of the Antarctic microbiota, it was concluded that they should not be employed in isolation but always in parallel when such soils are initially analysed.</t>
  </si>
  <si>
    <t>ANTARCT DIV,KINGSTON,TAS 7050,AUSTRALIA; UNIV TASMANIA,DEPT AGR SCI,ACAM,HOBART 7050,AUSTRALIA</t>
  </si>
  <si>
    <t>Ashbolt, Nicholas John/H-4004-2014</t>
  </si>
  <si>
    <t>Ashbolt, Nicholas John/0000-0002-3853-0096; Roser, David/0000-0001-5519-1690</t>
  </si>
  <si>
    <t>0038-0717</t>
  </si>
  <si>
    <t>SOIL BIOL BIOCHEM</t>
  </si>
  <si>
    <t>Soil Biol. Biochem.</t>
  </si>
  <si>
    <t>10.1016/0038-0717(93)90024-6</t>
  </si>
  <si>
    <t>Soil Science</t>
  </si>
  <si>
    <t>Agriculture</t>
  </si>
  <si>
    <t>KN770</t>
  </si>
  <si>
    <t>WOS:A1993KN77000004</t>
  </si>
  <si>
    <t>SMITH, VR; STEENKAMP, M</t>
  </si>
  <si>
    <t>MACROINVERTEBRATES AND PEAT NUTRIENT MINERALIZATION ON A SUB-ANTARCTIC ISLAND</t>
  </si>
  <si>
    <t>SOUTH AFRICAN JOURNAL OF BOTANY</t>
  </si>
  <si>
    <t>SUB-ANTARCTIC; SOIL FAUNA; NUTRIENT CYCLING; PEAT; MINERALIZATION; MICROCOSM</t>
  </si>
  <si>
    <t>Moth larvae, earthworms and weevil larvae significantly enhance rates of nitrogen, phosphorus and potassium mineralization from peat on Marion Island (47-degrees-S, 38-degrees-E), as indicated by the amounts of inorganic forms of these elements released into solution in microcosms. Sodium release was unaffected by the animals and magnesium release enhanced by moth larvae only. Lower release rates of calcium and magnesium occurred in the presence of weevil larvae, indicating immobilization. The other two species had no influence on calcium release. These results, together with those of a previously reported investigation of the role of invertebrates in litter nutrient release, show that macroinvertebrates are crucial agents of nutrient cycling.</t>
  </si>
  <si>
    <t>BUREAU SCIENTIFIC PUBL</t>
  </si>
  <si>
    <t>PRETORIA</t>
  </si>
  <si>
    <t>P O BOX 1758, PRETORIA 0001, SOUTH AFRICA</t>
  </si>
  <si>
    <t>0254-6299</t>
  </si>
  <si>
    <t>S AFR J BOT</t>
  </si>
  <si>
    <t>S. Afr. J. Bot.</t>
  </si>
  <si>
    <t>10.1016/S0254-6299(16)30782-7</t>
  </si>
  <si>
    <t>KU301</t>
  </si>
  <si>
    <t>WOS:A1993KU30100016</t>
  </si>
  <si>
    <t>LUCAS, MI; LUTJEHARMS, JRE; FIELD, JG; MCQUAID, CD</t>
  </si>
  <si>
    <t>A NEW SOUTH-AFRICAN RESEARCH-PROGRAM IN THE SOUTHERN-OCEAN</t>
  </si>
  <si>
    <t>SOUTH AFRICAN JOURNAL OF SCIENCE</t>
  </si>
  <si>
    <t>CLIMATIC-CHANGE; GLOBAL CLIMATE; CARBON-DIOXIDE; PHYTOPLANKTON; RETROFLECTION; CIRCULATION; ANTARCTICA; BENGUELA; SURFACE; ICE</t>
  </si>
  <si>
    <t>South Africa, as an original signatory to the Antarctic Treaty in 1960, has had an active research programme on the Antarctic continent and in the surrounding Southern Ocean for the past 30 years. Recently a new programme has been developed which will guide South Africa's research effort in this region for the next five years. We report here on the oceanic component of this programme that is specifically designed to address global climate change and its interaction with the Antarctic marine ecosystem. The new programme not only fulfils national goals but makes a contribution to the Scientific Committee for Antarctic Research (SCAR) and other internationalprogrammes concerned with climate change.</t>
  </si>
  <si>
    <t>RHODES UNIV,DEPT ZOOL &amp; ENTOMOL,SO OCEAN GRP,GRAHAMSTOWN 6140,SOUTH AFRICA; UNIV CAPE TOWN,DEPT OCEANOG,CLIMATOL RES GRP,RONDEBOSCH 7700,SOUTH AFRICA</t>
  </si>
  <si>
    <t>Rhodes University; University of Cape Town</t>
  </si>
  <si>
    <t>LUCAS, MI (corresponding author), UNIV CAPE TOWN,DEPT ZOOL,MARINE BIOL RES INST,SO OCEAN GRP,RONDEBOSCH 7700,SOUTH AFRICA.</t>
  </si>
  <si>
    <t>0038-2353</t>
  </si>
  <si>
    <t>S AFR J SCI</t>
  </si>
  <si>
    <t>S. Afr. J. Sci.</t>
  </si>
  <si>
    <t>KU800</t>
  </si>
  <si>
    <t>WOS:A1993KU80000006</t>
  </si>
  <si>
    <t>SMITH, V</t>
  </si>
  <si>
    <t>CLIMATE CHANGE AND ECOSYSTEM FUNCTIONING - A FOCUS FOR SUB-ANTARCTIC RESEARCH IN THE 1990S</t>
  </si>
  <si>
    <t>ISLAND; SENSITIVITY; MARION; MODEL; OCEAN; CO2</t>
  </si>
  <si>
    <t>Sub-Antarctic islands offer excellent opportunities to study ecological phenomena, especially functional responses of organisms, populations and ecosystems to perturbations. Recognizing this, the South African Committee for Antarctic Research recently launched a multidisciplinary project on the biological and ecological implications of climate change at South Africa's two sub-Antarctic islands, Marion and Prince Edward.</t>
  </si>
  <si>
    <t>SMITH, V (corresponding author), UNIV ORANGE FREE STATE,DEPT BOT &amp; GENET,BLOEMFONTEIN 9301,SOUTH AFRICA.</t>
  </si>
  <si>
    <t>WOS:A1993KU80000008</t>
  </si>
  <si>
    <t>MEYERROCHOW, VB; REID, WA</t>
  </si>
  <si>
    <t>CEPHALIC STRUCTURES IN THE NEMERTINE PARBORLASIA-CORRUGATUS - ARE THEY REALLY EYES</t>
  </si>
  <si>
    <t>TISSUE &amp; CELL</t>
  </si>
  <si>
    <t>ULTRASTRUCTURE; PHOTORECEPTOR; EYE SPOT; NEMERTINEA; ANTARCTIC</t>
  </si>
  <si>
    <t>FINE-STRUCTURE; COMPOUND EYE; ULTRASTRUCTURE; MORPHOLOGY; PIGMENT; NOON</t>
  </si>
  <si>
    <t>The opinion as to whether tiny, approximately 0.1 mm large spots around the innermost margin of the cephalic slits in the Antarctic nemertine worm Parborlasia corrugatus represent photoreceptors or not has fluctuated over the years. This first electron microscope study of the enigmatic spots fails to detect any screening pigment granules, rhabdomeres, or lamellae, but reveals that the structure in question is principally made up of two types of cell, characterized by vesicular and vacuolar material of approximately 80 nm and 0.3 mum in diameter, respectively. Filamentous connective tissue strands with gaps for axons surrounds the 'eye-spot' and it is suggested that either exposure to the bright Antarctic summer light has led to a total disintegration of all visual membranes or these structures do not represent eyes at all.</t>
  </si>
  <si>
    <t>MEYERROCHOW, VB (corresponding author), UNIV W INDIES,EXPTL ZOOL &amp; ELECTRON MICROSCOPY LAB,MONA CAMPUS,KINGSTON 7,JAMAICA.</t>
  </si>
  <si>
    <t>MEYER-ROCHOW, Victor Benno/AAJ-7258-2020</t>
  </si>
  <si>
    <t>MEYER-ROCHOW, V. Benno/0000-0003-1531-9244</t>
  </si>
  <si>
    <t>CHURCHILL LIVINGSTONE</t>
  </si>
  <si>
    <t>EDINBURGH</t>
  </si>
  <si>
    <t>JOURNAL PRODUCTION DEPT, ROBERT STEVENSON HOUSE, 1-3 BAXTERS PLACE, LEITH WALK, EDINBURGH, MIDLOTHIAN, SCOTLAND EH1 3AF</t>
  </si>
  <si>
    <t>0040-8166</t>
  </si>
  <si>
    <t>TISSUE CELL</t>
  </si>
  <si>
    <t>Tissue Cell</t>
  </si>
  <si>
    <t>10.1016/0040-8166(93)90072-S</t>
  </si>
  <si>
    <t>Anatomy &amp; Morphology; Cell Biology</t>
  </si>
  <si>
    <t>KP277</t>
  </si>
  <si>
    <t>WOS:A1993KP27700012</t>
  </si>
  <si>
    <t>THE TISSUES OF ARTICULATE BRACHIOPODS AND THEIR VALUE TO PREDATORS</t>
  </si>
  <si>
    <t>LIOTHYRELLA-UVA BRODERIP; SIZE; ASTEROIDS; ANTARCTICA; METABOLISM; BEHAVIOR; SHAPE</t>
  </si>
  <si>
    <t>The punctate brachiopods Liothyrella neozelanica and Neothyris lenticularis were compared with the impunctate Notosaria nigricans and the bivalve molluscs Mytilus edulis and Lima colorata in terms of the force needed to crush the shells, the time needed to drill through shells by a standard apparatus, the organic content of the internal tissues (ash-free dry mass, AFDM), the tissue density (AFDM per unit volume between the shell valves) and the inorganic content of the internal tissues and whole animals. At one site M. edulis needed greater force to fracture its shell ( x 3.5), more time to drill through the shell ( x 10.8) and contained more AFDM ( x 6.2) than the brachiopod L. neozelanica. At a second site there was no significant difference between the brachiopods N. lenticularis and N. nigricans and the bivalve L. colorata in terms of force needed to crush the shells, but the bivalve was x 2 to x 30 harder to drill through and contained 10.7 times as much tissue AFDM as N. lenticularis and 4.2 times as much as N. nigricans. The impunctate N. nigricans had 2.6 times as much AFDM in its internal tissue as the punctate N. lenticularis. Cost-benefit ratios showed neither group to be consistently better prey items for predators in terms of reward (AFDM available) per unit effort. The punctate brachiopods had the lowest tissue densities (AFDM per internal volume) with values of 5-8 mg cm-3, the impunctate N. nigricans was next at 12-16 mg cm-3 and the bivalve molluscs were highest with values of 45-120 mg cm-3. Tissue inorganic contents were also markedly different. The punctate brachiopods had values of 47.3% (N. lenticularis) and 56.2% (L. neozelanica), whereas the figure for the impunctate N. nigricans was 30.2%, and the bivalves were much lower at 12.8% (M. edulis) and 14.2% (L. colorata). These results suggest that predation pressures may be low on articulate brachiopods because of the very low tissue density and high inorganic content (because of the presence of spicules) of the internal tissues, both of which are characteristics which are not consistent with the possession of potent chemical defences.</t>
  </si>
  <si>
    <t>PECK, LS (corresponding author), BRITISH ANTARCTIC SURVEY,NERC,HIGH CROSS,MADINGLEY RD,CAMBRIDGE CB3 0ET,ENGLAND.</t>
  </si>
  <si>
    <t>JAN 29</t>
  </si>
  <si>
    <t>10.1098/rstb.1993.0002</t>
  </si>
  <si>
    <t>KL266</t>
  </si>
  <si>
    <t>WOS:A1993KL26600002</t>
  </si>
  <si>
    <t>ARPIGNY, JL; FELLER, G; GERDAY, C</t>
  </si>
  <si>
    <t>CLONING, SEQUENCE AND STRUCTURAL FEATURES OF A LIPASE FROM THE ANTARCTIC FACULTATIVE PSYCHROPHILE PSYCHOROBACTER-IMMOBILIS B10</t>
  </si>
  <si>
    <t>LIPASE; FACULTATIVE PSYCHROPHILE; DNA SEQUENCE; ANTARCTIC; COLD ADAPTATION</t>
  </si>
  <si>
    <t>LIPOPROTEIN-LIPASE; TRIAD FORMS; STABILITY; SERINE; SITE; GENE</t>
  </si>
  <si>
    <t>A lipase gene (lip1) from the facultative psychrophilic strain Psychrobacter immobilis B10 has been cloned and sequenced. The deduced preprotein sequence is composed of 317 amino acids with a predicted M(r) of 35 288. A primary structure alignment of lipases including lip1 shows conserved elements for which a structural role is proposed in the light of recent crystallographic studies. The analysis of the psychrophilic enzyme sequence suggests characteristics in relation with the adaptation to cold.</t>
  </si>
  <si>
    <t>ARPIGNY, JL (corresponding author), UNIV LIEGE SART TILMAN,INST CHIM B6,BIOCHIM LAB,B-4000 LIEGE,BELGIUM.</t>
  </si>
  <si>
    <t>JAN 23</t>
  </si>
  <si>
    <t>10.1016/0167-4781(93)90078-R</t>
  </si>
  <si>
    <t>KJ363</t>
  </si>
  <si>
    <t>WOS:A1993KJ36300018</t>
  </si>
  <si>
    <t>COLLINS, RL; BOWMAN, KP; GARDNER, CS</t>
  </si>
  <si>
    <t>POLAR STRATOSPHERIC CLOUDS AT THE SOUTH-POLE IN 1990 - LIDAR OBSERVATIONS AND ANALYSIS</t>
  </si>
  <si>
    <t>ANTARCTIC SPRING STRATOSPHERE; SYOWA STATION 69-DEGREES-00'S; SAM-II; DENITRIFICATION; 39-DEGREES-35'E; TEMPERATURE; LAYER; OZONE</t>
  </si>
  <si>
    <t>In December 1989 a Rayleigh/sodium lidar (589 nm) was installed at the Amundsen-Scott South Pole station, and was used to measure stratospheric aerosol, temperature, and mesospheric sodium profiles through October 1990. Observations of stratospheric aerosol and temperature are presented in this paper. Polar stratospheric clouds (PSCs) were first observed in late May at about 20 km. As the lower stratosphere cooled further, PSCs were observed throughout the 12-27 km altitude region, and remained there from mid-June until late August. Observations in early September detected no PSCs above 21 km. An isolated cloud was observed in mid-October. Throughout the winter the clouds had small backscatter ratios (&lt; 10). Observations made at two wavelengths in July show that the clouds are predominately composed of nitric acid trihydrate with associated Angstrom coefficients between 0.2 and 3.7. Comparison of the lidar data and balloon borne frost point measurements in late August indicate that the nitric acid mixing ratio was less than 1.5 ppbv. Observations over periods of several hours show downward motions in the cloud layers similar to the phase progressions of upwardly-propagating gravity waves. The vertical phase velocities of these features (almost-equal-to 4 cm/s) are significantly faster than the expected settling velocities of the cloud particles. Both the backscatter ratio profiles and the radiosonde horizontal wind profiles show 1-4 km vertical structures. This suggests that the kilometer-scale vertical structure of the PSCs is maintained by low frequency gravity waves propagating through the cloud layers.</t>
  </si>
  <si>
    <t>UNIV ILLINOIS, DEPT ELECT &amp; COMP ENGN, 1406 W GREEN ST, URBANA, IL 61801 USA.</t>
  </si>
  <si>
    <t>Collins, Richard/0000-0001-7055-1228</t>
  </si>
  <si>
    <t>JAN 20</t>
  </si>
  <si>
    <t>D1</t>
  </si>
  <si>
    <t>10.1029/92JD02012</t>
  </si>
  <si>
    <t>KJ594</t>
  </si>
  <si>
    <t>WOS:A1993KJ59400002</t>
  </si>
  <si>
    <t>CROCKETT, EL; SIDELL, BD</t>
  </si>
  <si>
    <t>SUBSTRATE SELECTIVITIES DIFFER FOR HEPATIC MITOCHONDRIAL AND PEROXISOMAL BETA-OXIDATION IN AN ANTARCTIC FISH, NOTOTHENIA-GIBBERIFRONS</t>
  </si>
  <si>
    <t>BIOCHEMICAL JOURNAL</t>
  </si>
  <si>
    <t>FATTY-ACID OXIDATION; ACYL-COENZYME-A; CHAIN-LENGTH SPECIFICITIES; TROUT SALMO-GAIRDNERI; RAT-LIVER PEROXISOMES; CARNITINE PALMITOYLTRANSFERASE; SPECTROPHOTOMETRIC ASSAY; COA OXIDASE; HEPATOCYTES; PURIFICATION</t>
  </si>
  <si>
    <t>Hepatic mitochondrial and peroxisomal beta-oxidation were examined in an Antarctic marine teleost, Notothenia gibberifrons. Enzymic profiles and rates of beta-oxidation by intact organelles were determined by using a range of fatty acyl-CoA substrates to evaluate substrate preferences. Partitioning of beta-oxidation between organelles was estimated. Substrate selectivities are broader for peroxisomal beta-oxidation than for mitochondrial beta-oxidation. Mitochondria show marked preference for the oxidation of a monounsaturated substrate, palmitoleoyl-CoA (C16:1), and two polyunsaturates, eicosapentaenoyl-CoA (C20:5) and docosahexaenoyl-CoA (C22:6). Carnitine palmitoyltransferase activities with palmitoleoyl-CoA (C16:1) are 2.4-fold higher than activities with palmitoyl-CoA (C16:0). Most polyunsaturated acyl-CoA esters measured appear to inhibit by over 40% the oxidation of palmitoyl-CoA by peroxisomes. Our findings suggest that the polyunsaturates, eicosapentaenoic acid (C20:5) and docosahexaenoic acid (C22:6), found in high concentrations in Antarctic fishes [Lund and Sidell (1992) Mar. Biol. 112, 377-3821, are utilized as fuels to support aerobic energy metabolism. Metabolic capacities of rate-limiting enzymes and beta-oxidation rates by intact organelles indicate that up to 30% of hepatic beta-oxidation in N. gibberifrons can be initiated by the peroxisomal pathway.</t>
  </si>
  <si>
    <t>UNIV MAINE,DEPT ZOOL,ORONO,ME 04469; UNIV MAINE,CTR MARINE STUDIES,ORONO,ME 04469</t>
  </si>
  <si>
    <t>PORTLAND PRESS</t>
  </si>
  <si>
    <t>59 PORTLAND PLACE, LONDON, ENGLAND W1N 3AJ</t>
  </si>
  <si>
    <t>0264-6021</t>
  </si>
  <si>
    <t>BIOCHEM J</t>
  </si>
  <si>
    <t>Biochem. J.</t>
  </si>
  <si>
    <t>JAN 15</t>
  </si>
  <si>
    <t>10.1042/bj2890427</t>
  </si>
  <si>
    <t>Biochemistry &amp; Molecular Biology</t>
  </si>
  <si>
    <t>KJ143</t>
  </si>
  <si>
    <t>WOS:A1993KJ14300016</t>
  </si>
  <si>
    <t>MATANO, RP; PHILANDER, SGH</t>
  </si>
  <si>
    <t>HEAT AND MASS BALANCES OF THE SOUTH-ATLANTIC OCEAN CALCULATED FROM A NUMERICAL-MODEL</t>
  </si>
  <si>
    <t>ANTARCTIC CIRCUMPOLAR CURRENT; GEOSTROPHIC CIRCULATION; GENERAL-CIRCULATION; EXCHANGE; WATER</t>
  </si>
  <si>
    <t>The general circulation model of Bryan (1969), modified by the introduction of open boundary conditions at the Drake Passage and between Africa and Antarctica, has been used to study the mass and heat budgets of the South Atlantic Ocean. The model was initialized with the climatological annual mean values of temperature and salinity of Levitus (1982) and forced at its surface with the climatological wind stress data of Hellerman and Rosenstein (1983). After 3 years of integration the model reached a quasi-stationary state. A heat balance shows that the model transports 0.19 PW of heat toward the north across 30-degrees-S. While a large part of this heat is supplied by the atmosphere and involves the conversion of intermediate waters into surface waters. a comparison with climatological data of atmospheric heat fluxes suggests that an extra source of heat is necessary to maintain the northward heat flux</t>
  </si>
  <si>
    <t>Princeton University; National Oceanic Atmospheric Admin (NOAA) - USA</t>
  </si>
  <si>
    <t>C1</t>
  </si>
  <si>
    <t>10.1029/92JC01899</t>
  </si>
  <si>
    <t>KG675</t>
  </si>
  <si>
    <t>WOS:A1993KG67500011</t>
  </si>
  <si>
    <t>VAUGHAN, D</t>
  </si>
  <si>
    <t>CHASING THE ROGUE ICEBERGS</t>
  </si>
  <si>
    <t>VAUGHAN, D (corresponding author), BRITISH ANTARCTIC SURVEY,DIV CLIMATE,CAMBRIDGE CB3 0ET,ENGLAND.</t>
  </si>
  <si>
    <t>Vaughan, David/C-8348-2011</t>
  </si>
  <si>
    <t>JAN 9</t>
  </si>
  <si>
    <t>KG566</t>
  </si>
  <si>
    <t>WOS:A1993KG56600036</t>
  </si>
  <si>
    <t>BEER, J; SHEN, CD; HELLER, F; LIU, TS; BONANI, G; DITTRICH, B; SUTER, M; KUBIK, PW</t>
  </si>
  <si>
    <t>BE-10 AND MAGNETIC-SUSCEPTIBILITY IN CHINESE LOESS</t>
  </si>
  <si>
    <t>DEPOSITS; RECORD</t>
  </si>
  <si>
    <t>Be-10 and magnetic susceptibility have been measured in the top 12 m of a loess profile from Luochuan, Central China. Comparison of the Be-10 concentration record with the SPECMAP deltaO-18 profile of the last 130 ka (Imbrie et al., 1984] results in a new time scale which is in good agreement with that of Kukla et al. [1990]. The calculated loess accumulation rates can be compared with existing records of dust falls in Pacific deep sea sediments and Antarctic ice cores. A simple model for the Be-10 dust flux demonstrates that a significant part of the magnetic susceptibility signal in palaeosol horizons is due to in situ pedogenic production. During times of high loess accumulation (cold palaeoclimate) this contribution is negligible.</t>
  </si>
  <si>
    <t>ACAD SINICA, INST GEOCHEM, CANTON, PEOPLES R CHINA; SWISS FED INST TECHNOL, INST GEOPHYS, CH-8093 ZURICH, SWITZERLAND; CHINESE ACAD SCI, BEIJING, PEOPLES R CHINA; SWISS FED INST TECHNOL, INST MITTELENERGIEPHYS, PAUL SCHERRER INST, CH-8093 ZURICH, SWITZERLAND</t>
  </si>
  <si>
    <t>Chinese Academy of Sciences; Swiss Federal Institutes of Technology Domain; ETH Zurich; Chinese Academy of Sciences; Swiss Federal Institutes of Technology Domain; ETH Zurich; Paul Scherrer Institute</t>
  </si>
  <si>
    <t>BEER, J (corresponding author), EAWAG, ETH, CH-8600 DUBENDORF, SWITZERLAND.</t>
  </si>
  <si>
    <t>JAN 8</t>
  </si>
  <si>
    <t>10.1029/92GL02676</t>
  </si>
  <si>
    <t>KH688</t>
  </si>
  <si>
    <t>WOS:A1993KH68800015</t>
  </si>
  <si>
    <t>KEYS, JG; JOHNSTON, PV; BLATHERWICK, RD; MURCRAY, FJ</t>
  </si>
  <si>
    <t>EVIDENCE FOR HETEROGENEOUS REACTIONS IN THE ANTARCTIC AUTUMN STRATOSPHERE</t>
  </si>
  <si>
    <t>NITRIC-ACID; TRACE GASES; OZONE</t>
  </si>
  <si>
    <t>REACTIVE chlorine compounds are known to cause ozone depletion in the Antarctic stratosphere, but they can be bound into an inactive form through reactions with nitrogen dioxide. In the spring, NO2 can be converted to a long-lived reservoir species, HNO3, on the surface of polar stratospheric clouds1,2. This removes NO2 from the stratosphere and allows chlorine-catalysed ozone destruction to proceed. It has been suggested that similar reactions may take place on background sulphate aerosols in the Antarctic stratosphere3, but as yet there has been no unambiguous evidence for these reactions in the absence of polar stratospheric clouds (although there have been observations of ozone loss attributed to volcanic aerosols4,5). Here we present measurements of Antarctic stratospheric NO2 and HNO3 concentrations taken in 1991. Our results demonstrate that reactive nitrogen was converted to HNO3 in autumn, before temperatures were low enough for polar stratospheric clouds to form. We conclude that heterogeneous chemistry on background aerosols was responsible for this conversion, which brought with it the potential for additional ozone loss in the autumn.</t>
  </si>
  <si>
    <t>UNIV DENVER,DEPT PHYS,DENVER,CO 80208</t>
  </si>
  <si>
    <t>University of Denver</t>
  </si>
  <si>
    <t>KEYS, JG (corresponding author), NATL INST WATER &amp; ATMOSPHER RES,LAUDER,NEW ZEALAND.</t>
  </si>
  <si>
    <t>JAN 7</t>
  </si>
  <si>
    <t>10.1038/361049a0</t>
  </si>
  <si>
    <t>KF718</t>
  </si>
  <si>
    <t>WOS:A1993KF71800042</t>
  </si>
  <si>
    <t>C</t>
  </si>
  <si>
    <t>DRESCHHOFF, GAM; ZELLER, EJ; SHEA, MA; SMART, DF</t>
  </si>
  <si>
    <t>UNIV CALGARY</t>
  </si>
  <si>
    <t>THE SOLAR SIGNAL FROM CYCLES 14 TO 22 IN NITRATE CONCENTRATIONS IN ANTARCTIC SNOW</t>
  </si>
  <si>
    <t>23RD INTERNATIONAL COSMIC RAY CONFERENCE, VOL 3: CONTRIBUTED PAPERS - SH SESSIONS</t>
  </si>
  <si>
    <t>Proceedings Paper</t>
  </si>
  <si>
    <t>23rd International Cosmic Ray Conference (XXIII ICRC)</t>
  </si>
  <si>
    <t>JUL 19-30, 1993</t>
  </si>
  <si>
    <t>CALGARY, CANADA</t>
  </si>
  <si>
    <t>UNIV KANSAS,CTR SPACE TECHNOL,LAWRENCE,KS 66045</t>
  </si>
  <si>
    <t>UNIV CALGARY PR</t>
  </si>
  <si>
    <t>2500 UNIVERSITY DRIVE NW, CALGARY AB T2N 1N4, CANADA</t>
  </si>
  <si>
    <t>Conference Proceedings Citation Index - Science (CPCI-S)</t>
  </si>
  <si>
    <t>BC09G</t>
  </si>
  <si>
    <t>WOS:A1993BC09G00219</t>
  </si>
  <si>
    <t>SHEA, MA; SMART, DF; DRESCHHOFF, GAM; ZELLER, EJ</t>
  </si>
  <si>
    <t>THE FLUX AND FLUENCE OF MAJOR SOLAR PROTON EVENTS AND THEIR RECORD IN ANTARCTIC SNOW</t>
  </si>
  <si>
    <t>HANSCOM AFB,GEOPHYS DIRECTORATE PL,BEDFORD,MA 01731</t>
  </si>
  <si>
    <t>WOS:A1993BC09G00220</t>
  </si>
  <si>
    <t>AGATHA, S; SPINDLER, M; WILBERT, N</t>
  </si>
  <si>
    <t>CILIATED PROTOZOA (CILIOPHORA) FROM ARCTIC SEA-ICE</t>
  </si>
  <si>
    <t>ACTA PROTOZOOLOGICA</t>
  </si>
  <si>
    <t>ARCTIC; SEA ICE; CILIATES</t>
  </si>
  <si>
    <t>ANTARCTICA; NASSULOPSIS; EUPLOTES</t>
  </si>
  <si>
    <t>The morphology and infraciliature of seven ciliate species from a sea ice floe west of Spitzbergen (Arctic Ocean) are described. Four of these ciliates are new to science: Spiroprorodon intermedius sp. n., Euplotes longicirratus sp. n., Euplotes sigmolateralis sp.n., and Pleuronema arctica sp. n. The three other species belong to the genera Euplotes, Chlamydonella and Zosterodasys. The diagnoses are based on protargol-stained specimens. Two species, Euplotes sigmolateralis and Euplotes sp. colonize both Arctic and Antarctic sea ice. On the level of substrate structure, sea ice can be compared with an interstitial turned upside down, but the karyorelictids typically found in interstitials are absent. The ciliate coenosis of the sea ice containing mainly ''crawling'' species also differs from the plankton community in the water column beneath the ice.</t>
  </si>
  <si>
    <t>INST HYDROBIOL &amp; FISCHEREIWISSENSCH,HAMBURG,GERMANY; ALFRED WEGENER INST POLAR &amp; MARINE RES,BREMERHAVEN,GERMANY</t>
  </si>
  <si>
    <t>Agatha, Sabine/0000-0003-3083-9782</t>
  </si>
  <si>
    <t>NENCKI INST EXPERIMENTAL BIOLOGY</t>
  </si>
  <si>
    <t>WARSAW</t>
  </si>
  <si>
    <t>UL PASTEURA 3, 02-093 WARSAW, POLAND</t>
  </si>
  <si>
    <t>0065-1583</t>
  </si>
  <si>
    <t>ACTA PROTOZOOL</t>
  </si>
  <si>
    <t>Acta Protozool.</t>
  </si>
  <si>
    <t>MM179</t>
  </si>
  <si>
    <t>WOS:A1993MM17900008</t>
  </si>
  <si>
    <t>BRUNE, WH; STIMPFLE, RM</t>
  </si>
  <si>
    <t>INSITU MEASUREMENTS OF STRATOSPHERIC REACTIVE TRACE GASES</t>
  </si>
  <si>
    <t>ADVANCES IN CHEMISTRY SERIES</t>
  </si>
  <si>
    <t>ANTARCTIC OZONE HOLE; WINTER POLAR STRATOSPHERES; DIODE-LASER SPECTROMETER; HIGH-ALTITUDE AIRCRAFT; ER-2 AIRCRAFT; NITRIC-OXIDE; 72-DEGREES-S LATITUDE; CONDENSATION NUCLEI; HYDROGEN-CHLORIDE; WIND MEASUREMENTS</t>
  </si>
  <si>
    <t>In situ measurements of the abundances of reactive trace gases have been essential to the understanding of stratospheric photochemistry. The measurement of those gases that directly affect the abundance of ozone-NO, NO2, OH, HO2, ClO, Cl, BrO, Br, and O-are of particular interest. The stratospheric environment, with its low temperatures, large range in pressure, and solar ultraviolet light, offers many measurement challenges. Simultaneous measurements of a number of trace gas species are required to develop an understanding of their distributions, and some of these measurements have been made from instruments mounted on helium-filled balloons and high-altitude aircraft. Although much has been learned about the workings of the stratosphere and, in particular, the mechanisms affecting the distribution of ozone, a truly predictive understanding has yet to be developed.</t>
  </si>
  <si>
    <t>HARVARD UNIV,DEPT EARTH &amp; PLANETARY SCI,CAMBRIDGE,MA 02138</t>
  </si>
  <si>
    <t>Harvard University</t>
  </si>
  <si>
    <t>BRUNE, WH (corresponding author), PENN STATE UNIV,DEPT METEOROL,UNIV PK,PA 16802, USA.</t>
  </si>
  <si>
    <t>0065-2393</t>
  </si>
  <si>
    <t>ADV CHEM SER</t>
  </si>
  <si>
    <t>Adv. Chem. Ser.</t>
  </si>
  <si>
    <t>KJ222</t>
  </si>
  <si>
    <t>WOS:A1993KJ22200005</t>
  </si>
  <si>
    <t>MCCORMICK, MP; WANG, PH; PITTS, MC</t>
  </si>
  <si>
    <t>BACKGROUND STRATOSPHERIC AEROSOL AND POLAR STRATOSPHERIC CLOUD REFERENCE MODELS</t>
  </si>
  <si>
    <t>ADVANCES IN SPACE RESEARCH</t>
  </si>
  <si>
    <t>SAM-II; CORRELATIVE MEASUREMENTS; ANTARCTIC OZONE; SATELLITE; LIDAR; SAGE</t>
  </si>
  <si>
    <t>A global aerosol climatology is evolving from the NASA satellite experiments SAM II, SAGE I, and SAGE II. In addition, polar stratospheric cloud (PSC) data have been obtained from these experiments over the last decade. This paper will describe an updated reference model of the optical characteristics of the background aerosol and propose a new aerosol reference model derived from the latest available data. The aerosol models are referenced to the height above the tropopause. The impact of a number of volcanic eruptions will be described. In addition, a model describing the seasonal, longitudinal, and interannual variations in PSCs will be presented.</t>
  </si>
  <si>
    <t>NASA,LANGLEY RES CTR,DIV ATMOSPHER SCI,HAMPTON,VA 23665; SCI &amp; TECHNOL CORP,HAMPTON,VA 23666; ST SYST CORP,HAMPTON,VA 23666</t>
  </si>
  <si>
    <t>National Aeronautics &amp; Space Administration (NASA); NASA Langley Research Center</t>
  </si>
  <si>
    <t>ADV SPACE RES</t>
  </si>
  <si>
    <t>JAN</t>
  </si>
  <si>
    <t>10.1016/0273-1177(93)90003-T</t>
  </si>
  <si>
    <t>JW710</t>
  </si>
  <si>
    <t>WOS:A1993JW71000002</t>
  </si>
  <si>
    <t>ECKMAN, RS; TURNER, RE; BLACKSHEAR, WT; FAIRLIE, TDA; GROSE, WL</t>
  </si>
  <si>
    <t>SOME ASPECTS OF THE INTERACTION BETWEEN CHEMICAL AND DYNAMIC PROCESSES RELATING TO THE ANTARCTIC OZONE HOLE</t>
  </si>
  <si>
    <t>INTERANNUAL VARIABILITY; LOWER STRATOSPHERE; CIRCULATION; NITROGEN; TOMS</t>
  </si>
  <si>
    <t>Observational and modeling studies have been conducted to examine the interaction between the chemical and dynamical processes that occur during springtime in the lower stratosphere of the Southern Hemisphere. The temporal evolution of the ozone distribution and the circulation during 1987 is contrasted with that for 1988 as an illustrative example of how dynamical processes and the resulting meteorological conditions modulate the ozone depletion. Concurrently with the observational analysis, an effort was initiated to simulate the ozone depletion during austral spring using a three-dimensional chemical/transport model. The model includes a parameterized representation of the heterogeneous processes thought to be important in this region. The simulation indicates that the inclusion of this additional chemistry, which results in the release of free chlorine and the redistribution of odd nitrogen into reservoir species, reproduces many aspects of the observations. While significant uncertainties and difficulties remain in order to include heterogeneous chemistry in stratospheric models in a self-consistent manner, the preliminary results are encouraging and provide the impetus for improving current models.</t>
  </si>
  <si>
    <t>NASA,LANGLEY RES CTR,DIV ATMOSPHER SCI,HAMPTON,VA 23665; SCI &amp; TECHNOL CORP,HAMPTON,VA 23666</t>
  </si>
  <si>
    <t>10.1016/0273-1177(93)90029-B</t>
  </si>
  <si>
    <t>WOS:A1993JW71000028</t>
  </si>
  <si>
    <t>KOTIKOV, AL; SHISHKINA, EM; TROSHICHEV, OA</t>
  </si>
  <si>
    <t>Leontiev, S</t>
  </si>
  <si>
    <t>FINE-STRUCTURE OF THE POLAR IONOSPHERE IN THE MIDNIGHT AURORAL-ZONE DURING SUBSTORM ACTIVITY - RELATIONSHIP BETWEEN AURORAL ELECTROJETS, RIOMETER ABSORPTION, AURORAL LUMINOSITY, IONOSPHERIC CONDUCTIVITY AND FIELD-ALIGNED CURRENTS</t>
  </si>
  <si>
    <t>AIRGLOW AND AURORA</t>
  </si>
  <si>
    <t>PROCEEDINGS OF THE SOCIETY OF PHOTO-OPTICAL INSTRUMENTATION ENGINEERS (SPIE)</t>
  </si>
  <si>
    <t>Conference on Airglow and Aurora</t>
  </si>
  <si>
    <t>JUN 30, 1993</t>
  </si>
  <si>
    <t>TROMSO, NORWAY</t>
  </si>
  <si>
    <t>ARCTIC &amp; ANTARCTIC RES INST,ST PETERSBURG 199397,RUSSIA</t>
  </si>
  <si>
    <t>Kotikov, Andrey L/K-3339-2012</t>
  </si>
  <si>
    <t>SPIE - INT SOC OPTICAL ENGINEERING</t>
  </si>
  <si>
    <t>BELLINGHAM</t>
  </si>
  <si>
    <t>PO BOX 10, BELLINGHAM, WA 98227-0010</t>
  </si>
  <si>
    <t>0-8194-1309-7</t>
  </si>
  <si>
    <t>P SOC PHOTO-OPT INS</t>
  </si>
  <si>
    <t>10.1117/12.164813</t>
  </si>
  <si>
    <t>Geosciences, Multidisciplinary; Optics</t>
  </si>
  <si>
    <t>Geology; Optics</t>
  </si>
  <si>
    <t>BZ89J</t>
  </si>
  <si>
    <t>WOS:A1993BZ89J00011</t>
  </si>
  <si>
    <t>QUILTY, PG</t>
  </si>
  <si>
    <t>TASMANTID AND HOWE,LORD SEAMOUNTS - BIOSTRATIGRAPHY AND PALAEOCEANOGRAPHIC SIGNIFICANCE</t>
  </si>
  <si>
    <t>ALCHERINGA</t>
  </si>
  <si>
    <t>TASMANTID SEAMOUNTS; LORD HOWE SEAMOUNTS; TASMAN SEA; TERTIARY FORAMINIFERIDS; WESTERN PACIFIC; PALEOCEANOGRAPHY</t>
  </si>
  <si>
    <t>PLATE; VOLCANISM; EVOLUTION; AUSTRALIA; GUYOTS; AGE</t>
  </si>
  <si>
    <t>Dredged calcareous sediments associated with the volcanic edifices of Gascoyne, Taupo, Derwent Hunter, Stradbroke, Britannia, Moreton and Recorder Seamounts (Tasmantid Seamount chain) and Nova Bank, Argo Bank, Capel Bank and Gifford Guyot (Lord Howe Seamount chain) have yielded a diverse biota including abundant foraminiferids and calcareous algae. These fossils constrain hypotheses on the age and environment of formation of the seamounts and also give data on oceanographic conditions existing at the time of accumulation of the sediments. All sediments accumulated in normal marine salinities. Gascoyne Seamount sedimentation originated in tropical to subtropical water 15-20 m deep but age-diagnostic fossils have not been recovered. Taupo Seamount includes sediments with a Late Miocene foraminiferid fauna with abundant calcareous algae but lacking Lepidocyclina. Water temperature was tropical to subtropical. Derwent Hunter Seamount has a similar biota but includes Lepidocyclina. The age is earliest Middle Miocene. Stradbroke Seamount yielded Middle Miocene ooze but this probably represents part of its history significantly after the initial volcanic phase of its buildup. Britannia Seamount contains earliest Middle Miocene (N9) L. howchini, planktonic and encrusting foraminiferids and calcareous algae suggesting accumulation in shallow water. Conditions were tropical to subtropical. Moreton Seamount yielded a latest Miocene tropical ooze and Recorder Seamount produced no identifiable biota. The Lord Howe chain seamounts yield ages consistent with the hypothesis that they formed as the Indo-Australian plate moved north at a steady rate (6 cm/yr) over a stationary hotspot. Nova Bank samples are both latest Oligocene and earliest Miocene in age and accumulated in outer continental shelf depths. Argo Bank consists in part of lepidocyclinid limestone of Middle Miocene age. Gifford Guyot has calcarenite of latest Early Miocene age with volcanic debris suggesting that this is the age of part of the building phase of that seamount. Capel Bank samples yielded only Quaternary ooze. Several younger samples were recovered and these yield data on the interval after the initial phase of seamount formation. Many such data are from cavity and burrow infill in the primary (or oldest) sediment. Others are nonlithified ooze samples.</t>
  </si>
  <si>
    <t>QUILTY, PG (corresponding author), AUSTRALIAN ANTARCTIC DIV, CHANNEL HIGHWAY, KINGSTON, TAS 7050, AUSTRALIA.</t>
  </si>
  <si>
    <t>0311-5518</t>
  </si>
  <si>
    <t>1752-0754</t>
  </si>
  <si>
    <t>Alcheringa</t>
  </si>
  <si>
    <t>10.1080/03115519308619487</t>
  </si>
  <si>
    <t>LB690</t>
  </si>
  <si>
    <t>WOS:A1993LB69000003</t>
  </si>
  <si>
    <t>NICOL, S; DELAMARE, W</t>
  </si>
  <si>
    <t>ECOSYSTEM MANAGEMENT AND THE ANTARCTIC KRILL</t>
  </si>
  <si>
    <t>AMERICAN SCIENTIST</t>
  </si>
  <si>
    <t>NICOL, S (corresponding author), AUSTRALIAN ANTARCTIC DIV,CHANNEL HIGHWAY,KINGSTON,TAS 7050,AUSTRALIA.</t>
  </si>
  <si>
    <t>SIGMA XI-SCI RES SOC</t>
  </si>
  <si>
    <t>RES TRIANGLE PK</t>
  </si>
  <si>
    <t>PO BOX 13975, RES TRIANGLE PK, NC 27709</t>
  </si>
  <si>
    <t>0003-0996</t>
  </si>
  <si>
    <t>AM SCI</t>
  </si>
  <si>
    <t>Am. Scientist</t>
  </si>
  <si>
    <t>JAN-FEB</t>
  </si>
  <si>
    <t>KJ735</t>
  </si>
  <si>
    <t>WOS:A1993KJ73500017</t>
  </si>
  <si>
    <t>SEKO, K; FURUKAWA, T; NISHIO, F; WATANABE, O</t>
  </si>
  <si>
    <t>Steffen, K</t>
  </si>
  <si>
    <t>UNDULATING TOPOGRAPHY ON THE ANTARCTIC ICE-SHEET REVEALED BY NOAA AVHRR IMAGES</t>
  </si>
  <si>
    <t>ANNALS OF GLACIOLOGY, VOL 17</t>
  </si>
  <si>
    <t>1992 International Symposium on Remote Sensing of Snow and Ice</t>
  </si>
  <si>
    <t>MAY 17-22, 1992</t>
  </si>
  <si>
    <t>UNIV COLORADO BOULDER, BOULDER, CO</t>
  </si>
  <si>
    <t>UNIV COLORADO BOULDER</t>
  </si>
  <si>
    <t>NAGOYA UNIV,WATER RES INST,NAGOYA 46401,JAPAN</t>
  </si>
  <si>
    <t>Nagoya University</t>
  </si>
  <si>
    <t>INT GLACIOLOGICAL SOC</t>
  </si>
  <si>
    <t>LENSFIELD RD, CAMBRIDGE, ENGLAND CB2 1ER</t>
  </si>
  <si>
    <t>0-946417-09-1</t>
  </si>
  <si>
    <t>Geosciences, Multidisciplinary; Oceanography; Optics; Water Resources</t>
  </si>
  <si>
    <t>Geology; Oceanography; Optics; Water Resources</t>
  </si>
  <si>
    <t>BZ49K</t>
  </si>
  <si>
    <t>WOS:A1993BZ49K00008</t>
  </si>
  <si>
    <t>WILSON, JD; JEZEK, KC</t>
  </si>
  <si>
    <t>CO-REGISTRATION OF AN ANTARCTIC DIGITAL ELEVATION MODEL WITH SSM I BRIGHTNESS TEMPERATURES</t>
  </si>
  <si>
    <t>WOS:A1993BZ49K00013</t>
  </si>
  <si>
    <t>GLOERSEN, P; CAMPBELL, WJ; CAVALIERI, DJ; COMISO, JC; PARKINSON, CL; ZWALLY, HJ</t>
  </si>
  <si>
    <t>SATELLITE PASSIVE MICROWAVE OBSERVATIONS AND ANALYSIS OF ARCTIC AND ANTARCTIC SEA-ICE, 1978-1987</t>
  </si>
  <si>
    <t>NASA,GODDARD SPACE FLIGHT CTR,HYDROSPHER PROC LAB,GREENBELT,MD 20771</t>
  </si>
  <si>
    <t>Parkinson, Claire/JAC-7676-2023; Parkinson, Claire L/E-1747-2012</t>
  </si>
  <si>
    <t>Parkinson, Claire/0000-0001-6730-4197; Parkinson, Claire L/0000-0001-6730-4197</t>
  </si>
  <si>
    <t>10.1017/S0260305500012751</t>
  </si>
  <si>
    <t>WOS:A1993BZ49K00022</t>
  </si>
  <si>
    <t>SURDYK, S; FILY, M</t>
  </si>
  <si>
    <t>COMPARISON OF THE PASSIVE MICROWAVE SPECTRAL SIGNATURE OF THE ANTARCTIC ICE-SHEET WITH GROUND TRAVERSE DATA</t>
  </si>
  <si>
    <t>CNRS,GLACIOL &amp; GEOPHYS ENVIRONNEMENT LAB,F-38402 ST MARTIN DHERES,FRANCE</t>
  </si>
  <si>
    <t>WOS:A1993BZ49K00024</t>
  </si>
  <si>
    <t>VAUGHAN, DG; MANTRIPP, DR; SIEVERS, J; DOAKE, CSM</t>
  </si>
  <si>
    <t>A SYNTHESIS OF REMOTE-SENSING DATA ON WILKINS-ICE-SHELF, ANTARCTICA</t>
  </si>
  <si>
    <t>Vaughan, David/0000-0002-9065-0570</t>
  </si>
  <si>
    <t>WOS:A1993BZ49K00033</t>
  </si>
  <si>
    <t>ROTT, H; STURM, K; MILLER, H</t>
  </si>
  <si>
    <t>ACTIVE AND PASSIVE MICROWAVE SIGNATURES OF ANTARCTIC FIRN BY MEANS OF FIELD-MEASUREMENTS AND SATELLITE DATA</t>
  </si>
  <si>
    <t>INNSBRUCK UNIV,INST METEOROL &amp; GEOPHYS,A-6020 INNSBRUCK,AUSTRIA</t>
  </si>
  <si>
    <t>University of Innsbruck</t>
  </si>
  <si>
    <t>10.1017/S0260305500013070</t>
  </si>
  <si>
    <t>WOS:A1993BZ49K00054</t>
  </si>
  <si>
    <t>LUCCHITTA, BK; MULLINS, KF; ALLISON, AL; FERRIGNO, JG</t>
  </si>
  <si>
    <t>ANTARCTIC GLACIER-TONGUE VELOCITIES FROM LANDSAT IMAGES - 1ST RESULTS</t>
  </si>
  <si>
    <t>US GEOL SURVEY,FLAGSTAFF,AZ 86001</t>
  </si>
  <si>
    <t>WOS:A1993BZ49K00057</t>
  </si>
  <si>
    <t>HAY, WW</t>
  </si>
  <si>
    <t>THE ROLE OF POLAR DEEP-WATER FORMATION IN GLOBAL CLIMATE-CHANGE</t>
  </si>
  <si>
    <t>ANNUAL REVIEW OF EARTH AND PLANETARY SCIENCES</t>
  </si>
  <si>
    <t>ARCTIC; ANTARCTIC; PALEOCEANOGRAPHY</t>
  </si>
  <si>
    <t>LAURENTIDE ICE-SHEET; NORTH-ATLANTIC; OCEAN CIRCULATION; THERMOHALINE CIRCULATION; GREENLAND SEA; MODEL; CONVECTION; EXCHANGE; SYSTEM; STRAIT</t>
  </si>
  <si>
    <t>UNIV COLORADO,DEPT GEOL SCI,CIRES &amp; MUSEUM,BOULDER,CO 80309</t>
  </si>
  <si>
    <t>HAY, WW (corresponding author), CHRISTIAN ALBRECHTS UNIV KIEL,GEOMAR,W-2300 KIEL 14,GERMANY.</t>
  </si>
  <si>
    <t>ANNUAL REVIEWS INC</t>
  </si>
  <si>
    <t>PALO ALTO</t>
  </si>
  <si>
    <t>4139 EL CAMINO WAY, PO BOX 10139, PALO ALTO, CA 94303-0139</t>
  </si>
  <si>
    <t>0084-6597</t>
  </si>
  <si>
    <t>ANNU REV EARTH PL SC</t>
  </si>
  <si>
    <t>Annu. Rev. Earth Planet. Sci.</t>
  </si>
  <si>
    <t>10.1146/annurev.ea.21.050193.001303</t>
  </si>
  <si>
    <t>LE093</t>
  </si>
  <si>
    <t>WOS:A1993LE09300009</t>
  </si>
  <si>
    <t>WAHLEN, M</t>
  </si>
  <si>
    <t>THE GLOBAL METHANE CYCLE</t>
  </si>
  <si>
    <t>TRACE GASES; BIOGEOCHEMICAL CYCLES; BIOSPHERE-ATMOSPHERE EXCHANGE; ISOTOPIC SPECIES OF METHANE</t>
  </si>
  <si>
    <t>CARBON ISOTOPIC COMPOSITION; VOSTOK ICE CORE; ATMOSPHERIC METHANE; AMAZONIAN FLOODPLAIN; TROPOSPHERIC METHANE; SEASONAL CYCLES; ANTARCTIC ICE; TRACE GASES; CH4; RECORD</t>
  </si>
  <si>
    <t>UNIV CALIF SAN DIEGO, SCRIPPS INST OCEANOG, LA JOLLA, CA 92093 USA.</t>
  </si>
  <si>
    <t>Shrestha, Yesha/N-8890-2014</t>
  </si>
  <si>
    <t>ANNUAL REVIEWS</t>
  </si>
  <si>
    <t>4139 EL CAMINO WAY, PO BOX 10139, PALO ALTO, CA 94303-0139 USA</t>
  </si>
  <si>
    <t>10.1146/annurev.ea.21.050193.002203</t>
  </si>
  <si>
    <t>WOS:A1993LE09300014</t>
  </si>
  <si>
    <t>ABBATT, JPD; MOLINA, MJ</t>
  </si>
  <si>
    <t>STATUS OF STRATOSPHERIC OZONE DEPLETION</t>
  </si>
  <si>
    <t>ANNUAL REVIEW OF ENERGY AND THE ENVIRONMENT</t>
  </si>
  <si>
    <t>GLOBAL CHANGE; CHLOROFLUOROCARBONS (CFCS); MONTREAL PROTOCOL; HETEROGENEOUS CHEMISTRY; POLAR VORTEX</t>
  </si>
  <si>
    <t>HIGH-ALTITUDE AIRCRAFT; ANTARCTIC OZONE; HETEROGENEOUS CHEMISTRY; VISIBLE SPECTROSCOPY; INSITU OBSERVATIONS; POLAR STRATOSPHERE; HYDROGEN-CHLORIDE; MCMURDO-STATION; NITROUS-OXIDE; NITRIC-OXIDE</t>
  </si>
  <si>
    <t>MIT,CAMBRIDGE,MA 02139</t>
  </si>
  <si>
    <t>ABBATT, JPD (corresponding author), UNIV CHICAGO,CHICAGO,IL 60637, USA.</t>
  </si>
  <si>
    <t>Abbatt, Jonathan/0000-0002-3372-334X</t>
  </si>
  <si>
    <t>1056-3466</t>
  </si>
  <si>
    <t>ANNU REV ENERG ENV</t>
  </si>
  <si>
    <t>Annu. Rev. Energ. Environ.</t>
  </si>
  <si>
    <t>Energy &amp; Fuels; Engineering, Environmental</t>
  </si>
  <si>
    <t>Energy &amp; Fuels; Engineering</t>
  </si>
  <si>
    <t>ME243</t>
  </si>
  <si>
    <t>WOS:A1993ME24300001</t>
  </si>
  <si>
    <t>GARRETT, C; MACCREADY, P; RHINES, P</t>
  </si>
  <si>
    <t>BOUNDARY MIXING AND ARRESTED EKMAN LAYERS - ROTATING STRATIFIED FLOW NEAR A SLOPING BOUNDARY</t>
  </si>
  <si>
    <t>ANNUAL REVIEW OF FLUID MECHANICS</t>
  </si>
  <si>
    <t>OCEAN MIXING; SPIN-UP; SPIN-DOWN</t>
  </si>
  <si>
    <t>ANTARCTIC BOTTOM WATER; NORTH-ATLANTIC; DEEP OCEAN; CONTINENTAL-SLOPE; THERMOCLINE; DISSIPATION; CIRCULATION; VARIABILITY; REFLECTION; TRANSPORT</t>
  </si>
  <si>
    <t>ROSENSTIEL SCH MARINE &amp; ATMOSPHER SCI,MIAMI,FL 33149; UNIV WASHINGTON,SCH OCEANOG,SEATTLE,WA 98195</t>
  </si>
  <si>
    <t>GARRETT, C (corresponding author), UNIV VICTORIA,DEPT PHYS &amp; ASTRON,VICTORIA V8W 3P6,BC,CANADA.</t>
  </si>
  <si>
    <t>0066-4189</t>
  </si>
  <si>
    <t>ANNU REV FLUID MECH</t>
  </si>
  <si>
    <t>Annu. Rev. Fluid Mech.</t>
  </si>
  <si>
    <t>10.1146/annurev.fl.25.010193.001451</t>
  </si>
  <si>
    <t>Mechanics; Physics, Fluids &amp; Plasmas</t>
  </si>
  <si>
    <t>Mechanics; Physics</t>
  </si>
  <si>
    <t>KJ098</t>
  </si>
  <si>
    <t>WOS:A1993KJ09800010</t>
  </si>
  <si>
    <t>WRIGHT, JD; MILLER, KG</t>
  </si>
  <si>
    <t>Kennett, JP; Warnke, DA</t>
  </si>
  <si>
    <t>SOUTHERN-OCEAN INFLUENCES ON LATE EOCENE TO MIOCENE DEEP-WATER CIRCULATION</t>
  </si>
  <si>
    <t>ANTARCTIC PALEOENVIRONMENT: A PERSPECTIVE ON GLOBAL CHANGE, PT 2</t>
  </si>
  <si>
    <t>ANTARCTIC RESEARCH SERIES</t>
  </si>
  <si>
    <t>Conference on the Role of the Southern Ocean and Antarctica in Global Change: An Ocean Drilling Perspective</t>
  </si>
  <si>
    <t>AUG 28-31, 1991</t>
  </si>
  <si>
    <t>UNIV CALIF SANTA BARBARA, SANTA BARBARA, CA</t>
  </si>
  <si>
    <t>UNIV CALIF SANTA BARBARA</t>
  </si>
  <si>
    <t>COLUMBIA UNIV,LAMONT DOHERTY GEOL OBSERV,PALISADES,NY 10964</t>
  </si>
  <si>
    <t>Wright, James/0000-0001-5212-9146</t>
  </si>
  <si>
    <t>0066-4634</t>
  </si>
  <si>
    <t>0-87590-838-1</t>
  </si>
  <si>
    <t>ANTAR RES S</t>
  </si>
  <si>
    <t>BA82F</t>
  </si>
  <si>
    <t>WOS:A1993BA82F00001</t>
  </si>
  <si>
    <t>MEAD, GA; HODELL, DA; CIESIELSKI, PF</t>
  </si>
  <si>
    <t>LATE EOCENE TO OLIGOCENE VERTICAL OXYGEN ISOTOPIC GRADIENTS IN THE SOUTH-ATLANTIC - IMPLICATIONS FOR WARM SALINE DEEP-WATER</t>
  </si>
  <si>
    <t>WOS:A1993BA82F00002</t>
  </si>
  <si>
    <t>BARRERA, E; HUBER, BT</t>
  </si>
  <si>
    <t>EOCENE TO OLIGOCENE OCEANOGRAPHY AND TEMPERATURES IN THE ANTARCTIC INDIAN-OCEAN</t>
  </si>
  <si>
    <t>UNIV MICHIGAN,DEPT GEOL SCI,ANN ARBOR,MI 48109</t>
  </si>
  <si>
    <t>University of Michigan System; University of Michigan</t>
  </si>
  <si>
    <t>WOS:A1993BA82F00003</t>
  </si>
  <si>
    <t>HILL, RS; TRUSWELL, EM</t>
  </si>
  <si>
    <t>NOTHOFAGUS FOSSILS IN THE SIRIUS GROUP, TRANSANTARCTIC MOUNTAINS - LEAVES AND POLLEN AND THEIR CLIMATIC IMPLICATIONS</t>
  </si>
  <si>
    <t>UNIV TASMANIA,DEPT PLANT SCI,HOBART,TAS 7001,AUSTRALIA</t>
  </si>
  <si>
    <t>WOS:A1993BA82F00004</t>
  </si>
  <si>
    <t>COOPER, AK; EITTREIM, S; TENBRINK, U; ZAYATZ, I</t>
  </si>
  <si>
    <t>CENOZOIC GLACIAL SEQUENCES OF THE ANTARCTIC CONTINENTAL-MARGIN AS RECORDERS OF ANTARCTIC ICE-SHEET FLUCTUATIONS</t>
  </si>
  <si>
    <t>US GEOL SURVEY,MENLO PK,CA 94025</t>
  </si>
  <si>
    <t>ten Brink, Uri/A-1258-2008</t>
  </si>
  <si>
    <t>ten Brink, Uri/0000-0001-6858-3001</t>
  </si>
  <si>
    <t>WOS:A1993BA82F00005</t>
  </si>
  <si>
    <t>HAMBREY, MJ; BARRETT, PJ</t>
  </si>
  <si>
    <t>CENOZOIC SEDIMENTARY AND CLIMATIC RECORD, ROSS SEA REGION, ANTARCTICA</t>
  </si>
  <si>
    <t>LIVERPOOL JOHN MOORES UNIV,SCH BIOL &amp; EARTH SCI,LIVERPOOL L3 3AF,ENGLAND</t>
  </si>
  <si>
    <t>Liverpool John Moores University</t>
  </si>
  <si>
    <t>WOS:A1993BA82F00006</t>
  </si>
  <si>
    <t>JENKINS, DG</t>
  </si>
  <si>
    <t>CENOZOIC SOUTHERN MIDLATITUDE AND HIGH-LATITUDE BIOSTRATIGRAPHY AND CHRONOSTRATIGRAPHY BASED ON PLANKTONIC-FORAMINIFERA</t>
  </si>
  <si>
    <t>NATL MUSEUM WALES,DEPT GEOL,CARDIFF CF1 3NP,WALES</t>
  </si>
  <si>
    <t>WOS:A1993BA82F00007</t>
  </si>
  <si>
    <t>LAZARUS, D; CAULET, JP</t>
  </si>
  <si>
    <t>CENOZOIC SOUTHERN-OCEAN RECONSTRUCTIONS FROM SEDIMENTOLOGIC, RADIOLARIAN, AND OTHER MICROFOSSIL DATA</t>
  </si>
  <si>
    <t>SWISS FED INST TECHNOL,INST GEOL,CH-8092 ZURICH,SWITZERLAND</t>
  </si>
  <si>
    <t>Swiss Federal Institutes of Technology Domain; ETH Zurich</t>
  </si>
  <si>
    <t>WOS:A1993BA82F00008</t>
  </si>
  <si>
    <t>THE EVOLUTION OF THE CENOZOIC SOUTHERN HIGH-LATITUDE AND MIDLATITUDE PLANKTONIC FORAMINIFERAL FAUNAS</t>
  </si>
  <si>
    <t>WOS:A1993BA82F00009</t>
  </si>
  <si>
    <t>MCCARTNEY, K; WISE, SW</t>
  </si>
  <si>
    <t>UNUSUAL SILICOFLAGELLATE SKELETAL MORPHOLOGIES FROM THE UPPER MIOCENE LOWER PLIOCENE - POSSIBLE ECOPHENOTYPIC VARIATIONS FROM THE HIGH-LATITUDE SOUTHERN OCEANS</t>
  </si>
  <si>
    <t>UNIV MAINE,MICROPALEONTOL UNDERGRAD RES LAB,PRESQUE ISLE,ME 04769</t>
  </si>
  <si>
    <t>University of Maine System; University of Maine Orono; University of Maine Presque Isle</t>
  </si>
  <si>
    <t>WOS:A1993BA82F00010</t>
  </si>
  <si>
    <t>PRENTICE, ML; BOCKHEIM, JG; WILSON, SC; BURCKLE, LH; HODELL, DA; SCHLUCHTER, C; KELLOGG, DE</t>
  </si>
  <si>
    <t>LATE NEOGENE ANTARCTIC GLACIAL HISTORY - EVIDENCE FROM CENTRAL WRIGHT VALLEY</t>
  </si>
  <si>
    <t>UNIV MAINE,DEPT GEOL SCI,ORONO,ME 04469</t>
  </si>
  <si>
    <t>University of Maine System; University of Maine Orono</t>
  </si>
  <si>
    <t>WOS:A1993BA82F00011</t>
  </si>
  <si>
    <t>COASTAL EAST ANTARCTIC NEOGENE SECTIONS AND THEIR CONTRIBUTION TO THE ICE-SHEET EVOLUTION DEBATE</t>
  </si>
  <si>
    <t>AUSTRALIAN ANTARCTIC DIV,KINGSTON,TAS 7050,AUSTRALIA</t>
  </si>
  <si>
    <t>WOS:A1993BA82F00012</t>
  </si>
  <si>
    <t>DOMACK, EW; MASHIOTTA, TA; BURKLEY, LA; ISHMAN, SE</t>
  </si>
  <si>
    <t>300-YEAR CYCLICITY IN ORGANIC-MATTER PRESERVATION IN ANTARCTIC FJORD SEDIMENTS</t>
  </si>
  <si>
    <t>HAMILTON COLL,DEPT GEOL,CLINTON,NY 13323</t>
  </si>
  <si>
    <t>Hamilton College</t>
  </si>
  <si>
    <t>WOS:A1993BA82F00013</t>
  </si>
  <si>
    <t>BOOTH, TWM; SCALZO, AA; CARRELLO, C; LYONS, PA; FARRELL, HE; SINGLETON, GR; SHELLAM, GR</t>
  </si>
  <si>
    <t>MOLECULAR AND BIOLOGICAL CHARACTERIZATION OF NEW STRAINS OF MURINE CYTOMEGALOVIRUS ISOLATED FROM WILD MICE</t>
  </si>
  <si>
    <t>ARCHIVES OF VIROLOGY</t>
  </si>
  <si>
    <t>ACQUIRED IMMUNODEFICIENCY SYNDROME; SALIVARY-GLANDS; VIRUS; PROTEINS; INFECTIONS; MOUSE</t>
  </si>
  <si>
    <t>Studies of the prevalence of antibody to murine cytomegalovirus (MCMV) in free-living wild mice (Mus domesticus) trapped in diverse regions of Australia and on a sub-Antarctic island indicated that 90% of 468 mice had serum antibody to MCMV. Twenty-six field isolates of MCMV were plaque-purified from salivary gland extracts of representative seropositive mice. These isolates varied considerably in their ability to replicate in the salivary glands of weanling BALB/c mice with 9 of 15 failing to reach significant titres in this organ and the titres of the remaining 6 strains varying by at least 100-fold. The high frequency of restriction fragment length polymorphisms observed suggests widespread genetic heterogeneity exists among the strains. This observation was mirrored at the polypeptide level by Western blot analyses with polyclonal antisera to MCMV. The isolation in this study of four genetically distinct strains of MCMV from a single wild mouse and several strains from other individual mice demonstrates that multiple infections with MCMV may be commonplace in wild mice.</t>
  </si>
  <si>
    <t>UNIV CAMBRIDGE,DEPT PATHOL,DIV VIROL,CAMBRIDGE,ENGLAND; CSIRO,DIV WILD LIFE &amp; ECOL,CANBERRA,ACT 2601,AUSTRALIA</t>
  </si>
  <si>
    <t>University of Cambridge; Commonwealth Scientific &amp; Industrial Research Organisation (CSIRO)</t>
  </si>
  <si>
    <t>BOOTH, TWM (corresponding author), UNIV WESTERN AUSTRALIA,QUEEN ELIZABETH II MED CTR,DEPT MICROBIOL,NEDLANDS,WA 6009,AUSTRALIA.</t>
  </si>
  <si>
    <t>Singleton, Grant/B-6230-2013; Farrell, Helen/F-8583-2011</t>
  </si>
  <si>
    <t>Singleton, Grant/0000-0002-2154-1223; Farrell, Helen/0000-0002-7214-2767</t>
  </si>
  <si>
    <t>SPRINGER-VERLAG WIEN</t>
  </si>
  <si>
    <t>VIENNA</t>
  </si>
  <si>
    <t>SACHSENPLATZ 4-6, PO BOX 89, A-1201 VIENNA, AUSTRIA</t>
  </si>
  <si>
    <t>0304-8608</t>
  </si>
  <si>
    <t>ARCH VIROL</t>
  </si>
  <si>
    <t>Arch. Virol.</t>
  </si>
  <si>
    <t>10.1007/BF01309855</t>
  </si>
  <si>
    <t>LR812</t>
  </si>
  <si>
    <t>WOS:A1993LR81200016</t>
  </si>
  <si>
    <t>KASATKINA, E; SHUMILOV, O; RASPOPOV, O; HENRIKSEN, K; FISHER, S; SLUSSER, J</t>
  </si>
  <si>
    <t>Henriksen, T</t>
  </si>
  <si>
    <t>COMPARISON OF STRATOSPHERIC OZONE VARIATIONS IN ARCTIC AND ANTARCTIC DURING SOLAR PROTON EVENTS</t>
  </si>
  <si>
    <t>ATMOSPHERIC OZONE</t>
  </si>
  <si>
    <t>Conference on Atmospheric Ozone</t>
  </si>
  <si>
    <t>JUN 28-29, 1993</t>
  </si>
  <si>
    <t>SFF IZMIRAN,HIGH LATITUDE GEOPHYS LAB,APATITY 184200,RUSSIA</t>
  </si>
  <si>
    <t>Shumilov, Oleg/AAN-6025-2021; Kasatkina, Elena A./A-4673-2017</t>
  </si>
  <si>
    <t>Shumilov, Oleg/0000-0002-0686-6863; Kasatkina, Elena A./0000-0002-9834-4914</t>
  </si>
  <si>
    <t>0-8194-1306-2</t>
  </si>
  <si>
    <t>10.1117/12.163467</t>
  </si>
  <si>
    <t>Meteorology &amp; Atmospheric Sciences; Optics</t>
  </si>
  <si>
    <t>BZ89H</t>
  </si>
  <si>
    <t>WOS:A1993BZ89H00008</t>
  </si>
  <si>
    <t>BOIME, RD; WARREN, SG</t>
  </si>
  <si>
    <t>MAPPING ANTARCTIC OZONE FROM VISIBLE-CHANNEL DATA</t>
  </si>
  <si>
    <t>UNIV WASHINGTON,DEPT ATMOSPHER SCI AK40,SEATTLE,WA 98195</t>
  </si>
  <si>
    <t>10.1117/12.163473</t>
  </si>
  <si>
    <t>WOS:A1993BZ89H00013</t>
  </si>
  <si>
    <t>LUBIN, D; GAUTIER, C</t>
  </si>
  <si>
    <t>Stamnes, KH</t>
  </si>
  <si>
    <t>INFRARED OPTICAL-PROPERTIES OF CLOUDS OVER THE MARITIME ANTARCTIC - RADIOMETRIC FTIR MEASUREMENTS</t>
  </si>
  <si>
    <t>ATMOSPHERIC RADIATION</t>
  </si>
  <si>
    <t>Conference on Atmospheric Radiation</t>
  </si>
  <si>
    <t>JUN 30-JUL 01, 1993</t>
  </si>
  <si>
    <t>UNIV CALIF SAN DIEGO,CALIF SPACE INST,LA JOLLA,CA 92093</t>
  </si>
  <si>
    <t>0-8194-1308-9</t>
  </si>
  <si>
    <t>10.1117/12.163524</t>
  </si>
  <si>
    <t>Geosciences, Multidisciplinary; Meteorology &amp; Atmospheric Sciences; Optics</t>
  </si>
  <si>
    <t>Geology; Meteorology &amp; Atmospheric Sciences; Optics</t>
  </si>
  <si>
    <t>BZ56L</t>
  </si>
  <si>
    <t>WOS:A1993BZ56L00029</t>
  </si>
  <si>
    <t>SMITH, RL; MILLER, LG; HOWES, BL</t>
  </si>
  <si>
    <t>THE GEOCHEMISTRY OF METHANE IN LAKE FRYXELL, AN AMICTIC, PERMANENTLY ICE-COVERED, ANTARCTIC LAKE</t>
  </si>
  <si>
    <t>BIOGEOCHEMISTRY</t>
  </si>
  <si>
    <t>ANTARCTIC LAKE; CARBON CYCLE; METHANE; METHANE OXIDATION; METHANE PRODUCTION</t>
  </si>
  <si>
    <t>BIG-SODA LAKE; HYDROCARBON GASES; MEROMICTIC LAKE; VICTORIA LAND; TAYLOR VALLEY; DESERT LAKES; SEDIMENTS; OXIDATION; METABOLISM; CARBON</t>
  </si>
  <si>
    <t>The abundance and distribution of dissolved CH4 were determined from 1987-1990 in Lake Fryxell, Antarctica, an amictic, permanently ice-covered lake in which solute movement is controlled by diffusion. CH4 concentrations were &lt; 1 muM in the upper oxic waters, but increased below the oxycline to 936 muM at 18 m. Sediment CH4 was 1100 mumol (l sed)-1 in the 0-5 cm zone. Upward flux from the sediment was the source of the CH4, NH4+, and DOC in the water column; CH4 was 27% of the DOC + CH4 carbon at 18 m. Incubations with surficial sediments indicated that (HCO3-)-C-14 reduction was 0.4 mumol (l sed)-1 day-1 or 4x the rate of acetate fermentation to CH4. There was no measurable CH4 production in the water column. However, depth profiles of CH4, NH4+, and DIC normalized to bottom water concentrations demonstrated that a significant CH4 sink was evident in the anoxic, sulfate-containing zone of the water column (10-18 m). The (deltaCH4)-C-13 in this zone decreased from -72 parts per thousand at 18 m to -76 parts per thousand at 12 m, indicating that the consumption mechanism did not result in an isotopic enrichment of (CH4)-C-13. In contrast, (deltaCH4)-C-13 increased to -55 parts per thousand at 9 m due to aerobic oxidation, though this was a minor aspect of the CH4 cycle. The water column CH4 profile was modeled by coupling diffusive flux with a first order consumption term; the best-fit rate constant for anaerobic CH4 consumption was 0.012 yr-1. On a total carbon basis, CH4 consumption in the anoxic water column exerted a major effect on the flux of carbonaceous material from the underlying sediments and serves to exemplify the importance of CH4 to carbon cycling in Lake Fryxell.</t>
  </si>
  <si>
    <t>US GEOL SURVEY,DIV WATER RESOURCES,MENLO PK,CA 94025; WOODS HOLE OCEANOG INST,DEPT BIOL,WOODS HOLE,MA 02543</t>
  </si>
  <si>
    <t>United States Department of the Interior; United States Geological Survey; Woods Hole Oceanographic Institution</t>
  </si>
  <si>
    <t>SMITH, RL (corresponding author), US GEOL SURVEY,DIV WATER RESOURCES,3215 MARINE ST,BOULDER,CO 80303, USA.</t>
  </si>
  <si>
    <t>Smith, Richard/A-6733-2008</t>
  </si>
  <si>
    <t>Smith, Richard/0000-0002-3829-0125; Miller, Laurence/0000-0002-7807-3475</t>
  </si>
  <si>
    <t>0168-2563</t>
  </si>
  <si>
    <t>Biogeochemistry</t>
  </si>
  <si>
    <t>10.1007/BF00000873</t>
  </si>
  <si>
    <t>Environmental Sciences; Geosciences, Multidisciplinary</t>
  </si>
  <si>
    <t>Environmental Sciences &amp; Ecology; Geology</t>
  </si>
  <si>
    <t>LW807</t>
  </si>
  <si>
    <t>WOS:A1993LW80700003</t>
  </si>
  <si>
    <t>LESSMAN, CA; ZHANG, JS; MACRAE, TH</t>
  </si>
  <si>
    <t>POSTTRANSLATIONAL MODIFICATIONS AND ASSEMBLY CHARACTERISTICS OF GOLDFISH TUBULIN</t>
  </si>
  <si>
    <t>BIOLOGY OF THE CELL</t>
  </si>
  <si>
    <t>TUBULIN ISOFORMS; POSTTRANSLATIONAL MODIFICATION; DETYROSINATION; TYROSINATION; ACETYLATION; MICROTUBULE; OVARY; OOCYTE; TESTIS; CARASSIUS AURATUS</t>
  </si>
  <si>
    <t>MICROTUBULE-ASSOCIATED PROTEINS; POST-TRANSLATIONAL MODIFICATIONS; ALPHA-TUBULIN; MONOCLONAL-ANTIBODIES; BRAIN MICROTUBULES; TYROSINATION DETYROSINATION; TRYPANOSOMA-BRUCEI; ANTARCTIC FISHES; BETA-TUBULIN; ATLANTIC COD</t>
  </si>
  <si>
    <t>Cell-free extracts from goldfish brain, ovarian follicles, testes and the cell line, ATCC CCL-71, were analyzed for posttranslationally modified tubulins. All samples, with the exception of that from brain where the reverse was true, contained more tyrosinated than detyrosinated alpha-tubulin. Additionally, extracts from brain and testes exhibited acetylated alpha-tubulin whereas this isoform was not visualized on blots of cell-free preparations from follicles and CCL-71 cells. Assembly of brain and ovary tubulin was induced with taxol. Brain tubulin, partially purified through three cycles of assembly/disassembly was associated with a variety of putative microtubule-associated proteins (MAPs), most of which had a high molecular mass. There were very few cold stable microtubules in brain preparations whereas, for ovary, purification of tubulin was hampered by significant losses of cold stable polymer. Comparison son of brain and ovary showed there was no correlation between the extent of alpha-tubulin detyrosination or acetylation and cold stability of microtubules. Moreover, cycled tubulin from ovary contained acetylated tubulin even though this was not observed on blots of cell-free extracts from ovary or from follicles. Cultured goldfish cells contained extensive arrays of microtubules, many of which originated from discrete organizing centers. The results reveal the widespread distribution of posttranslationally modified tubulins in goldfish tissues, the differing assembly/disassembly characteristics of tubulin from brain versus ovary, and the presence of putative neural MAPs, mostly with a high molecular mass.</t>
  </si>
  <si>
    <t>DALHOUSIE UNIV,DEPT BIOL,HALIFAX B3H 4J1,NS,CANADA</t>
  </si>
  <si>
    <t>Dalhousie University</t>
  </si>
  <si>
    <t>LESSMAN, CA (corresponding author), MEMPHIS STATE UNIV,DEPT BIOL,MEMPHIS,TN 38152, USA.</t>
  </si>
  <si>
    <t>Lessman, Charles A/B-3807-2009</t>
  </si>
  <si>
    <t>Lessman, Charles/0000-0002-3033-5616</t>
  </si>
  <si>
    <t>NICHD NIH HHS [HD-26901] Funding Source: Medline</t>
  </si>
  <si>
    <t>NICHD NIH HHS(United States Department of Health &amp; Human ServicesNational Institutes of Health (NIH) - USANIH Eunice Kennedy Shriver National Institute of Child Health &amp; Human Development (NICHD))</t>
  </si>
  <si>
    <t>0248-4900</t>
  </si>
  <si>
    <t>BIOL CELL</t>
  </si>
  <si>
    <t>Biol. Cell</t>
  </si>
  <si>
    <t>10.1016/0248-4900(93)90264-F</t>
  </si>
  <si>
    <t>Cell Biology</t>
  </si>
  <si>
    <t>MQ457</t>
  </si>
  <si>
    <t>WOS:A1993MQ45700009</t>
  </si>
  <si>
    <t>KNIGHT, CA; DRIGGERS, E; DEVRIES, AL</t>
  </si>
  <si>
    <t>ADSORPTION TO ICE OF FISH ANTIFREEZE GLYCOPEPTIDE-7 AND GLYCOPEPTIDE-8</t>
  </si>
  <si>
    <t>ANTARCTIC FISH; AQUEOUS-SOLUTIONS; GLYCOPROTEIN; CONFORMATION; POLYPEPTIDES; INHIBITION; PEPTIDES; GROWTH; PLANES; WATER</t>
  </si>
  <si>
    <t>Experimental results show that fish antifreeze glycopeptides (AFGPs) 8 and 7 (with 4 and 5 repeats respectively of the Ala-Ala-Thr backbone sequence) bond onto ice prism planes aligned along a-axes, and inhibit crystal growth on prism planes and on surfaces close to that orientation. The 9.31-angstrom repeat spacing of the AFGP in the polyproline II helix configuration, deduced from NMR studies, matches twice the repeat spacing of ice in the deduced alignment direction, 9.038 angstrom, within 3%. A specific binding model is proposed for the AFGP and for the a-helical antifreeze peptide of winter flounder. For AFGP 7-8, two hydroxyl groups of each disaccharide (one disaccharide is attached to each threonine) reside within the ice surface, so that they are shared between the ice crystal and the disaccharide. This provides 24 hydrogen bonds between AFGP 8 and the ice and 30 for AFGP 7, explaining why the chemical adsorption is virtually irreversible and the crystal growth can be stopped virtually completely. The same scheme of sharing polar groups with the ice works well with the a-helical antifreeze of winter flounder, for which an amide as well as several hydroxyls are shared. The sharing of polar groups with the ice crystal, rather than hydrogen-bonding to the ice surface, may be a general requirement for adsorption-inhibition of freezing.</t>
  </si>
  <si>
    <t>KNIGHT, CA (corresponding author), NATL CTR ATMOSPHER RES,POB 3000,BOULDER,CO 80307, USA.</t>
  </si>
  <si>
    <t>10.1016/S0006-3495(93)81361-4</t>
  </si>
  <si>
    <t>KJ839</t>
  </si>
  <si>
    <t>WOS:A1993KJ83900029</t>
  </si>
  <si>
    <t>ISOZYME CHARACTERIZATION OF 3 ANTARCTIC SPECIES OF THE HYPOTRICH CILIATE EUPLOTES</t>
  </si>
  <si>
    <t>BOLLETTINO DI ZOOLOGIA</t>
  </si>
  <si>
    <t>ISOZYMZES; CILIATES; EUPLOTES; ANTARCTICA</t>
  </si>
  <si>
    <t>Wild strains of Euplotes euryhalinus, E. focardii, and E. nobilii, three Antarctic species originally described on morphological grounds, were analyzed for five enzyme systems (i.e., amylases, acid phosphatases, tetrazolium oxydases, malic dehydrogenases, and malic enzyme) of proven diagnostic value for the systematics of Euplotes species. The electrophoretic patterns were all effective for discriminating strains of one species from those of another; in particular those of amylases, acid phospatases, and tetrazolium oxidases showed sharp inter-species differences and no appreciable intraspecies variations. These results provided further evidence of the species status of Euplotes euryhalinus, E. focardii, and E. nobilii.</t>
  </si>
  <si>
    <t>VALBONESI, A (corresponding author), UNIV CAMERINO,DIPARTIMENTO BIOL MOLEC CELLULARE &amp; ANIM,VIA CAMERINI 2,I-62032 CAMERINO,ITALY.</t>
  </si>
  <si>
    <t>UNIONE ZOOLOGICA ITALIANA</t>
  </si>
  <si>
    <t>CAMERINO</t>
  </si>
  <si>
    <t>DIPARTIMENTO 62032 CAMERINO, ITALY ANIMALE, UNIVERSITA CAMERINO,</t>
  </si>
  <si>
    <t>0373-4137</t>
  </si>
  <si>
    <t>B ZOOL</t>
  </si>
  <si>
    <t>Boll. Zool.</t>
  </si>
  <si>
    <t>10.1080/11250009309355813</t>
  </si>
  <si>
    <t>LR175</t>
  </si>
  <si>
    <t>WOS:A1993LR17500011</t>
  </si>
  <si>
    <t>CARALP, MH; DUPRAT, J; LABEYRIE, LD; PEYPOUQUET, JP</t>
  </si>
  <si>
    <t>PALEOHYDROLOGICAL EVOLUTION OF INTERMEDIATE WATERS IN THE MOZAMBIQUE CHANNEL DURING THE LATE QUATERNARY - ISOTOPIC AND MICROFAUNAL DATA</t>
  </si>
  <si>
    <t>BULLETIN DE LA SOCIETE GEOLOGIQUE DE FRANCE</t>
  </si>
  <si>
    <t>PALEOHYDROLOGY; ISOTOPIC DATA; MICROFAUNA; INDIAN OCEAN; INTERMEDIATE WATER MASSES; LATE QUATERNARY</t>
  </si>
  <si>
    <t>SEA BENTHONIC FORAMINIFERA; SOUTHEAST INDIAN-OCEAN; MARINE ORGANIC-MATTER; BENTHIC FORAMINIFERA; DEEP-SEA; PALEO-OCEANOGRAPHY; MELONIS-BARLEEANUM; NORTH-ATLANTIC; OSTRACODA; MASSES</t>
  </si>
  <si>
    <t>The Indian Ocean at about 20-degrees lat. S is characterized at present by a vertical hydrological front of salinity which is a very original oceanic structure. A strong oxygen minimum zone is associated with this front in the epibathyal zone. What have been the palaeohydrological changes in this area during the last glacial episode ? To answer this question, we have studied the core MD 79257 located in the southern part of the Mozambique Channel at 1200 in depth. This core is characterized by a high sedimentation rate. Oxygen isotope data and AMS C-14 datings on planktonic foraminifers have provided a high-resolution stratigraphy. The cored time-span is between 25 000 years and the present time. The physico-chemical variations of the successive palaeoceanographic environments have been established using C-13 isotope data of benthic foraminifers and variations in benthic foraminiferal and ostracodal assemblages. These variations allow to reconstruct the evolution of the successive environments and of the palaeohydrology of this area from the last glacial maximum to the present time. An oxygenation higher than to day prevailed during the last glacial episode and the Younger Dryas was marked by the highermost oxygenation. The Termination I b and the early Holocene are strongly oxygen-depleted episodes probably because of important fresh water inputs. Planktonic and benthic productivities are very low, except in some levels of the glacial time These data suggest that, at 1200 m depth in the southern part of the Mozambique Channel, various water-masses have occupied the studied site. During the last glacial episode, the site was occupied by an intermediate water mass with physico-chemical characteristics differing froin the modern ones in the western Indian Ocean. From the deglaciation to the present time, two different intermediate water-masses whose physico-chemical characteristics are nearly similar to Antarctic Intermediate water mass or to Arabian Sea water mass may have oscillated in the studied area.</t>
  </si>
  <si>
    <t>CEA,CTR FAIBLES RADIOACTIVITES,MIXTE LAB,CNRS,F-91198 GIF SUR YVETTE,FRANCE</t>
  </si>
  <si>
    <t>CEA; Universite Paris Saclay; Centre National de la Recherche Scientifique (CNRS)</t>
  </si>
  <si>
    <t>CARALP, MH (corresponding author), UNIV BORDEAUX 1,DEP GEOL &amp; OCEANOG,CNRS,URA 197,AV FAC,F-33405 TALENCE,FRANCE.</t>
  </si>
  <si>
    <t>SOC GEOL FRANCE</t>
  </si>
  <si>
    <t>77 RUE CLAUDE BERNARD, 75005 PARIS, FRANCE</t>
  </si>
  <si>
    <t>0037-9409</t>
  </si>
  <si>
    <t>B SOC GEOL FR</t>
  </si>
  <si>
    <t>Bull. Soc. Geol. Fr.</t>
  </si>
  <si>
    <t>KU530</t>
  </si>
  <si>
    <t>WOS:A1993KU53000013</t>
  </si>
  <si>
    <t>CHAPMAN, WL; WALSH, JE</t>
  </si>
  <si>
    <t>RECENT VARIATIONS OF SEA ICE AND AIR-TEMPERATURE IN HIGH-LATITUDES</t>
  </si>
  <si>
    <t>OCEAN; VARIABILITY; ANOMALIES; EXTENT; MODEL; CO2</t>
  </si>
  <si>
    <t>Feedbacks resulting from the retreat of sea ice and snow contribute to the polar amplification of the greenhouse warming projected by global climate models. A gridded sea-ice database, for which the record length is now approaching four decades for the Arctic and two decades for the Antarctic, is summarized here. The sea-ice fluctuations derived from the dataset are characterized by 1) temporal scales of several seasons to several years and 2) spatial scales of 30-degrees-180-degrees of longitude. The ice data are examined in conjunction with air temperature data for evidence of recent climate change in the polar regions. The arctic sea-ice variations over the past several decades are compatible with the corresponding air temperatures, which show a distinct warming that is strongest over northern land areas during the winter and spring. The temperature trends over the subarctic seas are smaller and even negative in the southern Greenland region. Statistically significant decreases of the summer extent of arctic ice are apparent in the sea-ice data, and new summer minima have been achieved three times in the past 15 years. There is no significant trend of ice extent in the Arctic during winter or in the Antarctic during any season. The seasonal and geographical changes of sea-ice coverage are consistent with the more recent greenhouse experiments performed with coupled atmosphere-ocean models.</t>
  </si>
  <si>
    <t>CHAPMAN, WL (corresponding author), UNIV ILLINOIS,DEPT ATMOSPHER SCI,URBANA,IL 61801, USA.</t>
  </si>
  <si>
    <t>Walsh, John/GQI-2785-2022</t>
  </si>
  <si>
    <t>Walsh, John/0000-0002-2510-8734; Walsh, John/0000-0001-9541-5927</t>
  </si>
  <si>
    <t>10.1175/1520-0477(1993)074&lt;0033:RVOSIA&gt;2.0.CO;2</t>
  </si>
  <si>
    <t>KJ137</t>
  </si>
  <si>
    <t>WOS:A1993KJ13700004</t>
  </si>
  <si>
    <t>DETRICH, HW; PARKER, SK</t>
  </si>
  <si>
    <t>DIVERGENT NEURAL BETA-TUBULIN FROM THE ANTARCTIC FISH NOTOTHENIA-CORIICEPS-NEGLECTA - POTENTIAL SEQUENCE CONTRIBUTIONS TO COLD ADAPTATION OF MICROTUBULE ASSEMBLY</t>
  </si>
  <si>
    <t>CELL MOTILITY AND THE CYTOSKELETON</t>
  </si>
  <si>
    <t>TUBULIN ISOTYPES; TUBULIN CDNA SEQUENCE; ANTARCTIC NOTOTHENIID</t>
  </si>
  <si>
    <t>ALPHA-TUBULIN; CHICKEN ERYTHROCYTES; LIMITED PROTEOLYSIS; SYNTHETIC PEPTIDES; LOW-TEMPERATURES; MESSENGER-RNA; GENES; DNA; POLYMERIZATION; ANTIBODIES</t>
  </si>
  <si>
    <t>The cytoplasmic microtubules of the cold-adapted Antarctic fishes, unlike those of homeotherms and temperate poikilotherms, assemble and function at body temperatures in the range -1.8 to + 2-degrees-C. To determine whether alterations to the primary sequence of beta tubulin may contribute to enhancement of microtubule assembly at cold temperatures, we have cloned and sequenced a 1.8-kilobase neural beta-chain cDNA, Ncnbeta1, from an Antarctic rockcod, Notothenia coriiceps neglecta. Based on nucleotide sequence homology, Ncnbeta1 probably corresponds to a class-II beta-tubulin gene. The 446-residue beta chain encoded by Ncnbeta1 is closely related (sequence homology approximately 95% neural class-I/II isotypes and to the neural/testicular class-IV variants of higher vertebrates, but the sequence of its carboxy-terminal isotype-defining region (residues 431-446) has diverged markedly (greater-than-or-equal-to 25% change relative to the I/II/IV referents). Furthermore, the Ncnbeta1 polypeptide contains six unique amino-acid substitutions (five conservative, one nonconservative) not found in other vertebrate brain isotypes, and the carboxy-terminal region possesses a unique tyrosine inserted at position 442. We conclude that Ncnbetal encodes a class-II beta tubulin that contains sequence modifications, located largely in its interdimer contact domain, that may contribute to cold adaptation of microtubule assembly.</t>
  </si>
  <si>
    <t>DETRICH, HW (corresponding author), NORTHEASTERN UNIV,DEPT BIOL,360 HUNTINGTON AVE,BOSTON,MA 02115, USA.</t>
  </si>
  <si>
    <t>NCRR NIH HHS [RR07143] Funding Source: Medline</t>
  </si>
  <si>
    <t>NCRR NIH HHS(United States Department of Health &amp; Human ServicesNational Institutes of Health (NIH) - USANIH National Center for Research Resources (NCRR))</t>
  </si>
  <si>
    <t>0886-1544</t>
  </si>
  <si>
    <t>CELL MOTIL CYTOSKEL</t>
  </si>
  <si>
    <t>Cell Motil. Cytoskeleton</t>
  </si>
  <si>
    <t>10.1002/cm.970240303</t>
  </si>
  <si>
    <t>KN817</t>
  </si>
  <si>
    <t>WOS:A1993KN81700002</t>
  </si>
  <si>
    <t>Elzinga, A</t>
  </si>
  <si>
    <t>CHANGING TRENDS IN ANTARCTIC RESEARCH - INTRODUCTION</t>
  </si>
  <si>
    <t>CHANGING TRENDS IN ANTARCTIC RESEARCH</t>
  </si>
  <si>
    <t>ENVIRONMENT &amp; ASSESSMENT</t>
  </si>
  <si>
    <t>International Symposium on Changing Trends in Antarctic Research to Mark the 30th Anniversary of the Antarctic Treaty</t>
  </si>
  <si>
    <t>SEP 30-OCT 01, 1991</t>
  </si>
  <si>
    <t>UNIV GOTEBORG, GOTHENBURG, SWEDEN</t>
  </si>
  <si>
    <t>UNIV GOTEBORG</t>
  </si>
  <si>
    <t>PO BOX 17, 3300 AA DORDRECHT, NETHERLANDS</t>
  </si>
  <si>
    <t>0-7923-2267-3</t>
  </si>
  <si>
    <t>ENVIRON ASSESS</t>
  </si>
  <si>
    <t>Environmental Sciences; Geosciences, Multidisciplinary; History &amp; Philosophy Of Science; International Relations</t>
  </si>
  <si>
    <t>Conference Proceedings Citation Index - Science (CPCI-S); Conference Proceedings Citation Index - Social Science &amp; Humanities (CPCI-SSH)</t>
  </si>
  <si>
    <t>Environmental Sciences &amp; Ecology; Geology; History &amp; Philosophy of Science; International Relations</t>
  </si>
  <si>
    <t>BA16Q</t>
  </si>
  <si>
    <t>WOS:A1993BA16Q00001</t>
  </si>
  <si>
    <t>ELZINGA, A; BOHLIN, I</t>
  </si>
  <si>
    <t>THE POLITICS OF SCIENCE IN POLAR-REGIONS</t>
  </si>
  <si>
    <t>GOTHENBURG UNIV,DEPT THEORY SCI &amp; RES,S-41124 GOTHENBURG,SWEDEN</t>
  </si>
  <si>
    <t>University of Gothenburg</t>
  </si>
  <si>
    <t>WOS:A1993BA16Q00002</t>
  </si>
  <si>
    <t>SOLLIE, F</t>
  </si>
  <si>
    <t>THE ROLE OF SCIENCE IN THE NEGOTIATIONS OF THE ANTARCTIC TREATY - AN HISTORICAL REVIEW IN THE LIGHT OF RECENT EVENTS</t>
  </si>
  <si>
    <t>PERSPEKT GRP NORDOMRADENE SPORSMAL,N-0280 OSLO 2,NORWAY</t>
  </si>
  <si>
    <t>WOS:A1993BA16Q00003</t>
  </si>
  <si>
    <t>BONNER, N</t>
  </si>
  <si>
    <t>DEVELOPMENT OF THE SCIENCE POLITICS INTERFACE IN THE ANTARCTIC TREATY AND THE ROLE OF SCIENTIFIC ADVICE</t>
  </si>
  <si>
    <t>UNIV CAMBRIDGE,SPRI,SCAR GRP,CAMBRIDGE CB2 1ER,ENGLAND</t>
  </si>
  <si>
    <t>WOS:A1993BA16Q00004</t>
  </si>
  <si>
    <t>KARLQVIST, A</t>
  </si>
  <si>
    <t>RELEVANCE PRESSURES AND THE STRATEGIC ORIENTATION OF RESEARCH</t>
  </si>
  <si>
    <t>POLARFORSKNINGS SEKRETARIATET,S-10405 STOCKHOLM,SWEDEN</t>
  </si>
  <si>
    <t>WOS:A1993BA16Q00005</t>
  </si>
  <si>
    <t>ORHEIM, O</t>
  </si>
  <si>
    <t>THE PLACE OF REGULATION IN RELATIONSHIP TO SCIENCE</t>
  </si>
  <si>
    <t>NORSK POLAR INST,N-1330 OSLO,NORWAY</t>
  </si>
  <si>
    <t>WOS:A1993BA16Q00006</t>
  </si>
  <si>
    <t>BARNES, JN</t>
  </si>
  <si>
    <t>THE PLACE OF SCIENCE IN AN ENVIRONMENTALLY REGULATED CONTINENT</t>
  </si>
  <si>
    <t>FRIENDS EARTH,WASHINGTON,DC 20009</t>
  </si>
  <si>
    <t>WOS:A1993BA16Q00007</t>
  </si>
  <si>
    <t>DAVIS, B</t>
  </si>
  <si>
    <t>FOCUSING AN ANTARCTIC RESEARCH-PROGRAM - THE AUSTRALIAN EXPERIENCE</t>
  </si>
  <si>
    <t>UNIV TASMANIA,INST ANTARCTIC &amp; SO OCEAN STUDIES,HOBART,TAS 7001,AUSTRALIA</t>
  </si>
  <si>
    <t>WOS:A1993BA16Q00008</t>
  </si>
  <si>
    <t>ENVIRONMENTALLY DRIVEN RESEARCH - IS IT DIFFERENT</t>
  </si>
  <si>
    <t>WOS:A1993BA16Q00009</t>
  </si>
  <si>
    <t>LARSSON, K</t>
  </si>
  <si>
    <t>GEOSCIENCE - BASIC RESEARCH OR COMMERCIAL PROSPECTING</t>
  </si>
  <si>
    <t>LUND UNIV,INST GEOL,S-22362 LUND,SWEDEN</t>
  </si>
  <si>
    <t>WOS:A1993BA16Q00010</t>
  </si>
  <si>
    <t>MANSUKOSKI, R; RIEBER, PC; STEL, JH; STROMBERG, JO</t>
  </si>
  <si>
    <t>MULTIDISCIPLINARY AND MULTICOUNTRY PERSPECTIVES</t>
  </si>
  <si>
    <t>MINIST IND &amp; TRADE,SF-00171 HELSINKI,FINLAND</t>
  </si>
  <si>
    <t>WOS:A1993BA16Q00011</t>
  </si>
  <si>
    <t>THE SCIENCE POLITICS INTERFACE IN DEVELOPMENT</t>
  </si>
  <si>
    <t>WOS:A1993BA16Q00012</t>
  </si>
  <si>
    <t>SCIENCE IN AN ENVIRONMENTALLY REGULATED CONTINENT</t>
  </si>
  <si>
    <t>WOS:A1993BA16Q00013</t>
  </si>
  <si>
    <t>THE AUSTRALIAN ANTARCTIC RESEARCH-PROGRAM IN FOCUS</t>
  </si>
  <si>
    <t>WOS:A1993BA16Q00014</t>
  </si>
  <si>
    <t>HEYWOOD, RB</t>
  </si>
  <si>
    <t>ENVIRONMENTALLY DRIVEN OR ENVIRONMENTALLY BENIGN ANTARCTIC RESEARCH</t>
  </si>
  <si>
    <t>WOS:A1993BA16Q00015</t>
  </si>
  <si>
    <t>COLWELL, RR</t>
  </si>
  <si>
    <t>SOME VIEWS ON ANTARCTIC RESEARCH</t>
  </si>
  <si>
    <t>UNIV MARYLAND,COLL PK,MD 20742</t>
  </si>
  <si>
    <t>University System of Maryland; University of Maryland College Park</t>
  </si>
  <si>
    <t>WOS:A1993BA16Q00016</t>
  </si>
  <si>
    <t>KING, EC; JARVIS, EP; MOWSE, EA</t>
  </si>
  <si>
    <t>SEISMIC CHARACTERISTICS OF AN AIRGUN FIRED OVER SNOW</t>
  </si>
  <si>
    <t>An alternative seismic source was investigated in an experiment conducted near Rothera Station, Antarctic Peninsula. The source was an airgun fired above the snow surface. Comparison shots using explosive and hammer sources were also recorded. A clear reflection was obtained from the ice/bedrock interface 300 m beneath the site on the unprocessed airgun record. On the explosive and hammer records the reflection could only be seen after frequency-wavenumber filtering had attenuated shearwaves and ground roll. The technique has potential use in profiling ice shelf thickness and seabed depth using a single, small airgun.</t>
  </si>
  <si>
    <t>KING, EC (corresponding author), BRITISH ANTARCTIC SURVEY,DIV GEOSCI,HIGH CROSS MADINGLEY RD,CAMBRIDGE CB3 0ET,ENGLAND.</t>
  </si>
  <si>
    <t>10.1016/0165-232X(93)90008-V</t>
  </si>
  <si>
    <t>KL749</t>
  </si>
  <si>
    <t>WOS:A1993KL74900008</t>
  </si>
  <si>
    <t>ROSA, CD; ROSA, R; RODRIGUES, E; BACILA, M</t>
  </si>
  <si>
    <t>BLOOD-CONSTITUENTS AND ELECTROPHORETIC PATTERNS IN ANTARCTIC BIRDS - PENGUINS AND SKUAS</t>
  </si>
  <si>
    <t>THYMOLPHTHALEIN MONOPHOSPHATE; SOMATIC TISSUES; SERUM; ERYTHROCYTES; ENZYMES</t>
  </si>
  <si>
    <t>1. A survey has been carried out on the blood constituents of penguins from the Pygoscellidae family, Pygoscellis antartica, P. papua and P. adeliae, and of skuas (Chataracta maccormicki). 2. Glucose, non-protein nitrogen compounds, proteins, lipids and inorganic compounds and the electrophoretic patterns for hemoglobin, serum proteins and lipoproteins were studied. 3. The values obtained for glucose partition in the blood, glycosylated hemoglobin and non-protein nitrogen compounds, are discussed.</t>
  </si>
  <si>
    <t>UNIV SAO PAULO,INST QUIM,DEPT BIOQUIM,SAO PAULO,BRAZIL; UNESP,FAC ODONTOL,DEPT CIENCIAS FISIOL,SAO PAULO,BRAZIL</t>
  </si>
  <si>
    <t>Universidade de Sao Paulo; Universidade Estadual Paulista</t>
  </si>
  <si>
    <t>Rodrigues, Edson/C-6792-2015</t>
  </si>
  <si>
    <t>Rodrigues, Edson/0000-0003-3968-6882</t>
  </si>
  <si>
    <t>10.1016/0300-9629(93)90018-Y</t>
  </si>
  <si>
    <t>KH777</t>
  </si>
  <si>
    <t>WOS:A1993KH77700017</t>
  </si>
  <si>
    <t>DAVISON, W; FRANKLIN, CE; MCKENZIE, JC; CAREY, PW</t>
  </si>
  <si>
    <t>THE EFFECTS OF CHRONIC EXPOSURE TO THE WATER-SOLUBLE FRACTION OF FUEL-OIL ON AN ANTARCTIC FISH PAGOTHENIA-BORCHGREVINKI</t>
  </si>
  <si>
    <t>COMPARATIVE BIOCHEMISTRY AND PHYSIOLOGY C-PHARMACOLOGY TOXICOLOGY &amp; ENDOCRINOLOGY</t>
  </si>
  <si>
    <t>SALMO-GAIRDNERI RICHARDSON; RAINBOW-TROUT; AROMATIC-HYDROCARBONS; COLD ADAPTATION; RECOVERY; TELEOST</t>
  </si>
  <si>
    <t>1. Antarctic fish Pagothenia borchgrevinki were held for seven days in sublethal concentrations of the water soluble fraction of diesel fuel oil. 2. The fish gills produced large amounts of mucus and there was an increased frequency of coughing. 3. Haematocrit increased due to an increased number of red cells. 4. Plasma osmolarity and chloride levels did not change. 5. The ability of the gills to extract oxygen from the medium at low PO2 was impaired.</t>
  </si>
  <si>
    <t>DAVISON, W (corresponding author), UNIV CANTERBURY,DEPT ZOOL,CHRISTCHURCH 1,NEW ZEALAND.</t>
  </si>
  <si>
    <t>0742-8413</t>
  </si>
  <si>
    <t>COMP BIOCHEM PHYS C</t>
  </si>
  <si>
    <t>Comp. Biochem. Physiol. C-Pharmacol. Toxicol. Endocrinol.</t>
  </si>
  <si>
    <t>10.1016/0742-8413(93)90113-Y</t>
  </si>
  <si>
    <t>Biochemistry &amp; Molecular Biology; Endocrinology &amp; Metabolism; Toxicology; Zoology</t>
  </si>
  <si>
    <t>KU324</t>
  </si>
  <si>
    <t>WOS:A1993KU32400012</t>
  </si>
  <si>
    <t>HOPKINS, TL; LANCRAFT, TM; TORRES, JJ; DONNELLY, J</t>
  </si>
  <si>
    <t>COMMUNITY STRUCTURE AND TROPHIC ECOLOGY OF ZOOPLANKTON IN THE SCOTIA SEA MARGINAL ICE-ZONE IN WINTER (1988)</t>
  </si>
  <si>
    <t>WESTERN WEDDELL SEA; MIDWATER FOOD WEB; CALANOIDES-ACUTUS; CALANUS-PROPINQUUS; RHINCALANUS-GIGAS; EUPHAUSIA-SUPERBA; ANTARCTIC WATERS; LIFE-CYCLES; COPEPODA; GULF</t>
  </si>
  <si>
    <t>Zooplankton community structure and trophic ecology were investigated in the marginal ice zone of the Southern Scotia Sea during the austral winter of 1988 as part of the AMERIEZ program. In the study area, near the South Orkneys (34-49-degrees-W, 57-61.5-degrees-S), water emerging from the Weddell Sea mixed with Scotia Sea water to form a complex field of mesoscale eddies and meanders. Three primary zooplankton communities were identified: a shallow cold water assemblage typical of Weddell Sea water; a shallow/upper mesopelagic assemblage of subantarctic species introduced into the southern Scotia Sea with warm core eddies from the Polar Front; and a deep (&gt;400 m) mesopelagic community with circumantarctic species. Zooplankton numerical dominants were cyclopoid copepods (mostly Oithona spp.); biomass dominants were four calanoid copepods, Calanoides acutus, Rhincalanus gigas, Calanus propinquus and Metridia gerlachei. Calanoides acutus and R. gigas were undergoing winter diapause in the mesopelagic zone (&gt;400 m) whereas M. gerlachei and C. propinquus were distributed throughout the water column. In the subantarctic eddies M. gerlachei was replaced by M. lucens as a dominant and R. gigas was more abundant than in cold water to the south. Diet analysis of 35 dominant species revealed five feeding guilds among the zooplankton. One consisted primarily of small herbivorous copepods. Two closely related guilds consisting of copepods, krill and salps were omnivorous, feeding on phytoplankton, protozoans, metazoans and crustacean debris (molts). Two guilds were constituted by predatory copepods and chaetognaths. A sixth group, all copepods, which included important numerical and biomass dominants of the region, was trophically inactive. A comparison of gut fullness between winter 1988 and fall 1986 revealed that all but two of 19 small particle grazing species had significantly less food in their guts in winter. The exceptions were the biomass dominants C. propinquus and M. gerlachei, which were actively feeding in winter. Phytoplankton biomass was low in winter, averaging two-thirds that in fall. Several major trophic pathways from phytoplankton through apex predators (birds and mammals) are proposed for winter in the southern Scotia Sea with zooplankton playing a central role in each.</t>
  </si>
  <si>
    <t>HOPKINS, TL (corresponding author), UNIV S FLORIDA,DEPT MARINE SCI,140 7TH AVE S,ST PETERSBURG,FL 33701, USA.</t>
  </si>
  <si>
    <t>10.1016/0967-0637(93)90054-7</t>
  </si>
  <si>
    <t>KJ949</t>
  </si>
  <si>
    <t>WOS:A1993KJ94900005</t>
  </si>
  <si>
    <t>ORSI, AH; NOWLIN, WD; WHITWORTH, T</t>
  </si>
  <si>
    <t>ON THE CIRCULATION AND STRATIFICATION OF THE WEDDELL GYRE</t>
  </si>
  <si>
    <t>ANTARCTIC CIRCUMPOLAR CURRENT; SOUTHERN-OCEAN; WATER MASSES; SOUTHWESTERN ATLANTIC; WORLD OCEAN; SEA; CONVECTION; BASIN</t>
  </si>
  <si>
    <t>The availability of new, high-quality, hydrographic data has prompted a re-examination of the circulation in the Atlantic sector of the Southern Ocean. Dynamic topography maps and tracer distributions on selected isopycnal surfaces show that the Weddell Gyre is a large, elongated cyclone located south of the Antarctic Circumpolar Current (ACC), extending northeastward from the Antarctic Peninsula. Patterns of geostrophic shear and a southward turn of the ACC mark its northeastern end near 30-degrees-E. The northern limb of the gyre extends over the southern Scotia Sea and loops northward around the South Sandwich Arc. At greater depths, the axis of the gyre is found closer to, or over, the southern flanks of the South Scotia, America-Antarctic, and Southwest Indian Ridges. Weddell Sea Bottom Water (WSBW) formed in the western continental margins of the gyre is confined to the Weddell Abyssal Plain by the ridge system to the north, although some spreads through a gap to fill the South Sandwich Trench. Relatively new WSBW turns clockwise west of 20-degrees-W. A two-gyre cyclonic system is inferred in the Weddell Sea Deep Water (WSDW), which is able to spill over the South Scotia Ridge. WSDW that mixes with the overlying Circumpolar Deep Water (CDW) of the ACC can be traced back into the Weddell Abyssal Plain revealing the western gyre. The end of the eastern gyre in the deep water coincides with the single elongated gyre of the upper circulation. Outflows of WSDW to the ACC and beneath the ACC to the Argentine Basin are observed over the south Scotia Sea and Georgia Basin, and over the Enderby Abyssal Plain toward the Kerguelen Plateau. CDW that splits off from the ACC and enters the eastern limb of the Weddell Gyre reflects the influence of the North Atlantic Deep Water on the deep salinity maximum core. After splitting near Maud Rise, one branch of this CDW follows the southern limb of the gyre to the west, where it mixes with shelf water to form the deep and bottom waters of the Weddell Gyre. The other branch of CDW mixes with shelf waters east of Maud Rise, and may constitute a distinct source of WSDW. As Lower CDW flows clockwise within the gyre, its identifying temperature and salinity characteristics shows progressive attenuation. Along the northern limb of the gyre, shelf water influence is traced continuously from near the tip of the Antarctic Peninsula to about 22-degrees-E. Deep waters of the Weddell Gyre encompass a large vertical extent and have small ranges in property values, intermediate to those of the WSBW and Lower CDW.</t>
  </si>
  <si>
    <t>ORSI, AH (corresponding author), TEXAS A&amp;M UNIV SYST,DEPT OCEANOG,COLL STN,TX 77843, USA.</t>
  </si>
  <si>
    <t>10.1016/0967-0637(93)90060-G</t>
  </si>
  <si>
    <t>WOS:A1993KJ94900011</t>
  </si>
  <si>
    <t>BALSAM, WL; WOLHART, RJ</t>
  </si>
  <si>
    <t>SEDIMENT DISPERSAL IN THE ARGENTINE BASIN - EVIDENCE FROM VISIBLE-LIGHT SPECTRA</t>
  </si>
  <si>
    <t>DEEP-SEA RESEARCH PART II-TOPICAL STUDIES IN OCEANOGRAPHY</t>
  </si>
  <si>
    <t>ATLANTIC-OCEAN; REFLECTANCE; HEMATITE; GOETHITE; MINERALS; SIZE</t>
  </si>
  <si>
    <t>Visible light reflectance spectra were determined for each of 236 core top samples from the Argentine Basin and surrounding areas. The spectra were analyzed by taking the first derivative of the raw spectral curves and factor analyzing the first derivative values using wavelengths as variables. We used a four-factor solution that explains about 92% of the cumulative variance. Factors were evaluated by comparing factor loadings to first derivative curves from known minerals and mineral combinations, by the mapped distributions of the factor scores, and by comparison to factors from other areas. The four factors represent (in order of decreasing variance) goethite, terrigenous vs pelagic sedimentation, organic matter, and chlorite. The goethite and chlorite factors are useful for interpreting sediment influx and dispersal. Goethite comes from the Falkland Plateau and the Argentine continental margin. Once introduced to the deep ocean, goethite appears to be transported primarily by isobath-parallel currents. Chlorite, on the other hand, is transported into the Argentine Basin by Antarctic Bottom Water (AABW) and from the Falkland Plateau. However, along the Falkland Plateau chlorite is transported normal to the slope, probably by gravitational processes.</t>
  </si>
  <si>
    <t>BALSAM, WL (corresponding author), UNIV TEXAS,DEPT GEOL,BOX 19049,ARLINGTON,TX 76019, USA.</t>
  </si>
  <si>
    <t>0967-0645</t>
  </si>
  <si>
    <t>DEEP-SEA RES PT II</t>
  </si>
  <si>
    <t>Deep-Sea Res. Part II-Top. Stud. Oceanogr.</t>
  </si>
  <si>
    <t>10.1016/0967-0645(93)90046-P</t>
  </si>
  <si>
    <t>LQ567</t>
  </si>
  <si>
    <t>WOS:A1993LQ56700010</t>
  </si>
  <si>
    <t>LEDBETTER, MT; BORK, KR</t>
  </si>
  <si>
    <t>POSTMIOCENE FLUCTUATIONS OF ANTARCTIC BOTTOM WATER PALEOSPEED IN THE SOUTHWEST ATLANTIC-OCEAN</t>
  </si>
  <si>
    <t>FINE-GRAINED SEDIMENTS; DEEP-SEA; SOUTHERN-OCEAN; VEMA CHANNEL; INDIAN-OCEAN; ARGENTINE BASIN; OXYGEN ISOTOPE; MASS STRUCTURE; PARTICLE-SIZE; PLIOCENE</t>
  </si>
  <si>
    <t>A gap in the Falkland Escarpment ser-ves as the primary channel through which Antarctic Bottom Water (AABW) flows into the Argentine Basin from the Georgia Basin. The particle-size distributions of the biogenic-free silt fraction in four cores near the Falkland Gap and the hiatus frequency at water depths greater than 4000 m throughout the Southern Ocean, are used to infer post-Miocene AABW paleospeed. Analysis of AABW paleocirculation indicates episodes of increased bottom-current speeds at: 5.3-4.5; 4.0-3.5; 3.3-3.1; 2.5-2.3; 2.0-1.5; and 1.0 Ma. These fluctuations in inferred paleospeed are compared to both northern and southern hemisphere paleoceanographic and paleoclimatic events in order to examine the response of bottom-water circulation to post-Miocene climates. During the Early Gilbert-Middle Matuyama (5.3-1.5 Ma), southern hemisphere climatic events provided the primary forcing mechanisms on AABW activity. The model invoked involves increased salinity (and overturn) of Weddell Shelf Water in response to increased sea ice formation during cold episodes. From the Late Matuyama (after 1.5 Ma) to present fluctuations in Warm Deep Water resulting from northern hemisphere climatic evolution may have been the predominant factor influencing AABW paleospeed. These episodes of increased bottom-current activity may correlate to periods of mudwave migration in the Argentine Basin during the past 5 Ma. The mudwave fields consist of silty, siliceous clays deposited in response to enhanced sediment supply and fast moving currents in the interior basin. We speculate that the periods of enhanced bottom-water activity may have been responsible for major episodes of mudwave growth that began since the Late Oligocene and have persisted into the Holocene.</t>
  </si>
  <si>
    <t>MOSS LANDING MARINE LABS,MOSS LANDING,CA 95039</t>
  </si>
  <si>
    <t>Moss Landing Marine Laboratories</t>
  </si>
  <si>
    <t>10.1016/0967-0645(93)90048-R</t>
  </si>
  <si>
    <t>WOS:A1993LQ56700012</t>
  </si>
  <si>
    <t>MCTAGGART, A; BURTON, H</t>
  </si>
  <si>
    <t>Restelli, G; Angeletti, G</t>
  </si>
  <si>
    <t>ASPECTS OF THE BIOGEOCHEMISTRY OF DIMETHYLSULFIDE (DMS) AND DIMETHYLSULFONIUMPROPIONATE (DMSP) AT AN ANTARCTIC COASTAL SITE</t>
  </si>
  <si>
    <t>DIMETHYLSULFIDE: OCEANS, ATMOSPHERE AND CLIMATE</t>
  </si>
  <si>
    <t>International Symposium on Dimethylsulphide: Oceans, Atmosphere and Climate</t>
  </si>
  <si>
    <t>OCT 13-15, 1992</t>
  </si>
  <si>
    <t>BELGIRATE, ITALY</t>
  </si>
  <si>
    <t>AUSTRALIAN ANTARCT DIV,KINGSTON,TAS 7150,AUSTRALIA</t>
  </si>
  <si>
    <t>0-7923-2490-0</t>
  </si>
  <si>
    <t>Chemistry, Multidisciplinary; Environmental Sciences; Marine &amp; Freshwater Biology; Meteorology &amp; Atmospheric Sciences; Oceanography</t>
  </si>
  <si>
    <t>Chemistry; Environmental Sciences &amp; Ecology; Marine &amp; Freshwater Biology; Meteorology &amp; Atmospheric Sciences; Oceanography</t>
  </si>
  <si>
    <t>BA12A</t>
  </si>
  <si>
    <t>WOS:A1993BA12A00006</t>
  </si>
  <si>
    <t>MEASUREMENTS OF ATMOSPHERIC AND SEAWATER DMS CONCENTRATIONS IN THE ATLANTIC, THE ARCTIC AND ANTARCTIC REGION</t>
  </si>
  <si>
    <t>UNIV FRANKFURT,INST METEOROL &amp; GEOPHYS,W-6000 FRANKFURT,GERMANY</t>
  </si>
  <si>
    <t>Goethe University Frankfurt</t>
  </si>
  <si>
    <t>WOS:A1993BA12A00011</t>
  </si>
  <si>
    <t>ZAUKE, GP; PETRI, G</t>
  </si>
  <si>
    <t>Dallinger, R; Rainbow, PS</t>
  </si>
  <si>
    <t>METAL CONCENTRATIONS IN ANTARCTIC CRUSTACEA - THE PROBLEM OF BACKGROUND LEVELS</t>
  </si>
  <si>
    <t>ECOTOXICOLOGY OF METALS IN INVERTEBRATES</t>
  </si>
  <si>
    <t>SETAC SPECIAL PUBLICATIONS SERIES</t>
  </si>
  <si>
    <t>SESSION ON ECOTOXICOLOGY OF METALS IN INVERTEBRATES, AT THE 1ST SETAC-EUROPE CONF</t>
  </si>
  <si>
    <t>APR 07-10, 1991</t>
  </si>
  <si>
    <t>SHEFFIELD, ENGLAND</t>
  </si>
  <si>
    <t>LEWIS PUBLISHERS INC</t>
  </si>
  <si>
    <t>BOCA RATON</t>
  </si>
  <si>
    <t>0-87371-734-1</t>
  </si>
  <si>
    <t>SETAC SP P</t>
  </si>
  <si>
    <t>Ecology; Environmental Sciences; Marine &amp; Freshwater Biology; Toxicology; Zoology</t>
  </si>
  <si>
    <t>Environmental Sciences &amp; Ecology; Marine &amp; Freshwater Biology; Toxicology; Zoology</t>
  </si>
  <si>
    <t>BX82S</t>
  </si>
  <si>
    <t>WOS:A1993BX82S00005</t>
  </si>
  <si>
    <t>HUNG, TC; MENG, PJ; WU, SJ</t>
  </si>
  <si>
    <t>SPECIES OF COPPER AND ZINC IN SEDIMENTS COLLECTED FROM THE ANTARCTIC OCEAN AND THE TAIWAN ERHJIN-CHI COASTAL AREA</t>
  </si>
  <si>
    <t>ENVIRONMENTAL POLLUTION</t>
  </si>
  <si>
    <t>COPPER SPECIES; ZINC SPECIES; ANTARCTIC OCEAN SEDIMENTS; TAIWAN ERHJIN COASTAL SEDIMENTS; OYSTERS</t>
  </si>
  <si>
    <t>The species of copper and zinc, such as bioexchangeable, skeletal, easily reducible (Fe and Mn oxides), moderately reducible (crystalline Mn oxide), organic combined with sulfides, and detritus with minerals, in mud and sand, separated from the surface Antarctic Ocean and the Taiwan Erhjin Chi coastal (including river and estuarine) sediments, have been analyzed by sequential leaching methods. Results show that in the Antarctic Ocean sediments, high concentrations of total copper (128 mg/kg) and zinc (458 mg/kg) were found in the high mud (99.09%) content samples compared with the low concentrations of total copper (83.8 mg/kg) and zinc (288 mg/kg) in low mud (51.69%) content samples. High concentrations of copper, zinc, manganese and iron are possibly due to the characteristics of manganese nodules, in which the species of copper and zinc are mainly contained in the crystalline Mn oxide phase. In the Taiwan Erhjin Chi coastal sediments, the total copper and zinc concentrations in mud and sand vary with season and location. High values were generally observed in the river sediments during the dry season, and low values were in the estuarine and coastal sediments during the heavy rainy season. High percentages of copper (as high as 49.4%) and zinc (as high as 76.7%) in mud and sand were in the bioexchangeable phase including the skeletal phase. This result might be correlated with the problems arising from human impact on copper and zinc as well as sewage pollution in Taiwan. In the organic combined phase, biogenic particulate matter related to higher primary productivity in the Antarctic Ocean is also discussed.</t>
  </si>
  <si>
    <t>NATL TAIWAN UNIV,INST OCEANOG,TAIPEI,TAIWAN</t>
  </si>
  <si>
    <t>National Taiwan University</t>
  </si>
  <si>
    <t>HUNG, TC (corresponding author), ACAD SINICA,INST CHEM,TAIPEI 115,TAIWAN.</t>
  </si>
  <si>
    <t>Meng, PJ/AAC-3677-2021</t>
  </si>
  <si>
    <t>0269-7491</t>
  </si>
  <si>
    <t>ENVIRON POLLUT</t>
  </si>
  <si>
    <t>Environ. Pollut.</t>
  </si>
  <si>
    <t>10.1016/0269-7491(93)90042-M</t>
  </si>
  <si>
    <t>LF369</t>
  </si>
  <si>
    <t>WOS:A1993LF36900002</t>
  </si>
  <si>
    <t>GARDINER, BG; WEBB, AR; BAIS, AF; BLUMTHALER, M; DIRMHIRN, I; FORSTER, P; GILLOTAY, D; HENRIKSEN, K; HUBER, M; KIRSCH, PJ; SIMON, PC; SVENOE, T; WEIHS, P; ZEREFOS, CS</t>
  </si>
  <si>
    <t>EUROPEAN INTERCOMPARISON OF ULTRAVIOLET SPECTRORADIOMETERS</t>
  </si>
  <si>
    <t>ENVIRONMENTAL TECHNOLOGY</t>
  </si>
  <si>
    <t>ULTRAVIOLET; SPECTROMETER; SOLAR; RADIATION; MEASUREMENT</t>
  </si>
  <si>
    <t>Accurate spectral measurements of solar ultraviolet radiation are essential to an understanding of the photochemical and biological effects of ozone depletion. The analysis of spatial and temporal variations in ultraviolet fluxes will depend on the collation of spectra from many independent laboratories. However, results from diverse instruments operated in isolation may not be consistent with each other. To investigate the compatibility of different designs of spectroradiometer, a blind trial of six distinct instrument types was carried out at a suburban site in Greece. Comparisons were performed in daylight, and with tungsten lamps indoors. Excellent agreement was obtained in the relative spectral response of the instruments, but their absolute lamp calibrations varied, and did not generally agree with results from the daylight experiments. Simultaneous spectral scans by all instruments revealed discrepancies attributable to stray light, bandwidth, and cosine response, which would not otherwise have been apparent. The relative merits of the instrument characteristics are discussed.</t>
  </si>
  <si>
    <t>UNIV READING, DEPT METEOROL, READING RG6 2AU, ENGLAND; UNIV THESSALONIKI, ATMOSPHER PHYS LAB, GR-54006 SALONIKA, GREECE; UNIV INNSBRUCK, INST MED PHYS, A-6020 INNSBRUCK, AUSTRIA; UNIV WIEN, INST METEOROL &amp; PHYS, A-1180 VIENNA, AUSTRIA; INST AERON SPATIALE BELGIQUE, B-1180 BRUSSELS, BELGIUM; UNIV TROMSO, AURORAL OBSERV, N-9000 TROMSO, NORWAY</t>
  </si>
  <si>
    <t>University of Reading; Aristotle University of Thessaloniki; University of Innsbruck; University of Vienna; UiT The Arctic University of Tromso</t>
  </si>
  <si>
    <t>GARDINER, BG (corresponding author), BRITISH ANTARCTIC SURVEY, HIGH CROSS, MADINGLEY RD, CAMBRIDGE CB3 0ET, ENGLAND.</t>
  </si>
  <si>
    <t>Philipp, Weihs/AAF-9027-2019; Forster, Piers/F-9829-2010; Bais, Alkiviadis F/D-2230-2009</t>
  </si>
  <si>
    <t>Philipp, Weihs/0000-0001-7452-0330; Forster, Piers/0000-0002-6078-0171; Bais, Alkiviadis F/0000-0003-3899-2001</t>
  </si>
  <si>
    <t>0959-3330</t>
  </si>
  <si>
    <t>ENVIRON TECHNOL</t>
  </si>
  <si>
    <t>Environ. Technol.</t>
  </si>
  <si>
    <t>10.1080/09593339309385262</t>
  </si>
  <si>
    <t>KL093</t>
  </si>
  <si>
    <t>WOS:A1993KL09300002</t>
  </si>
  <si>
    <t>HEYKE, HE</t>
  </si>
  <si>
    <t>CARBON-DIOXIDE CURVES OF THE EARTHS ATMOSPHERE - ATMOSPHERIC CARBON-DIOXIDE PROFILES FOR MAUNA-LOA, ANTARCTICA AND THE WORLD</t>
  </si>
  <si>
    <t>ERDOL &amp; KOHLE ERDGAS PETROCHEMIE</t>
  </si>
  <si>
    <t>German</t>
  </si>
  <si>
    <t>CO2</t>
  </si>
  <si>
    <t>In an earlier paper on the CO2 diagramm from the ice cores [1] it was observed that quite a few chemical laws remained unobserved in the major publications and that experimental and methodical errors had occurred as well. A repetition of the investigations using improved and faultless methods was recommended. Besides the gas bubbles trapped in the ice cores, also the CO2 measurements on the Mauna Loa in Hawaii for more than 30 years and those in the antarctic region accompanied by measurements worldwide play an outstanding part in the climatic discussions. Obviously, even these CO2 measurements were examined from the scientific viewpoint with regard to the methods applied. Particularly the CO2 diagramms from Mauna Loa and the Antarctic region have been specially emphasized not only in scientific literature [2], but also in official, officious and political publications [3] - see also lit. in [1] - and form the basis of political decisions at national and international levels.</t>
  </si>
  <si>
    <t>URBAN-VERLAG GMBH</t>
  </si>
  <si>
    <t>HAMBURG</t>
  </si>
  <si>
    <t>PO BOX 70 16 06, D-22016 HAMBURG, GERMANY</t>
  </si>
  <si>
    <t>0014-0058</t>
  </si>
  <si>
    <t>ERDOL KOHLE ERDGAS P</t>
  </si>
  <si>
    <t>Erdol Kohle Erdgas Petrochem.</t>
  </si>
  <si>
    <t>Energy &amp; Fuels; Engineering, Chemical; Engineering, Petroleum; Geosciences, Multidisciplinary</t>
  </si>
  <si>
    <t>Energy &amp; Fuels; Engineering; Geology</t>
  </si>
  <si>
    <t>KM014</t>
  </si>
  <si>
    <t>WOS:A1993KM01400008</t>
  </si>
  <si>
    <t>DRINKWATER, MR; LONG, DG; EARLY, DS</t>
  </si>
  <si>
    <t>ENHANCED-RESOLUTION ERS-1 SCATTEROMETER IMAGING OF SOUTHERN-OCEAN SEA-ICE</t>
  </si>
  <si>
    <t>ESA JOURNAL-EUROPEAN SPACE AGENCY</t>
  </si>
  <si>
    <t>SAR BACKSCATTER SIGNATURES</t>
  </si>
  <si>
    <t>A new method of image reconstruction is described which allows enhanced-resolution images to be produced from gridded C-band scatterometer data from the Active Microwave Instrument (AMI) carried by ESA's ERS-1 satellite. Resulting images are weekly averages which improve the nominal resolution of 50 km to an enhanced resolution of approximately 14 km. Time-integrated images are maps of the mean radar-backscatter coefficient normalised to 40-degrees incidence. Such medium-scale images are derived for application to mapping the dynamics of the Southern-Ocean sea-ice cover. These all-weather day and night images may be derived in regions of the globe from AMI scatterometer-mode data where higher resolution (25 m) AMI SAR image data are unavailable due to the lack of a local SAR receiving station, or during periods when the receiving station is closed. Results demonstrate that this enhanced-resolution imaging technique applied to the scatterometer mode of the AMI complements and considerably enhances the lower frequency temporal and spatial coverage of high-resolution SAR images in the Antarctic.</t>
  </si>
  <si>
    <t>BRIGHAM YOUNG UNIV,DEPT ELECT &amp; COMP ENGN,PROVO,UT 84602</t>
  </si>
  <si>
    <t>Brigham Young University</t>
  </si>
  <si>
    <t>DRINKWATER, MR (corresponding author), JET PROP LAB,PASADENA,CA 91109, USA.</t>
  </si>
  <si>
    <t>Long, David G./K-4908-2015; Drinkwater, Mark/C-2478-2011</t>
  </si>
  <si>
    <t>Long, David G./0000-0002-1852-3972; Drinkwater, Mark/0000-0002-9250-3806</t>
  </si>
  <si>
    <t>EUROPEAN SPACE AGENCY</t>
  </si>
  <si>
    <t>NOORDWIJK</t>
  </si>
  <si>
    <t>ESTEC, PO BOX 299, 2200 AG NOORDWIJK, NETHERLANDS</t>
  </si>
  <si>
    <t>0379-2285</t>
  </si>
  <si>
    <t>ESA J-EUR SPACE AGEN</t>
  </si>
  <si>
    <t>Engineering, Aerospace</t>
  </si>
  <si>
    <t>NC965</t>
  </si>
  <si>
    <t>WOS:A1993NC96500003</t>
  </si>
  <si>
    <t>FEENEY, RE; YEH, Y</t>
  </si>
  <si>
    <t>ANTIFREEZE PROTEINS - PROPERTIES, MECHANISM OF ACTION, AND POSSIBLE APPLICATIONS</t>
  </si>
  <si>
    <t>FOOD TECHNOLOGY</t>
  </si>
  <si>
    <t>POINT-DEPRESSING GLYCOPROTEINS; WINTER FLOUNDER; ANTARCTIC FISH; POLAR FISH; ICE; POLYPEPTIDES; ADSORPTION; INHIBITION; GROWTH; GLYCOPEPTIDES</t>
  </si>
  <si>
    <t>UNIV CALIF DAVIS,DEPT APPL SCI,DAVIS,CA 95616</t>
  </si>
  <si>
    <t>University of California System; University of California Davis</t>
  </si>
  <si>
    <t>FEENEY, RE (corresponding author), UNIV CALIF DAVIS,DEPT FOOD SCI,DAVIS,CA 95616, USA.</t>
  </si>
  <si>
    <t>0015-6639</t>
  </si>
  <si>
    <t>FOOD TECHNOL-CHICAGO</t>
  </si>
  <si>
    <t>Food Technol.</t>
  </si>
  <si>
    <t>KH508</t>
  </si>
  <si>
    <t>WOS:A1993KH50800012</t>
  </si>
  <si>
    <t>GABLER, HE; HEUMANN, KG</t>
  </si>
  <si>
    <t>DETERMINATION OF ATMOSPHERIC IODINE SPECIES USING A SYSTEM OF SPECIFICALLY PREPARED FILTERS AND IDMS</t>
  </si>
  <si>
    <t>MARINE ATMOSPHERE; OVERABUNDANCES; ENVIRONMENT; CHERNOBYL; SURFACE</t>
  </si>
  <si>
    <t>A system was developed which allowed the determination of four different atmospheric iodine species by preparing glass microfibre filters, which were arranged in consecutive order, in a specific way. Particulate iodine was collected by a particle filter, HI and I2 by a NaOH impregnated filter, HOI was adsorbed on a TBAH impregnated filter and organoiodine was adsorbed on a filter loaded with activated charcoal. These behaviours were checked by extensive model experiments. Two or more filters of the same type were used in series to show the degree of collection of one iodine species. Two European samples, one of continental and one of marine origin, and two Antarctic samples were analysed by this filter system using isotope dilution mass spectrometry (IDMS) for quantification. The distribution pattern for the different iodine species is similar for the two European samples. Organoiodine is found to be the most abundant species whereas in Antarctica the HI/I2 fraction is up to nearly 50% of the total iodine. The particulate iodine fraction is higher in Europe than in Antarctica, which is due to the low particle concentration in the remote area of Antarctica. The higher HI/12 and HOI fractions found at the North Sea compared with the continental sample indicate that the ocean is a primary source of these species. Concentrations in the range of (0.3 - 3.1) ng I/m3 were analysed for particulate iodine, (0.4 - 1.3) ng I/m3 for HI/I2, (0.2 - 1.8) ng I/m3 for HOI and (0.4 - 7.6) ng I/m3 for organoiodine. The detection limits varied with the variances of the blank values of the different filters and lay between 0.02 ng I/m3 and 0.24 ng I/m3 using sample volumes of 70 m3 air.</t>
  </si>
  <si>
    <t>UNIV REGENSBURG,INST ANORGAN CHEM,UNIV STR 31,W-8400 REGENSBURG,GERMANY</t>
  </si>
  <si>
    <t>10.1007/BF00323326</t>
  </si>
  <si>
    <t>KH696</t>
  </si>
  <si>
    <t>WOS:A1993KH69600011</t>
  </si>
  <si>
    <t>SEASONAL ACCLIMATIZATION AND LATITUDINAL COMPENSATION IN METABOLISM - DO THEY EXIST</t>
  </si>
  <si>
    <t>10.2307/2389880</t>
  </si>
  <si>
    <t>KY581</t>
  </si>
  <si>
    <t>WOS:A1993KY58100001</t>
  </si>
  <si>
    <t>WHARTON, DA; BARCLAY, S</t>
  </si>
  <si>
    <t>ANHYDROBIOSIS IN THE FREE-LIVING ANTARCTIC NEMATODE PANAGROLAIMUS-DAVIDI (NEMATODA, RHABDITIDA)</t>
  </si>
  <si>
    <t>FUNDAMENTAL AND APPLIED NEMATOLOGY</t>
  </si>
  <si>
    <t>PANAGROLAIMUS; NEMATODE; DESICCATION; ANHYDROBIOSIS</t>
  </si>
  <si>
    <t>The antarctic nematode Panagrolaimus davidi Timm, 1971 can survive exposure to 99 % and 76 % relative humidity but will only survive anhydrobiotically at 0 % relative humidity if it is first dried at a higher relative humidity. Varying the water content of agar films showed an optimum rate of drying for survival but desiccation on agar films did not significantly enhance survival compared with drying from water at 99 % relative humidity. Slow rates of water loss allowed the nematodes to coil during desiccation. Increasing the severity of desiccation increased the lag phase before recovery upon rehydration. P. davidi is a slow-rate survivor, relying on slow rates of water loss from its moss habitat.</t>
  </si>
  <si>
    <t>WHARTON, DA (corresponding author), UNIV OTAGO,DEPT ZOOL,POB 56,DUNEDIN,NEW ZEALAND.</t>
  </si>
  <si>
    <t>1164-5571</t>
  </si>
  <si>
    <t>FUND APPL NEMATOL</t>
  </si>
  <si>
    <t>Fundam. Appl. Nematol.</t>
  </si>
  <si>
    <t>KK237</t>
  </si>
  <si>
    <t>WOS:A1993KK23700004</t>
  </si>
  <si>
    <t>Pick, M; Machado, ME</t>
  </si>
  <si>
    <t>FUNDAMENTAL PROBLEMS IN SOLAR ACTIVITY</t>
  </si>
  <si>
    <t>SYMP ON FUNDAMENTAL PROBLEMS IN SOLAR ACTIVITY, AT THE COSPAR 29TH PLENARY MEETING</t>
  </si>
  <si>
    <t>AUG 28-SEP 05, 1992</t>
  </si>
  <si>
    <t>WASHINGTON, DC</t>
  </si>
  <si>
    <t>DRESCHHOFF, GAM (corresponding author), UNIV KANSAS,CTR SPACE TECHNOL,LAWRENCE,KS 66045, USA.</t>
  </si>
  <si>
    <t>PERGAMON PRESS LTD</t>
  </si>
  <si>
    <t>0-08-042339-6</t>
  </si>
  <si>
    <t>BY79B</t>
  </si>
  <si>
    <t>WOS:A1993BY79B00068</t>
  </si>
  <si>
    <t>GOODGE, JW; WALKER, NW; HANSEN, VL</t>
  </si>
  <si>
    <t>NEOPROTEROZOIC-CAMBRIAN BASEMENT-INVOLVED OROGENESIS WITHIN THE ANTARCTIC MARGIN OF GONDWANA</t>
  </si>
  <si>
    <t>NORTHERN VICTORIA LAND; TRANSANTARCTIC MOUNTAINS; BEARDMORE OROGENY; EVOLUTION</t>
  </si>
  <si>
    <t>High-grade metamorphic tectonites of the Nimrod Group in the central Transantarctic Mountains compose a major ductile shear zone that formed within the paleo-Pacific margin of Gondwana. Despite demonstrated Precambrian protoliths, the timing of metamorphism and tectonite development has been poorly constrained. Igneous rocks of diverse compositions intrude the Nimrod tectonites. Four intrusive units with incipient to well-developed ductile fabrics yield U-Pb zircon ages of 541-521 Ma, and a nondeformed pegmatite has a U-Pb zircon age of approximately 515 Ma. These data show that early Paleozoic Ross magmatism was compositionally, texturally, and temporally more heterogeneous than previously recognized. Fabrics in the igneous rocks are concordant with those in their host tectonites, indicating that Nimrod tectonism was in part synchronous with plutonism. U-Pb ages of 525-522 Ma for metamorphic monazite from two pelitic tectonites support this interpretation. Thus, ductile deformation was in its peak to waning stages between about 540 and 520 Ma. This timing provides compelling evidence for transcurrent basement involvement in oblique plate convergence along the Neoproterozoic to Early Cambrian Antarctic margin of Gondwana.</t>
  </si>
  <si>
    <t>UNIV TEXAS,DEPT GEOL SCI,AUSTIN,TX 78713</t>
  </si>
  <si>
    <t>University of Texas System; University of Texas Austin</t>
  </si>
  <si>
    <t>GOODGE, JW (corresponding author), SO METHODIST UNIV,DEPT GEOL SCI,DALLAS,TX 75275, USA.</t>
  </si>
  <si>
    <t>Goodge, John/0000-0003-2578-3147</t>
  </si>
  <si>
    <t>10.1130/0091-7613(1993)021&lt;0037:NCBIOW&gt;2.3.CO;2</t>
  </si>
  <si>
    <t>KH285</t>
  </si>
  <si>
    <t>WOS:A1993KH28500010</t>
  </si>
  <si>
    <t>BESPROZVANNAYA, AS; KISHCHA, PV; NEPOMNYASCHAYA, EV; PULINETS, SA; SHCHUKA, TI</t>
  </si>
  <si>
    <t>IONIZATION DISTRIBUTION IN THE F2-LAYER DURING THE SUNDIAL CAMPAIGNS OF MARCH 16-20 AND DECEMBER 5-10, 1988, AND ITS COMPARISON WITH THE EMPIRICAL HIGH-LATITUDE MODEL IONOSPHERE</t>
  </si>
  <si>
    <t>RUSSIAN ACAD SCI,INST TERR MAGNETISM IONOSPHERE &amp; RADIOWAVE PROPAGAT,AKADEMGORODOK,RUSSIA</t>
  </si>
  <si>
    <t>BESPROZVANNAYA, AS (corresponding author), ARCTIC &amp; ANTARCTIC RES INST,ST PETERSBURG,RUSSIA.</t>
  </si>
  <si>
    <t>Pulinets, Sergey Alexander/F-7462-2011; Kishcha, Pavel/H-8461-2016</t>
  </si>
  <si>
    <t>Pulinets, Sergey Alexander/0000-0003-3944-6686;</t>
  </si>
  <si>
    <t>LA851</t>
  </si>
  <si>
    <t>WOS:A1993LA85100005</t>
  </si>
  <si>
    <t>BESPROZVANNAYA, AS; ZIKRACH, EK; PULINETS, SA; SAMOROKIN, NI; SHULGINA, NV; SHCHUKA, TI</t>
  </si>
  <si>
    <t>EQUATORIAL BOUNDARY OF THE ELECTRIC-FIELD CONVECTION AS DETERMINED FROM VERTICAL SOUNDING OF THE IONOSPHERE ON DECEMBER 10, 1988</t>
  </si>
  <si>
    <t>DAYTIME</t>
  </si>
  <si>
    <t>RUSSIAN ACAD SCI,INST TERR MAGNETISM IONOSPHERE &amp; RADIOWAVE PROPAGAT,AKADEMGORODOK,RUSSIA; RUSSIAN ACAD SCI,SIBERIAN DIV,INST ASTROPHYS RES &amp; AERON,YAKUTSK,RUSSIA; RUSSIAN ACAD SCI,KOLA SCI CTR,POLAR GEOPHYS INST,APATITY,RUSSIA</t>
  </si>
  <si>
    <t>Russian Academy of Sciences; Pushkov Institute of Terrestrial Magnetism, Ionosphere &amp; Radio Wave Propagation; Russian Academy of Sciences; Russian Academy of Sciences; Polar Geophysical Institute; Kola Science Centre of the Russian Academy of Sciences</t>
  </si>
  <si>
    <t>Pulinets, Sergey Alexander/F-7462-2011</t>
  </si>
  <si>
    <t>Pulinets, Sergey Alexander/0000-0003-3944-6686</t>
  </si>
  <si>
    <t>WOS:A1993LA85100006</t>
  </si>
  <si>
    <t>SHIROCHKOV, AV; MAKAROVA, LN; FOKIN, MV; STAKHOVSKAYA, KV</t>
  </si>
  <si>
    <t>IONIZATION STRUCTURE IN THE POLAR-CAP IONOSPHERE AS GIVEN BY GROUND-BASED RADIO SOUNDING DATA</t>
  </si>
  <si>
    <t>SHIROCHKOV, AV (corresponding author), ARCTIC &amp; ANTARCTIC RES INST,ST PETERSBURG,RUSSIA.</t>
  </si>
  <si>
    <t>WOS:A1993LA85100008</t>
  </si>
  <si>
    <t>WEBB, DJ</t>
  </si>
  <si>
    <t>A SIMPLE-MODEL OF THE EFFECT OF THE KERGUELEN PLATEAU ON THE STRENGTH OF THE ANTARCTIC CIRCUMPOLAR CURRENT</t>
  </si>
  <si>
    <t>GEOPHYSICAL AND ASTROPHYSICAL FLUID DYNAMICS</t>
  </si>
  <si>
    <t>CHANNELS; JETS; OCEAN CIRCULATION; SOURCE-SINK FLOWS</t>
  </si>
  <si>
    <t>OCEAN; CIRCULATION</t>
  </si>
  <si>
    <t>The strong westerly winds of the Southern Ocean drive a northwards Ekman transport which increases in magnitude from 9 Sv, at the southern latitudes of Drake Passage, to a maximum of 37 Sv at 45-degrees-S. The return flow can occur as a western boundary current along the coasts of South America and the Antarctic Peninsula but at depths above 3000 m such a boundary current cannot cross Drake Passage and so another mechanism must be involved. In this paper it is shown that one possible mechanism is for the flow to continue south as a western boundary current attached to the islands and other topographic barriers, which span the latitudes of the passage. A simple model of this process shows that it is also generates a strong circumpolar current. The model is applied to the Southern Ocean using the Kerguelen Plateau as the second topographic barrier. The Kerguelen Plateau occludes the Drake Passage between 1600 m and 3000 m-depths which other model studies have shown to include the Ekman return flow. Using Hellerman and Rosenstein estimates of the wind stress, the model predicts an Antarctic Circumpolar Current with a transport of 150 Sv. This is in reasonable agreement with observations and other model studies. The model does less well south of the Kerguelen Plateau, where it predicts a second strong current. In practice such a current is not observed.</t>
  </si>
  <si>
    <t>INST OCEANOG SCI, DEACON LAB, GODALMING GU8 5UB, SURREY, ENGLAND.</t>
  </si>
  <si>
    <t>Webb, David/0000-0001-7084-8566</t>
  </si>
  <si>
    <t>0309-1929</t>
  </si>
  <si>
    <t>1029-0419</t>
  </si>
  <si>
    <t>GEOPHYS ASTRO FLUID</t>
  </si>
  <si>
    <t>Geophys. Astrophys. Fluid Dyn.</t>
  </si>
  <si>
    <t>10.1080/03091929308203587</t>
  </si>
  <si>
    <t>Astronomy &amp; Astrophysics; Geochemistry &amp; Geophysics; Mechanics</t>
  </si>
  <si>
    <t>LN873</t>
  </si>
  <si>
    <t>Green Accepted</t>
  </si>
  <si>
    <t>WOS:A1993LN87300004</t>
  </si>
  <si>
    <t>UNRUG, R</t>
  </si>
  <si>
    <t>Findlay, RH; Unrug, R; Banks, MR; Veevers, JJ</t>
  </si>
  <si>
    <t>THE GONDWANA SUPERCONTINENT - MIDDLE PROTEROZOIC CRUSTAL FRAGMENTS, LATE PROTEROZOIC ASSEMBLY, AND UNRESOLVED PROBLEMS</t>
  </si>
  <si>
    <t>GONDWANA EIGHT: ASSEMBLY, EVOLUTION AND DISPERSAL</t>
  </si>
  <si>
    <t>8TH INTERNATIONAL GONDWANA EARTH-SCIENCE SYMP</t>
  </si>
  <si>
    <t>JUN 21-24, 1991</t>
  </si>
  <si>
    <t>UNIV TASMANIA, HOBART, AUSTRALIA</t>
  </si>
  <si>
    <t>UNIV TASMANIA</t>
  </si>
  <si>
    <t>UNRUG, R (corresponding author), WRIGHT STATE UNIV,DAYTON,OH 45435, USA.</t>
  </si>
  <si>
    <t>A A BALKEMA</t>
  </si>
  <si>
    <t>ROTTERDAM</t>
  </si>
  <si>
    <t>90-5410-304-3</t>
  </si>
  <si>
    <t>BY12M</t>
  </si>
  <si>
    <t>WOS:A1993BY12M00001</t>
  </si>
  <si>
    <t>LI, ZX; POWELL, CMA</t>
  </si>
  <si>
    <t>LATE PROTEROZOIC TO EARLY PALEOZOIC PALEOMAGNETISM AND THE FORMATION OF GONDWANALAND</t>
  </si>
  <si>
    <t>Li, Zheng-Xiang/B-8827-2008</t>
  </si>
  <si>
    <t>Li, Zheng-Xiang/0000-0003-4350-5976</t>
  </si>
  <si>
    <t>WOS:A1993BY12M00002</t>
  </si>
  <si>
    <t>BALDIS, BAJ; MARTINEZ, RD; PEREYRA, ME; PEREZ, AM; VILLEGAS, CR; DEGIMENEZ, PM</t>
  </si>
  <si>
    <t>UPPER PROTEROZOIC - LOWER PALEOZOIC TRANSGONDWANIC RUPTURES AND EVENTS BETWEEN NORTH-AFRICA AND SOUTH-AMERICA</t>
  </si>
  <si>
    <t>WOS:A1993BY12M00003</t>
  </si>
  <si>
    <t>CHEMALE, F; ALKMIM, FF; ENDO, I</t>
  </si>
  <si>
    <t>LATE PROTEROZOIC TECTONISM IN THE INTERIOR OF THE SAO-FRANCISCO CRATON</t>
  </si>
  <si>
    <t>CHEMALE, F (corresponding author), UNISINOS,DEPT GEOL,SAO LEOPOLDO,RS,BRAZIL.</t>
  </si>
  <si>
    <t>Alkmim, F. F/D-9884-2013; Chemale, Farid/D-1798-2013</t>
  </si>
  <si>
    <t>Alkmim, F. F/0000-0002-5564-6947; Chemale Junior, Farid/0000-0001-5003-5824</t>
  </si>
  <si>
    <t>WOS:A1993BY12M00004</t>
  </si>
  <si>
    <t>VILLENEUVE, M; CORNEE, JJ; MULLER, J</t>
  </si>
  <si>
    <t>OROGENIC BELTS, SUTURES AND BLOCK FAULTING ON THE NORTHWESTERN GONDWANA MARGIN</t>
  </si>
  <si>
    <t>WOS:A1993BY12M00005</t>
  </si>
  <si>
    <t>BARTON, CM; CARNEY, JN; CROW, MJ; EVANS, JA; SIMANGO, S</t>
  </si>
  <si>
    <t>GEOLOGICAL AND STRUCTURAL FRAMEWORK OF THE ZAMBEZI BELT, NORTHEASTERN ZIMBABWE</t>
  </si>
  <si>
    <t>Simango, Silvester R/A-7745-2008; Evans, Jane Alison/G-3673-2010</t>
  </si>
  <si>
    <t>WOS:A1993BY12M00006</t>
  </si>
  <si>
    <t>WILSON, TJ; HANSON, RE; WARDLAW, MS</t>
  </si>
  <si>
    <t>LATE PROTEROZOIC EVOLUTION OF THE ZAMBEZI BELT, ZAMBIA - IMPLICATIONS FOR REGIONAL PAN-AFRICAN TECTONICS AND SHEAR DISPLACEMENTS IN GONDWANA</t>
  </si>
  <si>
    <t>WOS:A1993BY12M00007</t>
  </si>
  <si>
    <t>MUNYANYIWA, H</t>
  </si>
  <si>
    <t>THERMOBAROMETRY OF MAFIC ROCKS WITHIN THE ZAMBEZI MOBILE BELT, NORTHERN ZIMBABWE</t>
  </si>
  <si>
    <t>WOS:A1993BY12M00008</t>
  </si>
  <si>
    <t>YOSHIDA, M; VITANAGE, PW</t>
  </si>
  <si>
    <t>A REVIEW OF THE PRECAMBRIAN GEOLOGY OF SRI-LANKA AND ITS COMPARISON WITH ANTARCTICA</t>
  </si>
  <si>
    <t>WOS:A1993BY12M00009</t>
  </si>
  <si>
    <t>GROENEWALD, PB</t>
  </si>
  <si>
    <t>CORRELATION OF CRATONIC AND OROGENIC PROVINCES IN SOUTHEASTERN AFRICA AND DRONNING MAUD LAND, ANTARCTICA</t>
  </si>
  <si>
    <t>WOS:A1993BY12M00010</t>
  </si>
  <si>
    <t>STUWE, K; SANDIFORD, M</t>
  </si>
  <si>
    <t>A PRELIMINARY MODEL FOR THE 500 MA EVENT IN THE EAST ANTARCTIC SHIELD</t>
  </si>
  <si>
    <t>Sandiford, Mike/B-5020-2016</t>
  </si>
  <si>
    <t>Sandiford, Mike/0000-0002-9757-745X</t>
  </si>
  <si>
    <t>WOS:A1993BY12M00011</t>
  </si>
  <si>
    <t>FLOTTMANN, T; KLEINSCHMIDT, G; FUNK, T</t>
  </si>
  <si>
    <t>THRUST PATTERNS OF THE ROSS DELAMERIAN OROGENS IN NORTHERN VICTORIA LAND (ANTARCTICA) AND SOUTHEASTERN AUSTRALIA AND THEIR IMPLICATIONS FOR GONDWANA RECONSTRUCTIONS</t>
  </si>
  <si>
    <t>WOS:A1993BY12M00012</t>
  </si>
  <si>
    <t>KAMENEV, EN</t>
  </si>
  <si>
    <t>STRUCTURE AND EVOLUTION OF THE ANTARCTIC SHIELD IN PRECAMBRIAN</t>
  </si>
  <si>
    <t>WOS:A1993BY12M00013</t>
  </si>
  <si>
    <t>SERGEYEV, MB; KAULIO, VM</t>
  </si>
  <si>
    <t>HIGH-GRADE METAMORPHIC ROCKS OF THE NORTHERN PRINCE CHARLES MOUNTAINS, EAST ANTARCTICA - THEIR SUBDIVISION AND HISTORY</t>
  </si>
  <si>
    <t>WOS:A1993BY12M00014</t>
  </si>
  <si>
    <t>KATZ, MB</t>
  </si>
  <si>
    <t>THE KANNACK COMPLEX OF THE VIETNAM KONTUM MASSIF OF THE INDO-CHINA BLOCK - AN EXOTIC FRAGMENT OF PRECAMBRIAN GONDWANALAND</t>
  </si>
  <si>
    <t>WOS:A1993BY12M00015</t>
  </si>
  <si>
    <t>HARRIS, LB</t>
  </si>
  <si>
    <t>CORRELATIONS OF TECTONOTHERMAL EVENTS BETWEEN THE CENTRAL INDIAN TECTONIC ZONE AND THE ALBANY MOBILE BELT OF WESTERN-AUSTRALIA</t>
  </si>
  <si>
    <t>WOS:A1993BY12M00016</t>
  </si>
  <si>
    <t>METCALFE, I</t>
  </si>
  <si>
    <t>SOUTHEAST-ASIAN TERRANES - GONDWANALAND ORIGINS AND EVOLUTION</t>
  </si>
  <si>
    <t>METCALFE, I (corresponding author), UNIV NEW ENGLAND,ARMIDALE,NSW 2351,AUSTRALIA.</t>
  </si>
  <si>
    <t>Metcalfe, Ian/AAK-3429-2020</t>
  </si>
  <si>
    <t>Metcalfe, Ian/0000-0003-3538-1686</t>
  </si>
  <si>
    <t>WOS:A1993BY12M00017</t>
  </si>
  <si>
    <t>HANKEL, O</t>
  </si>
  <si>
    <t>PHYTOGEOGRAPHIC EVIDENCE FOR THE PALAEOPOSITION OF MADAGASCAR</t>
  </si>
  <si>
    <t>WOS:A1993BY12M00018</t>
  </si>
  <si>
    <t>YADAGIRI, P</t>
  </si>
  <si>
    <t>EARLY JURASSIC VERTEBRATES FROM THE KOTA FORMATION, PRANHITA-GODAVARI VALLEY, INDIA</t>
  </si>
  <si>
    <t>WOS:A1993BY12M00019</t>
  </si>
  <si>
    <t>POWELL, CM</t>
  </si>
  <si>
    <t>ASSEMBLY OF GONDWANALAND - OPEN FORUM</t>
  </si>
  <si>
    <t>WOS:A1993BY12M00020</t>
  </si>
  <si>
    <t>RIGBY, JF</t>
  </si>
  <si>
    <t>REVIEW OF THE EARLY PERMIAN FLORA OF THE NYCHUM VOLCANICS NORTH OF CHILLAGOE, NORTH QUEENSLAND</t>
  </si>
  <si>
    <t>WOS:A1993BY12M00021</t>
  </si>
  <si>
    <t>HOLMES, WBK</t>
  </si>
  <si>
    <t>AN UNUSUAL PLANT FOSSIL FROM THE LATE CARBONIFEROUS OF NEW-SOUTH-WALES</t>
  </si>
  <si>
    <t>WOS:A1993BY12M00022</t>
  </si>
  <si>
    <t>MCLOUGHLIN, S</t>
  </si>
  <si>
    <t>GLOSSOPTERID MEGAFOSSILS IN PERMIAN GONDWANIC NONMARINE BIOSTRATIGRAPHY</t>
  </si>
  <si>
    <t>WOS:A1993BY12M00023</t>
  </si>
  <si>
    <t>SRIVASTAVA, SC; MANIK, SR</t>
  </si>
  <si>
    <t>TAXONOMIC DIVERSITY OF TRIASSIC SEEDS FROM INDIA</t>
  </si>
  <si>
    <t>WOS:A1993BY12M00024</t>
  </si>
  <si>
    <t>TRIPATHI, A</t>
  </si>
  <si>
    <t>ADVENT OF ANGIOSPERMOUS POLLEN IN INDIA AND ITS SPATIAL RELATIONSHIP IN GONDWANALAND</t>
  </si>
  <si>
    <t>WOS:A1993BY12M00025</t>
  </si>
  <si>
    <t>LOPEZGAMUNDI, OR; CESARI, SN; LIMARINO, CO</t>
  </si>
  <si>
    <t>PALEOCLIMATIC SIGNIFICANCE AND AGE CONSTRAINTS OF THE CARBONIFEROUS COALS OF PAGANZO BASIN, WESTERN ARGENTINA</t>
  </si>
  <si>
    <t>Cesari, Silvia/0000-0001-7311-1156; Limarino, Carlos/0000-0002-9891-143X</t>
  </si>
  <si>
    <t>WOS:A1993BY12M00026</t>
  </si>
  <si>
    <t>TIEN, PC</t>
  </si>
  <si>
    <t>UPPER CARBONIFEROUS-PERMIAN VOLCANO-SEDIMENTARY FORMATIONS IN VIETNAM AND ADJACENT TERRITORIES</t>
  </si>
  <si>
    <t>WOS:A1993BY12M00027</t>
  </si>
  <si>
    <t>ARCHBOLD, NW; SINGH, T</t>
  </si>
  <si>
    <t>EARLY PERMIAN BRACHIOPODS FROM THE EASTERN HIMALAYA - THEIR PROVINCIAL RELATIONSHIPS WITH AUSTRALIA</t>
  </si>
  <si>
    <t>WOS:A1993BY12M00028</t>
  </si>
  <si>
    <t>ARCHBOLD, NW</t>
  </si>
  <si>
    <t>A ZONATION OF THE PERMIAN BRACHIOPOD FAUNAS OF WESTERN-AUSTRALIA</t>
  </si>
  <si>
    <t>WOS:A1993BY12M00029</t>
  </si>
  <si>
    <t>BRIGGS, DJC; CAMPBELL, HJ</t>
  </si>
  <si>
    <t>MEGOUSIA-SOLITA FROM THE PERMIAN OF NEW-ZEALAND - IMPLICATIONS FOR TERRANE HISTORIES</t>
  </si>
  <si>
    <t>WOS:A1993BY12M00030</t>
  </si>
  <si>
    <t>DICKINS, JM; SHAH, SC; ARCHBOLD, NW; JIN, YG; LIANG, DY; LIU, BP</t>
  </si>
  <si>
    <t>SOME CLIMATIC AND TECTONIC IMPLICATIONS OF THE PERMIAN MARINE FAUNAS OF PENINSULAR INDIA, HIMALAYAS AND TIBET</t>
  </si>
  <si>
    <t>liang, dongying/GZA-4770-2022</t>
  </si>
  <si>
    <t>WOS:A1993BY12M00031</t>
  </si>
  <si>
    <t>SINGH, T</t>
  </si>
  <si>
    <t>GONDWANA SEDIMENTS (PERMIAN) OF ARUNACHAL HIMALAYA - STRATIGRAPHIC STATUS AND DEPOSITIONAL ENVIRONMENT</t>
  </si>
  <si>
    <t>WOS:A1993BY12M00032</t>
  </si>
  <si>
    <t>WEBB, JA; FIELDING, CR</t>
  </si>
  <si>
    <t>PERMO-TRIASSIC SEDIMENTATION WITHIN THE LAMBERT GRABEN, NORTHERN PRINCE CHARLES MOUNTAINS, EAST ANTARCTICA</t>
  </si>
  <si>
    <t>Webb, John/B-2479-2012</t>
  </si>
  <si>
    <t>Webb, John/0000-0002-6357-5966</t>
  </si>
  <si>
    <t>WOS:A1993BY12M00033</t>
  </si>
  <si>
    <t>BRIGGS, DJC</t>
  </si>
  <si>
    <t>TIME CONTROL IN THE PERMIAN OF THE SYDNEY-BOWEN BASIN AND THE NEW-ENGLAND OROGEN</t>
  </si>
  <si>
    <t>WOS:A1993BY12M00034</t>
  </si>
  <si>
    <t>BRAKEL, AT; TOTTERDELL, JM</t>
  </si>
  <si>
    <t>THE SAKMARIAN-KUNGURIAN PALEOGEOGRAPHY OF AUSTRALIA</t>
  </si>
  <si>
    <t>WOS:A1993BY12M00035</t>
  </si>
  <si>
    <t>ELLIOT, DH; LARSEN, D</t>
  </si>
  <si>
    <t>MESOZOIC VOLCANISM IN THE CENTRAL TRANSANTARCTIC MOUNTAINS, ANTARCTICA - DEPOSITIONAL ENVIRONMENT AND TECTONIC SETTING</t>
  </si>
  <si>
    <t>WOS:A1993BY12M00036</t>
  </si>
  <si>
    <t>FLEMING, TH; ELLIOT, DH; FOLAND, KA; JONES, LM; BOWMAN, JR</t>
  </si>
  <si>
    <t>DISTURBANCE OF RB-SR AND K-AR ISOTOPIC SYSTEMS IN THE KIRKPATRICK BASALT, NORTH VICTORIA LAND, ANTARCTICA - IMPLICATIONS FOR MIDDLE CRETACEOUS TECTONISM</t>
  </si>
  <si>
    <t>Fleming, Thomas/0000-0001-7091-7699</t>
  </si>
  <si>
    <t>WOS:A1993BY12M00037</t>
  </si>
  <si>
    <t>KELLY, SRA</t>
  </si>
  <si>
    <t>BIOFACIES AND BIOSTRATIGRAPHIC CONSTRAINTS ON REGRESSION IN THE UPPERMOST FOSSIL BLUFF GROUP (APTIAN-ALBIAN), ALEXANDER ISLAND, ANTARCTICA</t>
  </si>
  <si>
    <t>WOS:A1993BY12M00038</t>
  </si>
  <si>
    <t>BUGGISCH, W; ASTINI, R</t>
  </si>
  <si>
    <t>THE LATE ORDOVICIAN ICE-AGE - NEW EVIDENCE FROM THE ARGENTINE PRECORDILLERA</t>
  </si>
  <si>
    <t>WOS:A1993BY12M00039</t>
  </si>
  <si>
    <t>VISSER, JNJ</t>
  </si>
  <si>
    <t>A RECONSTRUCTION OF THE LATE PALEOZOIC ICE-SHEET ON SOUTHWESTERN GONDWANA</t>
  </si>
  <si>
    <t>WOS:A1993BY12M00040</t>
  </si>
  <si>
    <t>HAND, SJ</t>
  </si>
  <si>
    <t>PALEOGEOGRAPHY OF TASMANIAS PERMO-CARBONIFEROUS GLACIGENIC SEDIMENTS</t>
  </si>
  <si>
    <t>Hand, Suzanne J/C-3853-2008</t>
  </si>
  <si>
    <t>WOS:A1993BY12M00041</t>
  </si>
  <si>
    <t>DOMACK, EW; BURKLEY, LA; DOMACK, CR; BANKS, MR</t>
  </si>
  <si>
    <t>FACIES ANALYSIS OF GLACIAL MARINE PEBBLY MUDSTONES IN THE TASMANIA BASIN - IMPLICATIONS FOR REGIONAL PALEOCLIMATES DURING THE LATE PALEOZOIC</t>
  </si>
  <si>
    <t>WOS:A1993BY12M00042</t>
  </si>
  <si>
    <t>FAURE, G; WEHN, KS; MONTELLO, JM; HAGEN, EH; STROBEL, ML; JOHNSON, KS</t>
  </si>
  <si>
    <t>ISOTOPE COMPOSITION OF THE ICE AND SUBGLACIAL GEOLOGY NEAR THE ALLAN HILLS, VICTORIA LAND, ANTARCTICA</t>
  </si>
  <si>
    <t>WOS:A1993BY12M00043</t>
  </si>
  <si>
    <t>SAHAGIAN, DL; COLLINSON, JW</t>
  </si>
  <si>
    <t>GONDWANAN FORELAND BASIN ALONG THE PANTHALASSAN MARGIN OF ANTARCTICA</t>
  </si>
  <si>
    <t>WOS:A1993BY12M00044</t>
  </si>
  <si>
    <t>TEWARI, RC; VEEVERS, JJ</t>
  </si>
  <si>
    <t>GONDWANA BASINS OF INDIA OCCUPY THE MIDDLE OF A 7500 KM SECTOR OF RADIAL VALLEYS AND LOBES IN CENTRAL-EASTERN GONDWANALAND</t>
  </si>
  <si>
    <t>WOS:A1993BY12M00045</t>
  </si>
  <si>
    <t>VEEVERS, JJ</t>
  </si>
  <si>
    <t>GONDWANA FACIES OF THE PANGEAN SUPERSEQUENCE - A REVIEW</t>
  </si>
  <si>
    <t>WOS:A1993BY12M00046</t>
  </si>
  <si>
    <t>LEE, TF</t>
  </si>
  <si>
    <t>THE DETERMINATION OF THE POSITIONS OF THE GONDWANA CONTINENTS BACK TO THE ORDOVICIAN USING A METHOD OF PLATE PATH PLOTTING</t>
  </si>
  <si>
    <t>WOS:A1993BY12M00047</t>
  </si>
  <si>
    <t>WOPFNER, H</t>
  </si>
  <si>
    <t>STRUCTURAL DEVELOPMENT OF TANZANIAN KAROO BASINS AND THE BREAK-UP OF GONDWANA</t>
  </si>
  <si>
    <t>WOS:A1993BY12M00048</t>
  </si>
  <si>
    <t>MIKHALSKY, EV; ANDRONIKOV, AV; BELIATSKY, BV; KAMENEV, EN</t>
  </si>
  <si>
    <t>MAFIC AND ULTRAMAFIC IGNEOUS SUITES IN THE LAMBERT-AMERY RIFT-ZONE</t>
  </si>
  <si>
    <t>Mikhalsky, E./I-7556-2013; Belyatsky, Boris/V-6644-2019</t>
  </si>
  <si>
    <t>Belyatsky, Boris/0000-0002-4022-9366</t>
  </si>
  <si>
    <t>WOS:A1993BY12M00049</t>
  </si>
  <si>
    <t>ANDRONIKOV, AV; EGOROV, LS</t>
  </si>
  <si>
    <t>MESOZOIC ALKALINE-ULTRABASIC MAGMATISM OF JETTY PENINSULA</t>
  </si>
  <si>
    <t>WOS:A1993BY12M00050</t>
  </si>
  <si>
    <t>EGOROV, LS; ANDRONIKOV, AV</t>
  </si>
  <si>
    <t>PROSPECTS OF MINERAL DETECTION ASSOCIATED WITH ALKALINE-ULTRABASIC ROCKS (PRINCE CHARLES MOUNTAINS)</t>
  </si>
  <si>
    <t>WOS:A1993BY12M00051</t>
  </si>
  <si>
    <t>WILSON, TJ</t>
  </si>
  <si>
    <t>JURASSIC FAULTING AND MAGMATISM IN THE TRANSANTARCTIC MOUNTAINS - IMPLICATIONS FOR GONDWANA BREAKUP</t>
  </si>
  <si>
    <t>WOS:A1993BY12M00052</t>
  </si>
  <si>
    <t>TWIDALE, CR; CAMPBELL, EM</t>
  </si>
  <si>
    <t>REMNANTS OF GONDWANA IN THE AUSTRALIAN LANDSCAPE</t>
  </si>
  <si>
    <t>WOS:A1993BY12M00053</t>
  </si>
  <si>
    <t>CLARKE, JDA; ALLEY, NF</t>
  </si>
  <si>
    <t>PETROLOGIC DATA ON THE EVOLUTION OF THE GREAT AUSTRALIAN BIGHT</t>
  </si>
  <si>
    <t>WOS:A1993BY12M00054</t>
  </si>
  <si>
    <t>FOSTER, DA; GLEADOW, AJW</t>
  </si>
  <si>
    <t>THE ARCHITECTURE OF GONDWANA RIFTING IN SOUTHEASTERN AUSTRALIA - EVIDENCE FROM APATITE FISSION-TRACK THERMOCHRONOLOGY</t>
  </si>
  <si>
    <t>Foster, David A/F-1727-2010; Gleadow, Andrew J/A-9512-2012</t>
  </si>
  <si>
    <t>Gleadow, Andrew J/0000-0003-0496-0028; Foster, David A./0000-0002-5603-9372</t>
  </si>
  <si>
    <t>WOS:A1993BY12M00055</t>
  </si>
  <si>
    <t>ARNE, DC; KELLY, PR; BROWN, RW; GLEADOW, AJW</t>
  </si>
  <si>
    <t>RECONNAISSANCE APATITE FISSION-TRACK DATA FROM THE EAST ANTARCTIC SHIELD</t>
  </si>
  <si>
    <t>Gleadow, Andrew J/A-9512-2012</t>
  </si>
  <si>
    <t>Gleadow, Andrew J/0000-0003-0496-0028</t>
  </si>
  <si>
    <t>WOS:A1993BY12M00056</t>
  </si>
  <si>
    <t>MIDDLETON, MF</t>
  </si>
  <si>
    <t>THERMO-TECTONIC INFLUENCES ON THE SYDNEY BASIN DURING THE BREAKUP OF GONDWANA</t>
  </si>
  <si>
    <t>WOS:A1993BY12M00057</t>
  </si>
  <si>
    <t>BISCHOFF, B; WIENCKE, C</t>
  </si>
  <si>
    <t>TEMPERATURE REQUIREMENTS FOR GROWTH AND SURVIVAL OF MACROALGAE FROM DISKO ISLAND (GREENLAND)</t>
  </si>
  <si>
    <t>HELGOLANDER MEERESUNTERSUCHUNGEN</t>
  </si>
  <si>
    <t>NORTH-ATLANTIC OCEAN; BENTHIC MARINE-ALGAE; THERMAL ECOTYPES; LIFE-HISTORY; RED ALGAE; TOLERANCE; PHAEOPHYCEAE; RESPONSES; CHECKLIST; SEAWEEDS</t>
  </si>
  <si>
    <t>The temperature requirements for growth and upper temperature tolerance were determined in 16 macroalgal species collected on Disko Island (Greenland). The upper survival temperatures were examined in 1-degrees-C steps, and growth measured at 5-degrees-C intervals between 0 and 20-degrees-C using a refined method, where the fresh weight was determined weekly or fortnightly over a period of 5 or 6 weeks. To express temperature-growth responses, growth rates of temperature-acclimated plants were taken. Two groups with different temperature requirements were identified: (1) A stenothermal group including Acrosiphonia arcta, Acrosiphonia sonderi, Urospora penicilliformis, Devaleraea ramentacea, Desmarestia aculeata, Pilayella littoralis, growing between 0 and (10 to) 15 (or 20)-degrees-C with optima between 0 and 10-degrees-C. The upper survival temperatures in these species and in Chromastrum secundatum, Chromastrum virgatulum, Chordaria flagelliformis were between 17 and 23-degrees-C (duration of experiment: 2 weeks). (2) A eurythermal group including Enteromorpha clathrata, Enteromorpha intestinalis and Polysiphonia urceolata growing between 0 and 20-degrees-C with growth optima at 10 or 15-degrees-C. The upper survival temperatures in these species and in Chaetomorpha tortuosa, Bangia atropurpurea and Eudesme virescens were between 24 and 31-degrees-C. These algal species showed little adaptation to the Arctic temperatures. In contrast, algae from the first group exhibited a relatively high adaptation to low temperatures - approaching the low temperature requirements of Antarctic algae. The results are discussed in relation to the geographic distribution of individual species.</t>
  </si>
  <si>
    <t>BISCHOFF, B (corresponding author), INST POLAR &amp; MARINE RES,HANDELSHAFEN 12,D-27570 BREMERHAVEN,GERMANY.</t>
  </si>
  <si>
    <t>BIOLOGISCHE ANSTALT HELGOLAND</t>
  </si>
  <si>
    <t>NOTKESTRASSE 31, 22607 HAMBURG, GERMANY</t>
  </si>
  <si>
    <t>0174-3597</t>
  </si>
  <si>
    <t>HELGOLANDER MEERESUN</t>
  </si>
  <si>
    <t>Helgol. Meeresunters.</t>
  </si>
  <si>
    <t>10.1007/BF02430357</t>
  </si>
  <si>
    <t>LX971</t>
  </si>
  <si>
    <t>WOS:A1993LX97100004</t>
  </si>
  <si>
    <t>NEWTON, I; WYLLIE, I; ROTHERY, P</t>
  </si>
  <si>
    <t>ANNUAL SURVIVAL OF SPARROWHAWKS ACCIPITER-NISUS BREEDING IN 3 AREAS OF BRITAIN</t>
  </si>
  <si>
    <t>POPULATION; MOVEMENTS; MORTALITY; TURNOVER</t>
  </si>
  <si>
    <t>Annual survival of breeding female Sparrowhawks Accipiter nisus was estimated by a capture-recapture procedure in three different areas, Eskdale and Annandale in southern Scotland and Rockingham Forest in east-central England. In Eskdale, where the breeding population remained fairly stable during a 19-year study, annual survival averaged 59% (s.e. = 4%). In Annandale, where the breeding population declined during a 10-year study, annual survival averaged 66% (s.e. = 4%). In Rockingham, where the breeding population increased during an 11-year study, annual survival averaged 72% (s.e. = 4%). In this area, survival declined during the study as numbers rose. The apparent density-dependence in survival was therefore confounded with a time trend. In all three areas, annual variations in survival were negatively related to the number of rain days during October-April, but the relationship was significant only in Eskdale. This area had the longest run of data and the greatest variation in the number of winter rain days. The relationship with rain days could partly account for the differences in mean survival between areas, with lowest survival in the wettest area and highest survival in the driest.</t>
  </si>
  <si>
    <t>NEWTON, I (corresponding author), INST TERR ECOL, MONKS WOOD, HUNTINGDON PE17 2LS, CAMBS, ENGLAND.</t>
  </si>
  <si>
    <t>Newton, Ian/AAV-5830-2021</t>
  </si>
  <si>
    <t>Newton, Ian/0000-0002-7757-4008</t>
  </si>
  <si>
    <t>1474-919X</t>
  </si>
  <si>
    <t>10.1111/j.1474-919X.1993.tb02809.x</t>
  </si>
  <si>
    <t>KF944</t>
  </si>
  <si>
    <t>WOS:A1993KF94400007</t>
  </si>
  <si>
    <t>COMISO, JC</t>
  </si>
  <si>
    <t>Fujimura, S</t>
  </si>
  <si>
    <t>ICE REGIMES IN THE ANTARCTIC AND THE ARCTIC USING SATELLITE MULTICHANNEL PASSIVE MICROWAVE DATA</t>
  </si>
  <si>
    <t>IGARSS'93: BETTER UNDERSTANDING OF EARTH ENVIRONMENT, VOLS I-IV</t>
  </si>
  <si>
    <t>13th Annual International Geoscience and Remote Sensing Symposium (IGARSS 93)</t>
  </si>
  <si>
    <t>AUG 18-21, 1993</t>
  </si>
  <si>
    <t>KOGAKUIN UNIV, TOKYO, JAPAN</t>
  </si>
  <si>
    <t>KOGAKUIN UNIV</t>
  </si>
  <si>
    <t>SEA ICE; ICE REGIMES; ICE TYPES; SSM/I</t>
  </si>
  <si>
    <t>I E E E</t>
  </si>
  <si>
    <t>345 E 47TH ST, NEW YORK, NY 10017</t>
  </si>
  <si>
    <t>0-7803-1240-6</t>
  </si>
  <si>
    <t>INT GEOSCI REMOTE SE</t>
  </si>
  <si>
    <t>Engineering, Electrical &amp; Electronic; Forestry; Meteorology &amp; Atmospheric Sciences; Oceanography; Remote Sensing</t>
  </si>
  <si>
    <t>Engineering; Forestry; Meteorology &amp; Atmospheric Sciences; Oceanography; Remote Sensing</t>
  </si>
  <si>
    <t>BA46R</t>
  </si>
  <si>
    <t>WOS:A1993BA46R00248</t>
  </si>
  <si>
    <t>TJUATJA, S; FUNG, AK; BREDOW, J; HOSSEINMOSTAFA, R; GOGINENI, S; LYTLE, V</t>
  </si>
  <si>
    <t>ANALYSIS OF BACKSCATTERING FROM SNOW COVERS ON ARCTIC AND ANTARCTIC SEA-ICE</t>
  </si>
  <si>
    <t>UNIV TEXAS,DEPT ELECT ENGN,WAVE SCATTERING RES CTR,ARLINGTON,TX 76019</t>
  </si>
  <si>
    <t>University of Texas System; University of Texas Arlington</t>
  </si>
  <si>
    <t>WOS:A1993BA46R00301</t>
  </si>
  <si>
    <t>ELLISEVANS, JC; BAYLISS, PR</t>
  </si>
  <si>
    <t>Sladeckova, A</t>
  </si>
  <si>
    <t>BIOLOGICALLY-ACTIVE MICRO-GRADIENTS IN CYANOBACTERIAL MATS OF ANTARCTIC LAKES AND STREAMS</t>
  </si>
  <si>
    <t>INTERNATIONAL ASSOCIATION OF THEORETICAL AND APPLIED LIMNOLOGY - PROCEEDINGS, VOL 25 PT 2</t>
  </si>
  <si>
    <t>INTERNATIONAL ASSOCIATION OF THEORETICAL AND APPLIED LIMNOLOGY - PROCEEDINGS</t>
  </si>
  <si>
    <t>Congress of the International-Association-of-Theoretical-and-Applied-Limnology</t>
  </si>
  <si>
    <t>BARCELONA, SPAIN</t>
  </si>
  <si>
    <t>E SCHWEIZERBART'SCHE VERLAGSBUCHHANDLUNG</t>
  </si>
  <si>
    <t>JOHANNESTRASSE 3, W-7000 STUTTGART, GERMANY</t>
  </si>
  <si>
    <t>0368-0770</t>
  </si>
  <si>
    <t>3-510-54041-7</t>
  </si>
  <si>
    <t>PROC INT ASSOC THEOR</t>
  </si>
  <si>
    <t>Limnology</t>
  </si>
  <si>
    <t>BZ87X</t>
  </si>
  <si>
    <t>WOS:A1993BZ87X00057</t>
  </si>
  <si>
    <t>QUESADA, A; VINCENT, WF</t>
  </si>
  <si>
    <t>ADAPTATION OF CYANOBACTERIA TO THE LIGHT REGIME WITHIN ANTARCTIC MICROBIAL MATS</t>
  </si>
  <si>
    <t>UNIV AUTONOMA MADRID,FAC CIENCIAS,DEPT BIOL,E-28049 MADRID,SPAIN</t>
  </si>
  <si>
    <t>Autonomous University of Madrid</t>
  </si>
  <si>
    <t>Vincent, Warwick/AAH-6152-2019; Quesada, Antonio/L-2430-2013</t>
  </si>
  <si>
    <t>Vincent, Warwick/0000-0001-9055-1938; Quesada, Antonio/0000-0002-8913-5993</t>
  </si>
  <si>
    <t>WOS:A1993BZ87X00060</t>
  </si>
  <si>
    <t>DETERMINATION OF PARTICULATE IODINE IN AEROSOLS FROM DIFFERENT REGIONS BY SIZE FRACTIONATING IMPACTOR SAMPLING AND IDMS</t>
  </si>
  <si>
    <t>INTERNATIONAL JOURNAL OF ENVIRONMENTAL ANALYTICAL CHEMISTRY</t>
  </si>
  <si>
    <t>IODINE; AEROSOL CONCENTRATIONS; IMPACTOR SYSTEM; ISOTOPE DILUTION MASS SPECTROMETRY; EUROPE; ANTARCTICA</t>
  </si>
  <si>
    <t>TRACE-ELEMENTS; MULTIELEMENT ANALYSIS; MARINE ATMOSPHERE; METHYL-IODIDE; FILTER; ENVIRONMENT; COLLECTION; PACIFIC</t>
  </si>
  <si>
    <t>Concentrations of particulate iodine in aerosols depending on the particle size were determined after sampling with an impactor system by isotope dilution mass spectrometry (IDMS) using the production of negative GAMMA thermal ions. The collection efficiency of the impactor system was compared with a filter system by parallel samplings and agreed well. By different leaching processes, using sodium sulfite solution and distilled water, it was shown that various iodine species are incorporated in the aerosol particles. Determinations were carried out with samples from different areas, two continental places in Germany, which are more or less anthropogenically influenced, one location with marine and anthropogenic influences (North Sea) and one in the Weddell Sea, Antarctica, not anthropogenically influenced. In all cases we found the major part of the total iodine in the smallest aerosol particles with an aerodynamic diameter of &lt; 0.49 mum. Investigations of the continental iodine in aerosols over a two-year period resulted in an average of (2.1 +/- 1.2) ng m-3 with significantly higher spots during winter only. The total iodine concentration of a sample from Antarctica is about one order of magnitude lower than the mean of the continental samples from Germany, whereas the contents of the North Sea samples are little higher. In an anthropogenically influenced area of Germany the proportion of the total iodine, which was not iodide but iodate and organoiodine leached by sulfite solution, was determined to be 15%, whereas in an Antarctic sample this portion was about 77%. Detection limits down to 1.8 pg m-3 for the impactor system and down to 6 pg m-3 for the other filter systems were obtained. Natural and anthropogenic sources, which can contribute to the inorganic and organic iodine compounds in the aerosol particles, are discussed.</t>
  </si>
  <si>
    <t>GORDON BREACH SCI PUBL LTD</t>
  </si>
  <si>
    <t>C/O STBS LTD PO BOX 90, READING, BERKS, ENGLAND RG1 8JL</t>
  </si>
  <si>
    <t>0306-7319</t>
  </si>
  <si>
    <t>INT J ENVIRON AN CH</t>
  </si>
  <si>
    <t>Int. J. Environ. Anal. Chem.</t>
  </si>
  <si>
    <t>10.1080/03067319308027591</t>
  </si>
  <si>
    <t>Chemistry, Analytical; Environmental Sciences</t>
  </si>
  <si>
    <t>Chemistry; Environmental Sciences &amp; Ecology</t>
  </si>
  <si>
    <t>LZ453</t>
  </si>
  <si>
    <t>WOS:A1993LZ45300006</t>
  </si>
  <si>
    <t>DOBSON, SJ; COLWELL, RR; MCMEEKIN, TA; FRANZMANN, PD</t>
  </si>
  <si>
    <t>DIRECT SEQUENCING OF THE POLYMERASE CHAIN REACTION-AMPLIFIED 16S RIBOSOMAL-RNA GENE OF FLAVOBACTERIUM-GONDWANENSE SP-NOV AND FLAVOBACTERIUM-SALEGENS SP-NOV, 2 NEW SPECIES FROM A HYPERSALINE ANTARCTIC LAKE</t>
  </si>
  <si>
    <t>INTERNATIONAL JOURNAL OF SYSTEMATIC BACTERIOLOGY</t>
  </si>
  <si>
    <t>HALODURANS SP-NOV; RIBOSOMAL-RNA; FAMILY HALOMONADACEAE; DNA; BACTERIA; MEMBERS</t>
  </si>
  <si>
    <t>Phenotypic data and Phospholipid ester-linked fatty acid profiles indicate that pigmented bacterial strains isolated from a hypersaline Antarctic lake are members of the ''flavobacterium-bacteroides'' phylum and may represent new taxa. Nearly complete 16S rRNA sequences were obtained for representative strains by directly sequencing the polymerase chain reaction-amplified 16S rRNA gene. Sequence signatures confirmed that these organisms were members of the flavobacterium-bacteroides phylum. A phylogenetic analysis, in which the sequences of the Antarctic strains were compared with a large number of sequences available for members of the flavobacterium-bacteroides phylum, showed that the Antarctic strains were phylogenetically distinct. The new species cluster with a group of organisms that contains the type species of the genus Flavobacterium, Flavobacterium aquatile. Two new species are described, for which the names Flavobacterium gondwanense and Flavobacterium salegens are proposed; strains ACAM 44 (= DSM 5423) a nd ACAM 48 (= DSM 5424) are the type strains of F. gondwanense and F. salegens, respectively.</t>
  </si>
  <si>
    <t>UNIV TASMANIA,COOPERAT RES CTR ANTARCTIC &amp; SO OCEAN ENVIRONM,HOBART,TAS 7001,AUSTRALIA; MARYLAND BIOTECHNOL INST,COLL PK,MD 20742</t>
  </si>
  <si>
    <t>DOBSON, SJ (corresponding author), UNIV TASMANIA,DEPT AGR SCI,BOX 252C,HOBART,TAS 7001,AUSTRALIA.</t>
  </si>
  <si>
    <t>0020-7713</t>
  </si>
  <si>
    <t>INT J SYST BACTERIOL</t>
  </si>
  <si>
    <t>Int. J. Syst. Bacteriol.</t>
  </si>
  <si>
    <t>10.1099/00207713-43-1-77</t>
  </si>
  <si>
    <t>KG457</t>
  </si>
  <si>
    <t>WOS:A1993KG45700012</t>
  </si>
  <si>
    <t>WALDEN, VP; HEUBERGER, R; WARREN, SG; MURCRAY, FJ</t>
  </si>
  <si>
    <t>Keevallik, S; Karner, O</t>
  </si>
  <si>
    <t>ATMOSPHERIC LONGWAVE RADIATION SPECTRUM ON THE ANTARCTIC PLATEAU</t>
  </si>
  <si>
    <t>IRS 92 : CURRENT PROBLEMS IN ATMOSPHERIC RADIATION</t>
  </si>
  <si>
    <t>STUDIES IN GEOPHYSICAL OPTICS AND REMOTE SENSING</t>
  </si>
  <si>
    <t>INTERNATIONAL RADIATION SYMP ( IRS 92 )</t>
  </si>
  <si>
    <t>AUG 03-08, 1992</t>
  </si>
  <si>
    <t>TALLINN, ESTONIA</t>
  </si>
  <si>
    <t>A DEEPAK PUBLISHING</t>
  </si>
  <si>
    <t>HAMPTON</t>
  </si>
  <si>
    <t>0-937194-28-X</t>
  </si>
  <si>
    <t>STUD GEO OP</t>
  </si>
  <si>
    <t>BY75Y</t>
  </si>
  <si>
    <t>WOS:A1993BY75Y00061</t>
  </si>
  <si>
    <t>BOTTGER, T; SCHIDLOWSKI, M; WAND, U</t>
  </si>
  <si>
    <t>STABLE CARBON-ISOTOPE FRACTIONATION IN LOWER PLANTS FROM THE SCHIRMACHER AND UNTERSEE OASES (CENTRAL DRONNING MAUD LAND, EAST ANTARCTICA) - (PRELIMINARY-REPORT)</t>
  </si>
  <si>
    <t>ISOTOPENPRAXIS</t>
  </si>
  <si>
    <t>1992 ANNUAL MEETING OF THE GERMAN ARBEITSGEMEINSCHAFT-STABILE-ISOTOPE-E-V</t>
  </si>
  <si>
    <t>SEP 28-30, 1992</t>
  </si>
  <si>
    <t>BAYREUTH, GERMANY</t>
  </si>
  <si>
    <t>ALGAE; ANTARCTICA; C-13; ISOTOPE FRACTIONATION; ISOTOPE RATIO; LICHENS; LOWER PLANTS; MOSSES; STABLE ISOTOPES</t>
  </si>
  <si>
    <t>LIGHT; PHOTOSYNTHESIS; PHYTOPLANKTON; ASSIMILATION; TEMPERATURE; RATIOS; POOL; CO2</t>
  </si>
  <si>
    <t>Lower plants (algae, lichens, mosses) from the Antarctic continent have been analysed for their stable carbon isotope composition. In contrast to lichens and mosses which exhibit quite normal deltaC-13 C-values the studied microbial benthos is characterized by an extremely low carbon isotope fractionation (deltaC-13-values up to -1.4 parts per thousand vs. PDB). Limited CO2 availability and bicarbonate uptake are probably the main factors responsible for this phenomenon.</t>
  </si>
  <si>
    <t>MAX PLANCK INST CHEM,OTTO HAHN INST,W-6500 MAINZ,GERMANY; ALFRED WEGENER INST POLAR &amp; MARINE RES,FURSCHUNGSSTELLE,POTSDAM,GERMANY</t>
  </si>
  <si>
    <t>Max Planck Society; Helmholtz Association; Alfred Wegener Institute, Helmholtz Centre for Polar &amp; Marine Research</t>
  </si>
  <si>
    <t>BOTTGER, T (corresponding author), KAI EV,WISSENSCH INTEGRAT PROGRAM,ARBEITSGRP PALAOKLIMATOL QUANTARZENTRUM,PERMOSERSTR 15,D-04318 LEIPZIG,GERMANY.</t>
  </si>
  <si>
    <t>0021-1915</t>
  </si>
  <si>
    <t>10.1080/10256019308046131</t>
  </si>
  <si>
    <t>Chemistry, Inorganic &amp; Nuclear; Nuclear Science &amp; Technology</t>
  </si>
  <si>
    <t>MC238</t>
  </si>
  <si>
    <t>WOS:A1993MC23800005</t>
  </si>
  <si>
    <t>ANTONETTI, H</t>
  </si>
  <si>
    <t>MITE SEARCH IN ANTARCTIC BASES</t>
  </si>
  <si>
    <t>JOURNAL OF ALLERGY AND CLINICAL IMMUNOLOGY</t>
  </si>
  <si>
    <t>MOSBY-YEAR BOOK INC</t>
  </si>
  <si>
    <t>ST LOUIS</t>
  </si>
  <si>
    <t>11830 WESTLINE INDUSTRIAL DR, ST LOUIS, MO 63146-3318</t>
  </si>
  <si>
    <t>0091-6749</t>
  </si>
  <si>
    <t>J ALLERGY CLIN IMMUN</t>
  </si>
  <si>
    <t>J. Allergy Clin. Immunol.</t>
  </si>
  <si>
    <t>Allergy; Immunology</t>
  </si>
  <si>
    <t>KK431</t>
  </si>
  <si>
    <t>WOS:A1993KK43100749</t>
  </si>
  <si>
    <t>VEIT, RR; SILVERMAN, ED; EVERSON, I</t>
  </si>
  <si>
    <t>AGGREGATION PATTERNS OF PELAGIC PREDATORS AND THEIR PRINCIPAL PREY, ANTARCTIC KRILL, NEAR SOUTH-GEORGIA</t>
  </si>
  <si>
    <t>JOURNAL OF ANIMAL ECOLOGY</t>
  </si>
  <si>
    <t>ANTARCTIC KRILL; PELAGIC BIRDS; FORAGING ECOLOGY; SPATIAL MODELS; SOUTH GEORGIA</t>
  </si>
  <si>
    <t>EUPHAUSIA-SUPERBA; AVIAN PREDATORS; SEABIRDS; DENSITIES; ATLANTIC; SWARMS; SCALE; FISH; SEA</t>
  </si>
  <si>
    <t>1. We examined the spatial distributions of pelagic seabirds and tur seals near South Georgia, and asked to what extent the distributions of these predators were influenced by the spatial distribution of their principal prey, Antarctic krill Euphausia superba Dana. One novel aspect of our analysis is an explicit consideration of the separation in space between swarms of krill and aggregations of predators that feed upon krill. 2. Our data were collected in February 1986, during a systematic shipboard survey of the waters surrounding Bird Island, South Georgia. Predator abundance was estimated visually using strip transects, and krill abundance was simultaneously estimated using a hull-mounted echosounder. 3. We approached the difficult analytical problems associated with spatial distributions of organisms by using spatial autocorrelation and cross-correlation analysis, regression models with spatial terms, and randomization tests. The randomization tests involved repeated simulations of predator distributions, and subsequent estimation of spatial association between predators and prey. 4. Pelagic birds and seals were distributed in a strikingly non-random fashion at sea near South Georgia; their distributional patterns were strongly influenced by the distribution of krill swarms. 5. Differences between predators in their spatial distribution and in their response to krill swarms suggest interspecific differences in foraging strategies.</t>
  </si>
  <si>
    <t>UNIV WASHINGTON,CTR QUANTITAT SCI HR-20,SEATTLE,WA 98195; BRITISH ANTARCTIC SURVEY,CAMBRIDGE CB3 0ET,ENGLAND</t>
  </si>
  <si>
    <t>University of Washington; University of Washington Seattle; UK Research &amp; Innovation (UKRI); Natural Environment Research Council (NERC); NERC British Antarctic Survey</t>
  </si>
  <si>
    <t>VEIT, RR (corresponding author), UNIV WASHINGTON,DEPT ZOOL NJ-15,SEATTLE,WA 98195, USA.</t>
  </si>
  <si>
    <t>0021-8790</t>
  </si>
  <si>
    <t>J ANIM ECOL</t>
  </si>
  <si>
    <t>J. Anim. Ecol.</t>
  </si>
  <si>
    <t>10.2307/5204</t>
  </si>
  <si>
    <t>LK282</t>
  </si>
  <si>
    <t>WOS:A1993LK28200015</t>
  </si>
  <si>
    <t>WATANUKI, Y; KATO, A; MORI, Y; NAITO, Y</t>
  </si>
  <si>
    <t>DIVING PERFORMANCE OF ADELIE PENGUINS IN RELATION TO FOOD AVAILABILITY IN FAST SEA-ICE AREAS - COMPARISON BETWEEN YEARS</t>
  </si>
  <si>
    <t>DIVE BOUT; DIVE PROFILE; FORAGING TRIP; PARENTAL CARE; REPRODUCTIVE SUCCESS</t>
  </si>
  <si>
    <t>CHICK REARING PERIOD; ANTARCTIC FUR SEALS; PYGOSCELIS-ADELIAE; FORAGING BEHAVIOR; REPRODUCTIVE EFFORT; CHINSTRAP PENGUINS; GENTOO PENGUIN; SOUTH GEORGIA; KING PENGUINS; PATTERNS</t>
  </si>
  <si>
    <t>1. Between-year variation in adelie penguin Pygoscelis adeliae foraging behaviour was studied using time-depth recorders at a colony in Lutzow-Holm Bay, Antarctica in the summers of 1990 and 1991 in areas where fast sea-ice remained. Poor chick survival and growth, long foraging trip duration and low meal delivery rate indicate that food availability was poor in 1991 when compared to 1990. However, mass of food brought to chicks per shore visit and rate of decrease of parental mass did not differ between these years. 2. In 1991, the penguins on average dived deeper (12.3 +/- 4.2 m) and for longer durations (1.9 +/- 0.2 min) than they did in 1990 (7.1 +/- 1.6 m depth and 1.5 +/- 0.2 min duration). However, time under water, the number of dive bouts per day and dive bout duration did not differ significantly between 1990 and 1991. 3. Foraging trip duration of birds carrying the time-depth recorders in mid to late January was longer in 1991 (861 +/- 419 min) than in 1990 (502 +/- 199 min) because travelling/searching time within trips in 1991 was about four times as long as it had been in 1990. Total dive bout duration within foraging trips did not differ between 1990 and 1991. These indicate that probability of locating a prey patch was lower in 1991 than in 1990, but once a prey patch was found total diving effort was similar to that in 1990. 4. These data show that when food was less abundant adelie penguin parents increased the duration of their foraging trips, thereby decreasing meal delivery rate, but did not increase total diving effort to compensate for poor food availability. The reasons for this might be that (i) their foraging sites were highly restricted to small ice holes or tide cracks; therefore, prey abundance within sites might decrease rapidly by depletion and the penguins might not be able to get more food even if they forage for a longer period; or (ii) they have a priority to maintain their body condition for their own future survival at the expense of offspring production.</t>
  </si>
  <si>
    <t>NATL INST POLAR RES,9-10 KAGA 1-CHOME,ITABASHI KU,TOKYO 173,JAPAN; WASEDA UNIV,SCH EDUC,SHINJYUKU KU,TOKYO 169,JAPAN; KYOTO UNIV,FAC SCI,DEPT ZOOL,SAKYO KU,KYOTO 606,JAPAN</t>
  </si>
  <si>
    <t>Research Organization of Information &amp; Systems (ROIS); National Institute of Polar Research (NIPR) - Japan; Waseda University; Kyoto University</t>
  </si>
  <si>
    <t>10.2307/5384</t>
  </si>
  <si>
    <t>MA346</t>
  </si>
  <si>
    <t>WOS:A1993MA34600004</t>
  </si>
  <si>
    <t>BESPROZVANNAYA, AS; DACHEV, T; KILIFARSKA, N; SHCHUKA, TI</t>
  </si>
  <si>
    <t>LONGITUDINAL EFFECT ON THE SHAPE OF THE MAIN IONOSPHERIC TROUGH IN THE DISTURBED PERIOD OF 20-25 OCTOBER 1981</t>
  </si>
  <si>
    <t>CONFIGURATION</t>
  </si>
  <si>
    <t>The data of the Northern Hemisphere network of ionospheric stations (PHI(L) = 40-70-degrees) have been used for the analysis of the longitudinal variations of the electron concentration at the altitude of the F2 layer maximum. The data through the period 20-25 October 1981 have been used; two large magnetic storms occurred during these days: a longitudinal effect on the trough shape has been confirmed; the effect is shown to be independent of the UT-control on the plasma ionization distribution. The use of satellite measurements (DE-B) for the same period allowed the authors to reveal a relationship between the amplitude of the longitudinal effect and the altitude. The relationship found between the sign of the magnetic declination and the shape of latitudinal profiles of the electron concentration in the trough is in good agreement with the concept of the thermospheric effect on trough formation.</t>
  </si>
  <si>
    <t>BULGARIAN ACAD SCI,INST GEOPHYS,BU-1113 SOFIA,BULGARIA; INST SPACE RES,SOFIA,BULGARIA</t>
  </si>
  <si>
    <t>Bulgarian Academy of Sciences; Bulgarian Academy of Sciences</t>
  </si>
  <si>
    <t>BESPROZVANNAYA, AS (corresponding author), ARCTIC &amp; ANTARCTIC RES INST,UL BERINGA 38,ST PETERSBURG,RUSSIA.</t>
  </si>
  <si>
    <t>Dachev, Tsvetan/AAB-7563-2021; Kilifarska, Natalya/AFQ-8551-2022</t>
  </si>
  <si>
    <t>Kilifarska, Natalya/0000-0002-1874-8610</t>
  </si>
  <si>
    <t>10.1016/0021-9169(93)90158-U</t>
  </si>
  <si>
    <t>KF132</t>
  </si>
  <si>
    <t>WOS:A1993KF13200011</t>
  </si>
  <si>
    <t>NICHOLLS, KW; PAREN, JG</t>
  </si>
  <si>
    <t>EXTENDING THE ANTARCTIC METEOROLOGICAL RECORD USING ICE-SHEET TEMPERATURE PROFILES</t>
  </si>
  <si>
    <t>PENINSULA; CLIMATE</t>
  </si>
  <si>
    <t>Two vertical ice temperature profiles from locations in the Antarctic Peninsula unaffected by meltwater are presented. A simple time-dependent heat diffusion-advection model is used to infer broad surface temperature variations in the Antarctic Peninsula over the century prior to the start of local meteorological records. Air temperature records from two representative meteorological stations (Faraday and Halley) are used to determine the ice surface boundary conditions in the later stages of the model runs. Earlier temperature histories are then devised to provide best fits between the modeled and observed ice temperature profiles. Results of the modeling suggest that the surface temperature in the Antarctic Peninsula dropped by 1.6-degrees +/- 0.2-degrees-C between the beginning of the nineteenth century and the start of the Faraday record in 1944. On time scales of several decades the Faraday air temperature record began during a period colder than the average, and temperatures in the early 1800s were probably very similar to those of today. The use of an air temperature history derived from an oxygen isotope record that was taken from one of the sites is shown to provide a rather poor fit to the ice temperature profile measured at that site.</t>
  </si>
  <si>
    <t>NICHOLLS, KW (corresponding author), NERC,BRITISH ANTARCTIC SURVEY,HIGH CROSS MADINGLEY RD,CAMBRIDGE CB3 0ET,ENGLAND.</t>
  </si>
  <si>
    <t>N, Keith/E-9126-2010</t>
  </si>
  <si>
    <t>10.1175/1520-0442(1993)006&lt;0141:ETAMRU&gt;2.0.CO;2</t>
  </si>
  <si>
    <t>KY097</t>
  </si>
  <si>
    <t>WOS:A1993KY09700011</t>
  </si>
  <si>
    <t>FRANKLIN, CE; DAVISON, W; MCKENZIE, JC</t>
  </si>
  <si>
    <t>THE ROLE OF THE SPLEEN DURING EXERCISE IN THE ANTARCTIC TELEOST, PAGOTHENIA-BORCHGREVINKI</t>
  </si>
  <si>
    <t>JOURNAL OF EXPERIMENTAL BIOLOGY</t>
  </si>
  <si>
    <t>ANTARCTIC FISH; EXERCISE; HEMATOCRIT; SPLEEN; ERYTHROCYTES; PAGOTHENIA-BORCHGREVINKI</t>
  </si>
  <si>
    <t>RAINBOW-TROUT; ACID-BASE; FISH; BLOOD; ERYTHROCYTES; ENVIRONMENT; RECOVERY</t>
  </si>
  <si>
    <t>UNIV QUEENSLAND,DEPT ZOOL,BRISBANE 4072,AUSTRALIA; UNIV CANTERBURY,DEPT ZOOL,CHRISTCHURCH 1,NEW ZEALAND</t>
  </si>
  <si>
    <t>University of Queensland; University of Canterbury</t>
  </si>
  <si>
    <t>COMPANY OF BIOLOGISTS LTD</t>
  </si>
  <si>
    <t>BIDDER BUILDING CAMBRIDGE COMMERCIAL PARK COWLEY RD, CAMBRIDGE, CAMBS, ENGLAND CB4 4DL</t>
  </si>
  <si>
    <t>0022-0949</t>
  </si>
  <si>
    <t>J EXP BIOL</t>
  </si>
  <si>
    <t>J. Exp. Biol.</t>
  </si>
  <si>
    <t>KP157</t>
  </si>
  <si>
    <t>WOS:A1993KP15700023</t>
  </si>
  <si>
    <t>PECK, LS; PROTHEROTHOMAS, E; HOUGH, N</t>
  </si>
  <si>
    <t>PEDAL MUCUS PRODUCTION BY THE ANTARCTIC LIMPET NACELLA-CONCINNA (STREBEL, 1908)</t>
  </si>
  <si>
    <t>JOURNAL OF EXPERIMENTAL MARINE BIOLOGY AND ECOLOGY</t>
  </si>
  <si>
    <t>ANTARCTIC; COLD WATER; ENERGY; LIMPET; MUCUS; NACELLA CONCINNA</t>
  </si>
  <si>
    <t>PATELLA-VULGATA L; HALIOTIS-TUBERCULATA L; SOUTH ORKNEY ISLANDS; COLD ADAPTATION; CALORIC CONTENT; ENERGY BUDGET; SIGNY ISLAND; GASTROPODS; ENERGETICS; SIZE</t>
  </si>
  <si>
    <t>Pedal mucus production rates were measured in the Antarctic limpet Nacella concinna (Strebel, 1908). Measurements were taken over 30-min and 24-h periods to allow the relative amounts of mucus produced on attachment to substrata and during normal locomotory phases to be calculated. Mucus produced while N. concinna was attaching accounted for 80% of the mucus produced in a 24-h period. Rates of production were also assessed in relation to shell length, foot area and tissue ash free dry mass (AFDM). Twenty-four hour production rates for specimens ranging from 11.7 to 45.9 mm in length (21.0 to 85.2 mg tissue AFDM), ranged from 0.49 to 1.87 mg dry mass.day(-1). On a foot area basis mucus production in a 24-h period ranged from 0.61 to 2.34 mg dry mass.cm(-2) and was inversely related 40 animal size. Residuals analysis and multiple regression of mucus produced in a 30-min period against shell length, foot area and AFDM failed to show that any of these parameters accounted for a significantly larger proportion of the observed variation than either of the others. However, shell length, foot area and AFDM were all highly correlated with each other. Rates of production were also compared between specimens held in normal laboratory conditions and animals which had been starved for a 5-week period. Starvation reduced pedal mucus production to 61% of normal levels. C,H,N analysis of the mucus indicated that it was 24.5% carbon, 4.2% hydrogen and 5.4% nitrogen, on a dry mass basis with the remaining 66% being mainly accounted for by oxygen and ash. These values were used to calculate a proximate composition of 31.1% protein, 12.0% carbohydrate and 2.5% lipid, and energy contents on this basis were 10.93 kJ.g(-1) dry mass and 23.3 kJ.g(-1) AFDM. Comparing these data with previously published estimates of food consumption showed that mucus production accounted for around 12% of the energy intake, but that this fell to 2.5% if the mucus produced on attachment was removed from the calculation.</t>
  </si>
  <si>
    <t>CAMBRIDGE REG COLL, CAMBRIDGE, CAMBS, ENGLAND</t>
  </si>
  <si>
    <t>BRITISH ANTARCTIC SURVEY, NAT ENVIRONM RES COUNCIL, HIGH CROSS, MADINGLEY RD, CAMBRIDGE CB3 0ET, CAMBS, ENGLAND.</t>
  </si>
  <si>
    <t>0022-0981</t>
  </si>
  <si>
    <t>1879-1697</t>
  </si>
  <si>
    <t>J EXP MAR BIOL ECOL</t>
  </si>
  <si>
    <t>J. Exp. Mar. Biol. Ecol.</t>
  </si>
  <si>
    <t>10.1016/0022-0981(93)90016-H</t>
  </si>
  <si>
    <t>Ecology; Marine &amp; Freshwater Biology</t>
  </si>
  <si>
    <t>MP980</t>
  </si>
  <si>
    <t>WOS:A1993MP98000002</t>
  </si>
  <si>
    <t>GORNY, M; BREY, T; ARNTZ, W; BRUNS, T</t>
  </si>
  <si>
    <t>GROWTH, DEVELOPMENT AND PRODUCTIVITY OF CHORISMUS-ANTARCTICUS (PFEFFER) (CRUSTACEA, DECAPODA, NATANTIA) IN THE EASTERN WEDDELL SEA, ANTARCTICA</t>
  </si>
  <si>
    <t>BENTHIC INVERTEBRATE; GONAD PRODUCTION; GROWTH RATE; SOMATIC PRODUCTION</t>
  </si>
  <si>
    <t>SHALLOW MARINE AREAS; REPRODUCTIVE-BIOLOGY; POPULATION-DYNAMICS; PANDALUS-BOREALIS; FOOD SELECTION; LIFE-HISTORY; CONSUMPTION; AMPHIPODA; SHELF</t>
  </si>
  <si>
    <t>The Antarctic shrimp Chorismus antarcticus is the dominant benthic shrimp species in sponge communities of the Weddell Sea shelf. Growth, mortality and productivity were estimated from trawl samples and from laboratory observations. Growth (Von Bertalanffy function: CL infinity = 19.98 mm, K = 0.348 yr(-1) t = 0.643 yr) was found to be slower and mortality (Z = 0.731 yr(-1)) was found to be? lower than in comparable boreal species. Somatic and gonad production-to-biomass ratios were estimated to be 0.587 yr(-1) and 0.021 yr(-1), respectively. Within sponge communities, annual production of C. antarcticus amounts to about 6 mg C-org m(-2) yr(-1).</t>
  </si>
  <si>
    <t>GORNY, M (corresponding author), ALFRED WEGENER INST POLAR &amp; MARINE RES,W-2850 BREMERHAVEN,GERMANY.</t>
  </si>
  <si>
    <t>10.1016/0022-0981(93)90021-F</t>
  </si>
  <si>
    <t>WOS:A1993MP98000007</t>
  </si>
  <si>
    <t>GLEITZ, M; THOMAS, DN</t>
  </si>
  <si>
    <t>VARIATION IN PHYTOPLANKTON STANDING STOCK, CHEMICAL-COMPOSITION AND PHYSIOLOGY DURING SEA-ICE FORMATION IN THE SOUTHEASTERN WEDDELL SEA, ANTARCTICA</t>
  </si>
  <si>
    <t>ANTARCTIC; ECOPHYSIOLOGY; ICE ALGAE; PHYTOPLANKTON; PRIMARY PRODUCTION; SEA-ICE FORMATION</t>
  </si>
  <si>
    <t>PHOTOSYNTHESIS-IRRADIANCE RELATIONSHIPS; PACK-ICE; CARBON ASSIMILATION; MICROBIAL COMMUNITIES; MARINE-PHYTOPLANKTON; SPECTRAL IRRADIANCE; EUPHAUSIA-SUPERBA; MCMURDO-SOUND; FRAZIL ICE; MICROALGAE</t>
  </si>
  <si>
    <t>Changes in physico-chemical conditions, phytoplankton biomass, biochemical composition and primary productivity were investigated during autumnal sea-ice formation in the southeastern Weddell Sea, Antarctica. During sea-ice growth, brine salinities gradually increased with decreasing temperatures. Nutrient concentrations in the brine of sea ice older than 2 weeks were lower than calculated from initial surface seawater values. The concomittant accumulation of phytoplankton biomass could not be explained solely by physical enrichment. We suggest that several microalgal species retained the capacity to assimilate nutrients and continued to grow in newly formed sea ice. However, nutrient depletions were moderate, and biochemical analyses did not indicate nutrient stress of algal metabolism. Relative abundance of smaller diatom species increased during ice growth, suggesting that pore space available for colonization in conjunction with physiological acclimation capacity were major factors determining successional patterns in recently formed sea ice. Even though ice algal assemblages apparently sustained the capacity to acclimate to reduced irradiances brought about by ice growth and increasing snow cover, maximum primary production was considerably lower than values usually reported from spring and summer ice communities. Therefore, autumnal primary production in newly formed sea ice may not add greatly to total annual production, but may provide an important food source for ice-associated grazers during the winter period, when phytoplankton biomass in the water column is extremely low.</t>
  </si>
  <si>
    <t>ALFRED WEGENER INST POLAR &amp; MARINE RES, POSTFACH 120161, D-27515 BREMERHAVEN, GERMANY.</t>
  </si>
  <si>
    <t>10.1016/0022-0981(93)90054-R</t>
  </si>
  <si>
    <t>MK820</t>
  </si>
  <si>
    <t>WOS:A1993MK82000004</t>
  </si>
  <si>
    <t>GROSSMANN, S; GLEITZ, M</t>
  </si>
  <si>
    <t>MICROBIAL RESPONSES TO EXPERIMENTAL SEA-ICE FORMATION - IMPLICATIONS FOR THE ESTABLISHMENT OF ANTARCTIC SEA-ICE COMMUNITIES</t>
  </si>
  <si>
    <t>ADAPTATION; ANTARCTICA; BACTERIA; PHYSIOLOGY; PHYTOPLANKTON; SEA-ICE FORMATION</t>
  </si>
  <si>
    <t>MCMURDO-SOUND; FRAZIL ICE; BACTERIA; POPULATIONS; TEMPERATURE; MICROSCOPY; MICROALGAE; ABUNDANCE</t>
  </si>
  <si>
    <t>The fate of algae and bacteria during the transition from open water to early stages of sea-ice formation was investigated under simulated conditions in the laboratory. Distribution patterns and metabolic activities of three common Southern Ocean diatoms (Nitzschia curta, Thalassiosira tumida, Chaetoceros sp.) and an Antarctic bacterial community were determined after 3 and 14 days of incubation in an insulated 301 plastic vessel. Activity measurements suggest that a close coupling existed between these two groups of organisms prior to ice formation. After 3 days of freezing at -5 degrees C, cell densities and biomasses of algae increased in pore water within an ice-pancake that formed during this period. Accumulation in the pore water exceeded the concentration effect caused by freezing out of water. Bacteria showed similar increases in the presence of algal cells during freezing. As the ice incorporated bacterial populations experienced a strong metabolic inhibition, bacterial growth as a reason for enhanced cell numbers in the pore water seems to be unlikely. Reduced metabolic activities were also recorded for the algal species, most pronounced in T. tumida which showed lowest cell-specific assimilation rates accompanied by a high cell mortality after 3 days of freezing. It is hypothesized that scavenging of algal cells by ice crystals in conjunction with attachment of bacteria onto algal cells was predominantly responsible for the observed enrichment patterns. Different capacities of the algae to concentrate bacterial cells in the pore water were related to differences in algal surface area available for bacterial colonization, which varied among the three species due to different morphologies and cell concentrations. After 2 weeks of incubation under simulated ice conditions and at salinities of 50 parts per thousand, activity of algae and bacteria increased again. In contrast to observations made in open water prior to freezing, no influence of algal species on bacterial activity was recorded after this 2-week period. It is concluded that a bacterial community different to that of the open water had developed which needs a longer time span than employed in the present experiment to establish close metabolic coupling between algae and bacteria as recorded for microbial communities of thick pack and fast ice.</t>
  </si>
  <si>
    <t>GROSSMANN, S (corresponding author), ALFRED WEGENER INST POLAR &amp; MARINE RES, POSTFACH 120161, D-27515 BREMERHAVEN, GERMANY.</t>
  </si>
  <si>
    <t>10.1016/0022-0981(93)90058-V</t>
  </si>
  <si>
    <t>WOS:A1993MK82000008</t>
  </si>
  <si>
    <t>AHN, IY</t>
  </si>
  <si>
    <t>ENHANCED PARTICLE-FLUX THROUGH THE BIODEPOSITION BY THE ANTARCTIC SUSPENSION-FEEDING BIVALVE LATERNULA-ELLIPTICA IN MARIAN COVE, KING-GEORGE-ISLAND</t>
  </si>
  <si>
    <t>ANTARCTIC; BIODEPOSITION; BIVALVE; FECES; LATERNULA-ELLIPTICA; ORGANIC CARBON; PARTICLE FLUX; PSEUDOFECES; SEDIMENT; SUSPENSION-FEEDING</t>
  </si>
  <si>
    <t>MCMURDO SOUND; MYTILUS-EDULIS; MUSSEL; BAY; CARBON; MATTER; FLOW; SEDIMENTATION; COMMUNITIES; NUTRIENTS</t>
  </si>
  <si>
    <t>The infaunal larnellibranch Laternula elliptica (Laternulidae), one of the most common Antarctic bivalves, is widely distributed in shallow waters around the Antarctic Continent. In order to evaluate the contribution of this species to organic carbon flux in an Antarctic coastal ecosystem, biodeposition rates by L. elliptica were measured and compared with sedimentation without this bivalve species in laboratory experiments during one austral summer. The amount of deposited material increased in the presence of L. elliptica. Weight-specific biodeposition rates varied from 0.26 to 2.17 mg dry wt . g wet wt-1 . d-1 and the rate decreased with increase in body weight. Due to massive inflows of terrigenous sediment through coastal meltwater stream into the coastal water, fecal and pseudofecal material contained a considerable amount of mineral particles and only a small percentage of organic carbon (1.6-5.2%). Estimated particulate organic carbon flux through the biodeposition of L. elliptica is almost-equal-to 95 mg C . m-2 . d-1, an amount comparable to that of a typical suspension-feeding bivalve, Mytilus edulis. L. elliptica is apparently an important agent for sedimentation of both lithogenic particles and organic particles. Thus, this study suggests that L. elliptica play an important role in enhancing particle flux from water column to sea bed through biodeposition and possibly nourishing other benthic fauna, particularly in phytoplankton-impoverished nearshore waters.</t>
  </si>
  <si>
    <t>AHN, IY (corresponding author), KOREA OCEAN RES &amp; DEV INST,POLAR RES CTR,POLAR ECOL LAB,POB 29,SEOUL 425600,SOUTH KOREA.</t>
  </si>
  <si>
    <t>10.1016/0022-0981(93)90141-A</t>
  </si>
  <si>
    <t>LX817</t>
  </si>
  <si>
    <t>WOS:A1993LX81700007</t>
  </si>
  <si>
    <t>MCCLINTOCK, JB; SLATTERY, M; THAYER, CW</t>
  </si>
  <si>
    <t>ENERGY CONTENT AND CHEMICAL DEFENSE OF THE ARTICULATE BRACHIOPOD LIOTHYRELLA-UVA (JACKSON, 1912) FROM THE ANTARCTIC PENINSULA</t>
  </si>
  <si>
    <t>ANTARCTICA; BRACHIOPOD; CHEMICAL DEFENSE; ENERGETICS</t>
  </si>
  <si>
    <t>BIOCHEMICAL-COMPOSITION; COMMUNITY; BRODERIP; ECOLOGY; WATER; SIZE</t>
  </si>
  <si>
    <t>Energy levels (xBAR + 1 SD) of whole soft body tissues and shells of the antarctic brachiopod Liothyrella uva (Jackson, 1912) were 9.0 +/- 1.0 and 1.1 +/- 0.4 . kJ . g-1 dry wt, respectively. The majority of the energy in the soft body tissues was attributable to NaOH-soluble protein (17.4% dry wt) and in the shell to lipid (2.6% dry wt). An intact individual with a shell length of 3.4 cm and a wet and dry wt of 5.8 and 2.9 g, respectively, contained a total of 9.6 kJ. As dense populations of L. uva occur in the Southern Ocean, this species represents a considerable potential energy resource for predators, including sea stars and fish (ca 10(3) kJ . m-2 in some areas). Total crude extracts of whole brachiopod soft tissues caused significant retraction of sensory tube-feet in 6 species of sympatric sea stars. Control assays employing whole crude extracts of the fresh soft tissues of the antarctic limpet Nacella concinna (Strebel, 1908) or seawater alone did not elicit significant sustained tube-foot retraction. Bioactivity was diminished in frozen extracts of brachiopod soft tissues exposed to the sensory tube-feet of the sea star Odontaster validus (Koehler, 1906), but was not diminished in the tube-foot retraction response of the sea star Neosmilaster georgianus (Studer, 1885). Lyophilized brachiopod soft tissues ground into a fine powder and embedded at a concentration of 2% (wt:vol) in agar pellets containing 5% krill caused significant feeding deterrence in an allopatric fish (the sheepshead minnow Cyprinidon variegatus Lacepede 1803). These findings suggest that, similar to temperate zone and tropical brachiopods, body tissues of this antarctic brachiopod are unpalatable to potential predators.</t>
  </si>
  <si>
    <t>UNIV PENN,DEPT GEOL,PHILADELPHIA,PA 19104</t>
  </si>
  <si>
    <t>University of Pennsylvania</t>
  </si>
  <si>
    <t>MCCLINTOCK, JB (corresponding author), UNIV ALABAMA,DEPT BIOL,BIRMINGHAM,AL 35294, USA.</t>
  </si>
  <si>
    <t>10.1016/0022-0981(93)90046-Q</t>
  </si>
  <si>
    <t>LK858</t>
  </si>
  <si>
    <t>WOS:A1993LK85800008</t>
  </si>
  <si>
    <t>EGG SIZE AND EGG COMPOSITION IN POLAR SHRIMPS (CARIDEA, DECAPODA)</t>
  </si>
  <si>
    <t>EGG SIZE; EVOLUTION; INVESTMENT; LIFE-HISTORY; SCALING; YOLK</t>
  </si>
  <si>
    <t>MARINE BENTHIC INVERTEBRATES; FRESH-WATER PRAWN; ENERGETIC CONTENT; LECITHOTROPHIC DEVELOPMENT; REPRODUCTIVE STRATEGIES; ORGANIC CONTENT; ECHINODERMS; POPULATIONS; ASTEROIDS; ECHINOIDS</t>
  </si>
  <si>
    <t>Egg volume and several aspects of egg nutrient content (dry mass, organic content, carbon and nitrogen content) were measured in eggs from five species of polar caridean shrimp (Crustacea; Decapoda): Chorismus antarcticus, Notocrangon antarcticus and Nematocarcinus lanceopes from the Weddell Sea (Antarctic), and Lebbeus polaris and Eualus gaimardii from Svalbard (Arctic). In Chorismus and Notocrangon (the only species where this was studied) there were significant differences in mean egg volume between individual females. The degree of variation in egg size within individual females varied (within-brood CV ranged from 8 to 20%), although the average variability was similar to the between-female variation (between-brood CV for mean egg volume 14%). In all species examined, measures of egg nutrient content were significantly correlated with egg volume, indicating that differences in egg size reflect real differences in investment per embryo. However, the relationship between egg dry mass and egg volume within species differed from that between species. The common slope for within-species analysis was 97 mug/mul (SE 24), whereas the slope for mean data from nine caridean species was 460 mug/mul (SE 22).</t>
  </si>
  <si>
    <t>10.1016/0022-0981(93)90259-Q</t>
  </si>
  <si>
    <t>LH622</t>
  </si>
  <si>
    <t>WOS:A1993LH62200003</t>
  </si>
  <si>
    <t>SASAKI, M; TAKESHITA, S; SUGIURA, M; SUDO, N; MIYAKE, Y; FURUSAWA, Y; SAKATA, T</t>
  </si>
  <si>
    <t>GROUND-BASED OBSERVATION OF BIOLOGICALLY-ACTIVE SOLAR ULTRAVIOLET-B IRRADIANCE AT 35-DEGREES-N LATITUDE IN JAPAN</t>
  </si>
  <si>
    <t>JOURNAL OF GEOMAGNETISM AND GEOELECTRICITY</t>
  </si>
  <si>
    <t>SPECTRAL MEASUREMENTS; RADIANT EXPOSURE; ANTARCTIC OZONE; RADIATION; SURFACE; UV; PERFORMANCE; WAVELENGTHS; DEPLETION; STATION</t>
  </si>
  <si>
    <t>A new waterproof broadband UVB radiometer was designed to monitor biologically active solar UVB (290-320 nm) irradiance at ground level. Using this radiometer, solar UVB irradiance has been measured, together with UVA (320-400 nm) and Total (300-3300 nm) solar irradiances, for two years from October 1990 to September 1992. The global UVB solar irradiance shows clear seasonal changes, i.e., approximately by factors of 4 and 2 for the ratios of summer to winter and equinox to winter, respectively. In contrast, the seasonal variations in global UVA and Total are very similar and moderate in amplitude, and the corresponding ratios are about 1.7 and 1.3, respectively. Moreover, it is shown that the seasonal variation in the daily global UVB and that in the killing efficiency of sunlight for bacteriophage T1 have a similar pattern. For UVB and Total irradiances, the diffuse component was separately recorded. The monthly average ratio of the diffuse to the global (direct + diffuse) in UVB is persistently high, being about 80% throughout the year. The monthly average ratio of the diffuse to the global in Total solar irradiance was about 50% for the same period. Based on the present observation we found the 24-month average ratios of monthly global UVB/UVA/Total solar irradiance to be 0.14/4.1/100. Increases in the diffuse Total irradiance and in the global UVB irradiance, coupled with a decrease in the global Total irradiance, observed from November 1991 to February 1992 are interpreted as being an influence of the June 1991 eruption of Mt. Pinatubo.</t>
  </si>
  <si>
    <t>TOKAI UNIV,FAC ENGN,DEPT ELECTROPHOTO OPT,HIRATSUKA,KANAGAWA 25912,JAPAN; TOKAI UNIV,INST RES &amp; DEV,SHIBUYA KU,TOKYO 151,JAPAN; EKO CO,SHIBUYA KU,TOKYO 151,JAPAN; TOKAI UNIV,SCH MED,DEPT MOLEK BIOL,ISEHARA,KANAGAWA 25911,JAPAN</t>
  </si>
  <si>
    <t>Tokai University; Tokai University; Tokai University</t>
  </si>
  <si>
    <t>SASAKI, M (corresponding author), TOKAI UNIV,INST RES &amp; DEV,HIRATSUKA,KANAGAWA 25912,JAPAN.</t>
  </si>
  <si>
    <t>TERRA SCIENTIFIC PUBL CO</t>
  </si>
  <si>
    <t>302 JIYUGAOKA-KOMATSU BLDG 24-17 MIDORIGAOKA 2-CHOME, TOKYO TOKYO 152, JAPAN</t>
  </si>
  <si>
    <t>0022-1392</t>
  </si>
  <si>
    <t>J GEOMAGN GEOELECTR</t>
  </si>
  <si>
    <t>J. Geomagn. Geoelectr.</t>
  </si>
  <si>
    <t>10.5636/jgg.45.473</t>
  </si>
  <si>
    <t>LQ525</t>
  </si>
  <si>
    <t>WOS:A1993LQ52500002</t>
  </si>
  <si>
    <t>MENK, FW; FRASER, BJ; HANSEN, HJ; NEWELL, PT; MENG, CI; MORRIS, RJ</t>
  </si>
  <si>
    <t>MULTISTATION OBSERVATIONS OF PCL-2 ULF PULSATIONS IN THE VICINITY OF THE POLAR CUSP</t>
  </si>
  <si>
    <t>ION-CYCLOTRON WAVES; 1-2 MAGNETIC PULSATIONS; BOUNDARY-LAYER; HIGH-LATITUDES; PLASMA-WAVES; LOW-ALTITUDE; EQUATORIAL MAGNETOSPHERE; PARTICLE INTERACTIONS; SOURCE REGION; IPRP EVENTS</t>
  </si>
  <si>
    <t>Geomagnetic pulsations with frequencies in the range 0.1-2.5 Hz have been recorded with a six station Antarctic magnetometer array ranging in latitude from -62.3 to -80.6-degrees invariant. The observed spectral characteristics were compared with the cusp and boundary layer locations for selected days in November and December, 1986, and July, 1990, in order to determine wave source regions. Specific pulsation features have been identified with different magnetospheric regions. The cusp is characterised by intense unstructured 0.15-0.45 Hz noise which diminishes rapidly away from this region. These signals are likely to result from a mixture of ion-cyclotron, Kelvin-Helmholtz and drift-wave instabilities. Narrowband unstructured Pc2 emissions typically around 0.2 Hz and short discrete Pc1 packets or bursts with frequencies below 0.4 Hz, occur in the local morning at boundary layer latitudes, accompanied by generally enhanced power levels between about 0.1 and 0.5 Hz. These emissions are probably due to ion-cyclotron waves generated near or below the He+ gyrofrequency on boundary layer field lines. Propagation of such signals into the polar cap via the ionospheric waveguide is uncommon, perhaps due to the existence of severe ionospheric irregularity features near the dayside auroral oval. Structured and quasi-structured emissions such as hydromagnetic chorus are recorded at the foot of plasmatrough field lines and are consistent with ion-cyclotron wave generation and propagation on closed field lines in the outer magnetosphere.</t>
  </si>
  <si>
    <t>JOHNS HOPKINS UNIV, APPL PHYS LAB, LAUREL, MD 20707 USA; ANTARCTIC DIV, KINGSTON, TAS 7050, AUSTRALIA</t>
  </si>
  <si>
    <t>Johns Hopkins University; Johns Hopkins University Applied Physics Laboratory; Australian Antarctic Division</t>
  </si>
  <si>
    <t>UNIV NEWCASTLE, DEPT PHYS, NEWCASTLE, NSW 2308, AUSTRALIA.</t>
  </si>
  <si>
    <t>Menk, Frederick W/A-2640-2009</t>
  </si>
  <si>
    <t>2003 SANSEI JIYUGAOKA HAIMU, 5-27-19 OKUSAWA, SETAGAYA-KU, TOKYO, 158-0083, JAPAN</t>
  </si>
  <si>
    <t>10.5636/jgg.45.1159</t>
  </si>
  <si>
    <t>MP068</t>
  </si>
  <si>
    <t>WOS:A1993MP06800002</t>
  </si>
  <si>
    <t>IWASAKA, Y; HAYASHI, M; KONDO, Y; KOIKE, M; KOGA, S; YAMATO, M; AIMEDIEU, P; MATTHEWS, WA</t>
  </si>
  <si>
    <t>2 DIFFERENT TYPE NITRATE AEROSOLS IN THE WINTER POLAR STRATOSPHERE - MORPHOLOGY OF INDIVIDUAL PARTICLES OBSERVED WITH AN ELECTRON-MICROSCOPE</t>
  </si>
  <si>
    <t>TOTAL REACTIVE NITROGEN; NITRIC-ACID TRIHYDRATE; ANTARCTIC STRATOSPHERE; OZONE HOLE; HYDROGEN-CHLORIDE; SULFURIC-ACID; CONDENSATION NUCLEI; CLOUDS; ICE; WATER</t>
  </si>
  <si>
    <t>Electron microscopic observation of individual particles collected in the winter Arctic stratosphere (Sweden, Kiruna, January 31, 1990) with a balloon borne impactor showed that the layer of particles containing NO3- ion (possibly Type-I PSCs: nitric acid trihydrate particles) formed on the background sulfate aerosol layer. The nitrate particle layer was well corresponding to the region where atmospheric temperature was lower than the frost point of Type-I PSCs. Two different type nitrate particles were identified in the nitrate particle layer, which may be due to the difference in nucleation processes of Type-I PSCs, from the analysis of morphology of particles producing nitron nitrate crystals on the surface of nitron thin film. Type ''A'' nitrate particles having large disk structure in its center were frequently observed in the lower region of the nitrate particle layer, and type ''B'' nitrate particles were major in the upper region of the nitrate layer.</t>
  </si>
  <si>
    <t>NAGOYA UNIV,WATER RES INST,CHIKUSA KU,NAGOYA,AICHI 464,JAPAN; GUNMA UNIV,FAC GEN EDUC,DEPT PHYS,TAKASAKI 311,JAPAN; CNRS,SERV AERON,F-91371 VERRIERES BUISSON,FRANCE; DSIR PEL LAUDER,CENT OTAGO,NEW ZEALAND</t>
  </si>
  <si>
    <t>Nagoya University; Gunma University; Centre National de la Recherche Scientifique (CNRS)</t>
  </si>
  <si>
    <t>IWASAKA, Y (corresponding author), NAGOYA UNIV,SOLAR TERRESTRIAL ENVIRONM LAB,TOYOKAWA 442,JAPAN.</t>
  </si>
  <si>
    <t>Kondo, Yutaka/D-1459-2012; Koike, Makoto/F-4366-2011; Koga, Seizi/L-5695-2018</t>
  </si>
  <si>
    <t>Koga, Seizi/0000-0001-6742-0403</t>
  </si>
  <si>
    <t>10.5636/jgg.45.1181</t>
  </si>
  <si>
    <t>WOS:A1993MP06800004</t>
  </si>
  <si>
    <t>GOODACRE, AK</t>
  </si>
  <si>
    <t>ELECTRIC-FIELDS DERIVED FROM THE EARTHS MAGNETIC-FIELD AND THEIR APPLICATION TO FLUID MOTION IN THE OUTER CORE</t>
  </si>
  <si>
    <t>3rd Symposium of Study of the Earths Deep Interior-Core-Mantle Boundary Region: Structure and Dynamics</t>
  </si>
  <si>
    <t>JUL 06-10, 1992</t>
  </si>
  <si>
    <t>MIZUSAWA, JAPAN</t>
  </si>
  <si>
    <t>STEADY VELOCITY-FIELD; GEOMAGNETIC-FIELD; MANTLE BOUNDARY; PLATE MOTIONS; APPROXIMATION; DYNAMO; MODELS; TOP</t>
  </si>
  <si>
    <t>Several years ago I discovered an intriguing spatial correlation between plate motions and variations in the strength of the geomagnetic field with the major lithospheric plates tending to move from areas where the magnetic field is diminished to where it is enhanced (GOODACRE, 1987). One implication of this visual correlation is that there is a link between the pattern of fluid motion in the Earth's outer core and the convection of material in the mantle. In order to estimate the motion of fluid in the outermost portion of the core, we require a knowledge of not only the magnetic vector potential, A, and its time variation, but also the scalar electrostatic potential, Psi. Under the assumption that there is no large, time-varying toroidal magnetic field in the Earth's core I have calculated smooth representations of the induced electric field intensity, -partial derivative A/partial derivative t, the electrostatic field intensity, -del Psi, and the motional electric field intensity, v x B, needed to generate electric currents which reproduce the Earth's magnetic field and its secular variation. Superimposed on a postulated main meridional flow consisting of fluid upwelling at the equator and downwelling at the poles is a secondary how system in which fluid spreads out from a point beneath the triple junction of the South American, African and Antarctic lithospheric plates, travels in a thin layer at the surface of the core and then descends in the vicinity of Indonesia. Except in the region of the south Atlantic Ocean, the inferred secondary flow of fluid in the outermost core tends to mimic the directions in which the major lithospheric plates move with respect to ''hot spots'' thereby supporting the idea that most of the major features of the non-dipole portion of the geomagnetic field are caused and controlled by mantle convection and remain ''stationary'' on an historic time scale.</t>
  </si>
  <si>
    <t>GOODACRE, AK (corresponding author), COMMISS GEOL CANADA,DIV GEOPHYS,SALON REFUSES,1 PL OBSERV,OTTAWA K1A 0Y3,ON,CANADA.</t>
  </si>
  <si>
    <t>10.5636/jgg.45.1425</t>
  </si>
  <si>
    <t>MV021</t>
  </si>
  <si>
    <t>WOS:A1993MV02100020</t>
  </si>
  <si>
    <t>BRANDT, RE; WARREN, SG</t>
  </si>
  <si>
    <t>SOLAR-HEATING RATES AND TEMPERATURE PROFILES IN ANTARCTIC SNOW AND ICE</t>
  </si>
  <si>
    <t>JOURNAL OF GLACIOLOGY</t>
  </si>
  <si>
    <t>SPECTRAL ALBEDO; RADIATION; PENETRATION; SCATTERING; ABSORPTION; REGOLITHS; SURFACE; MODEL</t>
  </si>
  <si>
    <t>Observations of temperature maxima at about 10 cm depth in cold Antarctic snow during summer have previously been explained by proposing that solar heating is distributed with depth whereas thermal infrared cooling is localized at the surface (the ''solid-state greenhouse''). An increase in temperature from the surface to 10 cm depth (DELTAT almost-equal-to 4 K) found by Rusin (1961) on the Antarctic Plateau was successfully reproduced by Schlatter (1972) in a combined radiative-transfer and heat-transfer model. However, when we improve the model's spectral resolution, solving for solar radiative fluxes separately in 118 wavelength bands instead of just one ''average'' wavelength, DELTAT shrinks to 0.2 K and moves toward the surface, indicating that the solid-state greenhouse is largely an artifact of inadequate spectral resolution. The agreement between Schlatter's broad-band model and Rusin's measurement suggests that the measurement is inaccurate, perhaps due to solar heating of the buried thermistors. Similar broad-band models which have been applied to the icy surface of Jupiter's satellite Europa are also shown to overestimate the solid-state greenhouse by a factor of about 6. The reason that the solid-state greenhouse effect is insignificant in the case of Antarctic snow is that the wavelengths which do penetrate deeply into snow (visible light) are essentially not absorbed and are scattered back to the surface, whereas the wavelengths that are absorbed by snow (near-infrared) are absorbed in the top few millimeters. The conditions needed to obtain a significant solid-state greenhouse are examined. The phenomenon becomes important if the scattering coefficient is small (as in blue ice) or if the thermal conductivity is low (as in low-density snow, such as near-surface depth hoar).</t>
  </si>
  <si>
    <t>UNIV WASHINGTON,GEOPHYS PROGRAM AK50,SEATTLE,WA 98195</t>
  </si>
  <si>
    <t>INT GLACIOL SOC</t>
  </si>
  <si>
    <t>0022-1430</t>
  </si>
  <si>
    <t>J GLACIOL</t>
  </si>
  <si>
    <t>J. Glaciol.</t>
  </si>
  <si>
    <t>10.3189/S0022143000015756</t>
  </si>
  <si>
    <t>LD620</t>
  </si>
  <si>
    <t>WOS:A1993LD62000011</t>
  </si>
  <si>
    <t>BASAL ICE ACCRETION AND DEBRIS ENTRAINMENT WITHIN THE COASTAL ICE MARGIN, LAW DOME, ANTARCTICA</t>
  </si>
  <si>
    <t>GREENLAND; BOTTOM; SHELF</t>
  </si>
  <si>
    <t>Basal ice stratigraphy in coastal ice cliffs at the Law Dome margin has revealed the basal accretion d clean and debris-bearing ice, marine congelation ice and granular marine ice inland of the margin. Co-isotopic analysis of deltaO-18 and deltaD isotopes together with solute chemistry were applied to determine the modes of accretion and debris entrainment. The marine congelation ice and the granular marine ice were formed from the basal freezing of desalinated sea water and the episodic mixture of basal meltwater and sea water, respectively. Two different debris-entrainment mechanisms were identified. Debris-band ice with debris concentrations of 6.3-33% (by volume) was formed from proglacial raised beach and shallow marine sediment incorporated by an over-riding advance of the margin. Two other debris-bearing ice types, dispersed debris-poor ice with debris concentrations &lt;0.3% (by volume) and laminated debris ice with debris concentrations 0.9-1.9% (by volume) were accreted further inland from the margin by basal regelation processes associated with the Robin (1976) heat-pump effect.</t>
  </si>
  <si>
    <t>GOODWIN, ID (corresponding author), AUSTRALIAN ANTARCTIC DIV,KINGSTON,TAS 70501,AUSTRALIA.</t>
  </si>
  <si>
    <t>10.3189/S002214300001580X</t>
  </si>
  <si>
    <t>WOS:A1993LD62000016</t>
  </si>
  <si>
    <t>NAKAZAWA, T; MACHIDA, T; ESUMI, K; TANAKA, M; FUJII, Y; AOKI, S; WATANABE, O</t>
  </si>
  <si>
    <t>MEASUREMENTS OF CO2 AND CH4 CONCENTRATIONS IN AIR IN A POLAR ICE CORE</t>
  </si>
  <si>
    <t>JAPANESE-ANTARCTIC-STATION; ATMOSPHERIC CO2; METHANE; RECORD; INCREASE; CENTURIES; SYOWA</t>
  </si>
  <si>
    <t>Dry and wet air-extraction systems and precise analysis systems of the CO2 and CH4 concentrations for a polar ice core were developed to reconstruct their ancient levels. A dry-extraction system was capable of crushing an ice sample of 1000 g into fine powder within 2 min, and its air-extraction efficiency was found to be 98%. The CO2 and CH4 concentrations of extracted air were determined using gas chromatography with a flame-ionized detector. The overall precision of our measurements, including air extraction, was estimated to be better than +/- 1 ppmv for CO2 and +/- 10 ppbv for CH4. Preliminary analysis of the ice core drilled at Mizuho Station, Antarctica, showed that the CO2 and CH4 concentrations at 3340-3700 year BP were about 280 ppmv and 700 ppbv, respectively. The Yamato core drilled at the terminus of the glacial flow near the Yamato Mountains, Antarctica, yielded concentrations of 230-240 ppmv for CO2 and 520-550 ppbv for CH4, suggesting that the core had formed during the glacial period.</t>
  </si>
  <si>
    <t>NAKAZAWA, T (corresponding author), TOHOKU UNIV,FAC SCI,CTR ATMOSPHER &amp; OCEAN SCI,SENDAI,MIYAGI 980,JAPAN.</t>
  </si>
  <si>
    <t>10.3189/S0022143000015860</t>
  </si>
  <si>
    <t>MK676</t>
  </si>
  <si>
    <t>WOS:A1993MK67600001</t>
  </si>
  <si>
    <t>JEFFRIES, MO; WEEKS, WF; SHAW, R; MORRIS, K</t>
  </si>
  <si>
    <t>STRUCTURAL CHARACTERISTICS OF CONGELATION AND PLATELET ICE AND THEIR ROLE IN THE DEVELOPMENT OF ANTARCTIC LAND-FAST SEA-ICE</t>
  </si>
  <si>
    <t>Ice cores were obtained in january 1990 from the land-fast ice in McMurdo Sound for a study of variations in texture, fabric, sub-structure, composition and development. Two primary ice types were observed, congelation and platelet, with a minor amount of frazil ice. Congelation ice growth precedes platelet-ice accretion. Congelation-ice fabrics show frequent moderate to strong alignments, a phenomenon believed to be due to water-current control of selective ice-crystal growth. Platelet ice originates at the base of the congelation ice, initially as a porous latticework of tabular ice crystals which subsequently consolidate by congelation of the interstitial water. Interstitial congelation-ice fabrics generally have little or no alignment, indicating the reduced effect of currents within the platelet latticework prior to solidification. Platelet-crystal textures range from small, wavy-edged forms to large, blade-like forms. Platelet-crystal fabrics indicate that, in addition to being randomly oriented, the platelet latticeworks commonly include many crystals with their flat (0001) faces oriented both parallel and normal to the base of the overlying ice. Plate-width data suggest that the interstitial congelation ice-growth rates remain similar to those of the overlying congelation ice. This effective increase in growth rates probably happens because the latticework of accumulating platelets ahead of the freezing interface ensures that the water within the platelet layer is at the freezing point and less heat has to be removed from platelet-rich water than from platelet-free water for a given thickness of congelation ice to grow. The negative oceanic heat flux associated with platelet-ice formation in McMurdo Sound explains why McMurdo Sound fast ice is thicker than Ross Sea pack ice, and also why it reaches a greater thickness than Arctic fast ice grown in a similar polar marine climate. Plate widths in the McMurdo Sound congelation ice suggest, however, that it grows no faster than Arctic congelation ice.</t>
  </si>
  <si>
    <t>UNIV ALASKA, INST GEOPHYS, FAIRBANKS, AK 99775 USA.</t>
  </si>
  <si>
    <t>Shaw, Raymond/0000-0003-0390-2424</t>
  </si>
  <si>
    <t>EDINBURGH BLDG, SHAFTESBURY RD, CB2 8RU CAMBRIDGE, ENGLAND</t>
  </si>
  <si>
    <t>1727-5652</t>
  </si>
  <si>
    <t>10.3189/S0022143000015884</t>
  </si>
  <si>
    <t>WOS:A1993MK67600003</t>
  </si>
  <si>
    <t>HIGH-RESOLUTION DIELECTRIC PROFILING OF ICE CORES</t>
  </si>
  <si>
    <t>STRATIGRAPHY</t>
  </si>
  <si>
    <t>A new method for high-resolution (3 mm) dielectric profiling of ice cores is described. The method measures the capacitance and conductance of the ice at a single frequency (chosen to be 50 kHz in this case). The technique requires only a few minutes per metre of core, and no sophisticated data analysis. The system is designed to operate on ice cores that have been cut longitudinally, providing one flat and one curved surface. The 50 kHz conductance is dependent on the acid and neutral-salt concentrations in the ice. The new method was tested successfully on the GRIP core from Summit, Greenland, in 1991. It is useful for detecting seasonal variations in impurities in both acidic Holocene ice and in normally alkaline Wisconsin ice.</t>
  </si>
  <si>
    <t>MOORE, JC (corresponding author), BRITISH ANTARCTIC SURVEY,NERC,MADINGLEY RD,CAMBRIDGE CB3 0ET,ENGLAND.</t>
  </si>
  <si>
    <t>10.3189/S0022143000015902</t>
  </si>
  <si>
    <t>WOS:A1993MK67600005</t>
  </si>
  <si>
    <t>VAUGHAN, DG</t>
  </si>
  <si>
    <t>RELATING THE OCCURRENCE OF CREVASSES TO SURFACE STRAIN RATES</t>
  </si>
  <si>
    <t>The presence of crevasses on the surface of ice masses indicates that a fracture criterion has been met. Understanding how crevasses form will provide information about the stress and strain-rate fields in the ice. This study derives a relationship between measurements of strain rate and observations of crevassing on the surface of ice masses. A literature search yielded 17 polar and alpine locations where strain rates had been measured and crevassing recorded. By plotting strain rates (converted to stresses using a creep law) using axes representing the surface-parallel principal stresses, failure envelopes were derived by enclosing measurements where surface crevassing was absent. The derived failure envelopes were found to conform well to theoretical ones predicted by the Coulomb and the maximum octahedral shear stress (von Mises) theories of failure. The derived failure envelopes were scaled by the tensile strength, which was found to vary from 90 to 320 kPa. There was no systematic variation of tensile strength with either temperature at 10 m depth or the method used to locate the crevasses. The observed variation in tensile strength could result from variations in ice properties (e.g. crystal size, impurity content or density) or could be related to uncertainty in the constitutive relation. Creep flow and fracture share a very similar temperature dependence, suggesting similar crystal-scale processes are responsible for both. The observed relationship will provide a supplementary tool with which to verify and test models of ice dynamics against remotely sensed imagery. The study also indicates that a temperature rise of a few degrees throughout the ice column will not result directly in any increase in calving rates from the large Antarctic ice shelves such as the Filchner-Ronne or Ross Ice Shelves.</t>
  </si>
  <si>
    <t>BRITISH ANTARCTIC SURVEY, NERC, CAMBRIDGE CB3 0ET, ENGLAND.</t>
  </si>
  <si>
    <t>10.3189/S0022143000015926</t>
  </si>
  <si>
    <t>WOS:A1993MK67600007</t>
  </si>
  <si>
    <t>TISON, JL; PETIT, JR; BARNOLA, JM; MAHANEY, WC</t>
  </si>
  <si>
    <t>DEBRIS ENTRAINMENT AT THE ICE-BEDROCK INTERFACE IN SUB-FREEZING TEMPERATURE CONDITIONS (TERRE-ADELIE, ANTARCTICA)</t>
  </si>
  <si>
    <t>ISOTOPIC COMPOSITION; POLAR ICE; SHEET; CORE; RECORD; DRIFT; CO2</t>
  </si>
  <si>
    <t>The debris-rich ice from the bottom 6 m of the 82 m deep CAROLINE (Coastal Antarctic Record of Last Interglacial Natural Environment) ice core reaching bedrock, and from five 2 m long surface cores at Moraine Prudhomme in Terre Adelie (Antarctica) is described and compared to debris-laden ice from the core-drilling site D10. Isotopic, total-gas content, CO2 concentration and SEM investigations of embedded particles, together with ice textures and fabrics, rule out ''pressure-melting'' regelation around bed obstacles or ''freezing-on'' as possible mechanisms for the debris entrainment at the ice-bedrock interface. It is suggested that the debris entrapment by purely mechanical means (e.g. shearing) is an efficient process in forming basal ice layers (BIL) at sub-freezing temperatures. This process might be dominant at the margin of the Antarctic ice sheet where no ice shelf exists and where a ramp terminus or a buttressing coastal relief induces compressive flow.</t>
  </si>
  <si>
    <t>CNRS,GLACIOL &amp; GEOPHYS ENVIRONM LAB,F-38402 ST MARTIN DHERES,FRANCE; CENS,MODELISAT CLIMAT &amp; ENVIRONM LAB,F-91191 GIF SUR YVETTE,FRANCE; YORK UNIV,ATKINSON COLL,N YORK M3J 1P3,ON,CANADA</t>
  </si>
  <si>
    <t>Centre National de la Recherche Scientifique (CNRS); CEA; York University - Canada</t>
  </si>
  <si>
    <t>TISON, JL (corresponding author), UNIV BRUXELLES,FAC SCI,DEPT SCI TERRE &amp; ENVIRONM,CP 16003,B-1050 BRUSSELS,BELGIUM.</t>
  </si>
  <si>
    <t>WOS:A1993MK67600011</t>
  </si>
  <si>
    <t>STONE, DB; CLARKE, GKC</t>
  </si>
  <si>
    <t>ESTIMATION OF SUBGLACIAL HYDRAULIC-PROPERTIES FROM INDUCED CHANGES IN BASAL WATER-PRESSURE - A THEORETICAL FRAMEWORK FOR BOREHOLE-RESPONSE TESTS</t>
  </si>
  <si>
    <t>ANTARCTIC ICE STREAM; SLUG TEST; GLACIERS; BENEATH; SURGE; DEFORMATION; AQUIFER; SHEET; TILL; FLOW</t>
  </si>
  <si>
    <t>In this paper we develop a theoretical model describing water motion in a coupled borehole-subglacial flow system. The theory applies to basal drainage systems having multiple and extensive interconnected flow paths. Within this domain it encompasses a broad range of flow regimes, from laminar Darcian flow in a thick permeable unit to turbulent sheet flow in a very thin layer. Important terms in the model are highlighted by recasting the problem in dimensionless form. The non-dimensional formulation indicates that there are four free parameters in the coupled system. These parameters characterize skin friction in the borehole, and diffusion, transmissivity and turbulent transport in the subglacial flow layer. Dimensionless results show that, under most circumstances, the effects of skin friction in the borehole are negligible. Diffusion, transmissivity and especially turbulent transport in the basal layer are found to influence subglacial water flow strongly. We use our model to predict fluctuations of borehole-water levels that result from different types of disturbances. We show how this framework can be used to estimate subglacial hydraulic properties by comparing model results with data collected during field experiments on Trapridge Glacier, Yukon Territory, Canada, in 1989 and 1990.</t>
  </si>
  <si>
    <t>UNIV BRITISH COLUMBIA,DEPT GEOPHYS &amp; ASTRON,VANCOUVER V6T 1Z4,BC,CANADA</t>
  </si>
  <si>
    <t>University of British Columbia</t>
  </si>
  <si>
    <t>10.3189/S0022143000015999</t>
  </si>
  <si>
    <t>WOS:A1993MK67600014</t>
  </si>
  <si>
    <t>LEDROIT, M; REMY, F; MINSTER, JF</t>
  </si>
  <si>
    <t>OBSERVATIONS OF THE ANTARCTIC ICE-SHEET WITH THE SEASAT SCATTEROMETER - RELATION TO KATABATIC-WIND INTENSITY AND DIRECTION</t>
  </si>
  <si>
    <t>MICROWAVE MEASUREMENTS; CONTINENTAL ICE; SURFACE; SNOW; INVERSION</t>
  </si>
  <si>
    <t>The Seasat A satellite scatterometer radar, initially designed to measure ocean-wind intensity and direction, also provided observations on the Antarctic ice sheet. The signal of the back-scatter coefficient decreases strongly from 10 to -20 dB when the incidence angle of the observations increases from 0-degrees to 65-degrees. An additional 5dB signal is found, which is correlated with the direction and intensity of katabatic winds, independent of the incidence angle and polarization of the signal. By using simplified models of the volume-scattering within the snowpack (which is mostly sensitive to snow grain-size) and surface-scattering from the air-snow interface (which depends on roughness), it is evident that the signal of the scatterometer could result from the effects of snow dunes at low incidence angle, and of micro-roughness and volume back-scatter at incidence angles greater than 25-degrees. The instrument therefore provides a means of measuring the direction and intensity of katabatic winds.</t>
  </si>
  <si>
    <t>LEDROIT, M (corresponding author), GRGS,UMR 39,18 AV E BELIN,F-31055 TOULOUSE,FRANCE.</t>
  </si>
  <si>
    <t>10.3189/S002214300001604X</t>
  </si>
  <si>
    <t>WOS:A1993MK67600019</t>
  </si>
  <si>
    <t>DELISLE, G</t>
  </si>
  <si>
    <t>GLOBAL CHANGE, ANTARCTIC METEORITE TRAPS AND THE EAST ANTARCTIC ICE-SHEET</t>
  </si>
  <si>
    <t>HISTORY; MODEL</t>
  </si>
  <si>
    <t>Numerical models to assess the principal response of large ice caps to climatic changes are used as a guide to the interpretation of field evidence of changes in the glaciological regime in the coastal areas of Victoria Land and north Victoria Land, Antarctica. Based on the theoretical work, the following scenario is proposed: areas within about 300 km from the coast of Victoria Land experienced (i) significantly shallower ice slopes and a lesser degree of glaciation during most of the late Tertiary, (ii) steep slopes and thicker ice than today during glacial stages, and (iii) moderate thinning of the ice in intervening interglacial stages. The model predicts, for central regions of Antarctica, a slightly thinner ice cap (lower snow-accumulation rate) during glacial stages, but an estimated 200 m thicker ice cap in warmer Tertiary climates than today. The calculated ''Tertiary ice caps'' indicate a probable tendency of periodic surges due to basal melting at the outer fringes. Only modest changes of the ice thickness in reasonably good agreement with the model predictions for the current interglacial stage have been observed on four blue-ice fields, all located within 250 km of the coastline. Investigated ice fields include two meteorite traps - the Allan Hills Icefield and the Frontier Mountain meteorite fields. Antarctic meteorite traps are sustained by very specific glaciological conditions - in particular, only moderate changes in ice thickness over time. The sub-ice topography of these fields was determined by radar measurements and reveals a former, very different glaciological regime, which is interpreted as being associated with glacial processes, operative during the late Tertiary. Field evidence for a hypsithermal event during the Holocene is presented.</t>
  </si>
  <si>
    <t>10.3189/S0022143000016051</t>
  </si>
  <si>
    <t>WOS:A1993MK67600020</t>
  </si>
  <si>
    <t>BURCKLE, LH</t>
  </si>
  <si>
    <t>IS THERE DIRECT EVIDENCE FOR LATE QUATERNARY COLLAPSE OF THE WEST ANTARCTIC ICE-SHEET</t>
  </si>
  <si>
    <t>By studying diatoms recovered from sediment taken from beneath the West Antarctic ice sheet (Ice Stream B), Scherer (1991) concluded that this feature must have collapsed at least once during the past 600 kyear and that the two likely candidates for time of collapse were oxygen-isotope stage 11 (362-423 kyear BP) and sub-stage 5e (110-128 kyear BP). This conclusion does not stand up to critical examination of the data, however. Specifically, the diatom datum level, the last occurrence of Actinocyclus ingens, used to constrain the 600 kyear date is diachronous into higher latitudes and does not apply in sediments recovered from near Antarctica. Secondly, the additional diatoms used to constrain the time of collapse to the late Quaternary either range before the late Quaternary or have no published geological record. In spite of this, there are data to suggest that one or more late Quaternary interglacial intervals were as warm as, or warmer than, the present. As yet, however, no direct evidence exists to incorporate a West Antarctic ice sheet collapse into these scenarios. It is suggested that this debate is best resolved by study of deep-sea sediments of late Quaternary age recovered from around the Antarctic continent.</t>
  </si>
  <si>
    <t>BURCKLE, LH (corresponding author), LAMONT DOHERTY EARTH OBSERV, PALISADES, NY 10964 USA.</t>
  </si>
  <si>
    <t>LENSFIELD RD, CAMBRIDGE CB2 1ER, ENGLAND</t>
  </si>
  <si>
    <t>10.3189/S0022143000016385</t>
  </si>
  <si>
    <t>NA692</t>
  </si>
  <si>
    <t>WOS:A1993NA69200007</t>
  </si>
  <si>
    <t>RETZLAFF, R; LORD, N; BENTLEY, CR</t>
  </si>
  <si>
    <t>AIRBORNE-RADAR STUDIES - ICE STREAM-A, ICE STREAM-B AND ICE STREAM-C, WEST ANTARCTICA</t>
  </si>
  <si>
    <t>SHEET</t>
  </si>
  <si>
    <t>Digital airborne-radar data were collected during the 1988-89 Antarctic field season in six gridded blocks covering the upstream parts of Ice Streams A, B and C. An automated processing procedure was developed for picking onset times, converting travel times, interpolating missing data, converting pressure-transducer readings, correcting navigational drift, performing cross-over analysis and zeroing remanent cross-over errors. Cross-over analysis was used to remove the effects of temporal variations in atmospheric pressure and to estimate errors. Interpolation between flight lines was carried out using the Kriging method. Surface elevation was referred to the Rapp Set A geoid by trying the gridded surface to satellite-surveyed ground stations, using a planar-model fit. Maps of surface elevation, ice thickness and bottom topography with standard-error estimates of 4-9 m for surface elevation and 30-60 m for ice thickness and bottom topography were produced. These maps show that the locations of the ice streams are not clearly reflected in either the surface or basal topography, so are presumably controled by basal or internal conditions, that there is no clearly demarcated transition zone between sheet flow and streaming flow, that there is no clear cut evidence for the capture of the catchment of Ice Stream C by Ice Stream B, but that Ice Stream B does drain virtually the entire region between the lateral boundaries of Ice Streams A and C.</t>
  </si>
  <si>
    <t>RETZLAFF, R (corresponding author), UNIV WISCONSIN,GEOPHYS &amp; POLAR RES CTR,MADISON,WI 53706, USA.</t>
  </si>
  <si>
    <t>10.3189/S0022143000016397</t>
  </si>
  <si>
    <t>WOS:A1993NA69200008</t>
  </si>
  <si>
    <t>JACOBEL, RW; GADES, AM; GOTTSCHLING, DL; HODGE, SM; WRIGHT, DL</t>
  </si>
  <si>
    <t>INTERPRETATION OF RADAR-DETECTED INTERNAL LAYER FOLDING IN WEST ANTARCTIC ICE STREAMS</t>
  </si>
  <si>
    <t>SYSTEM; BASE</t>
  </si>
  <si>
    <t>Low-frequency surface-based radar-profiling experiments on Ice Streams B and C, West Antarctica, have yielded high-resolution images which depict folding of the internal layers that can aid in the interpretation of ice-stream dynamics. Unlike folding seen in most earlier radar studies of ice sheets, the present structures have no relationship to bedrock topography and show tilting of their axial fold planes in the flow direction. Rather than being standing waves created by topography or local variations in basal shear stress, the data show that these folds originate upstream of the region of streaming flow and are advected into the ice streams. The mechanism for producing folds is hypothesized to be changes in the basal boundary conditions as the ice makes the transition from inland ice to ice-stream flow. Migration of this transition zone headward can then cause folds in the internal layering to be propagated down the ice streams.</t>
  </si>
  <si>
    <t>US GEOL SURVEY,ICE &amp; CLIMATE PROJECT,TACOMA,WA 98416; US GEOL SURVEY,GEOPHYS BRANCH,DENVER,CO 80225</t>
  </si>
  <si>
    <t>United States Department of the Interior; United States Geological Survey; United States Department of the Interior; United States Geological Survey</t>
  </si>
  <si>
    <t>JACOBEL, RW (corresponding author), ST OLAF COLL,DEPT PHYS,NORTHFIELD,MN 55057, USA.</t>
  </si>
  <si>
    <t>WOS:A1993NA69200011</t>
  </si>
  <si>
    <t>RETZLAFF, R; BENTLEY, CR</t>
  </si>
  <si>
    <t>TIMING OF STAGNATION OF ICE STREAM-C, WEST ANTARCTICA, FROM SHORT-PULSE RADAR STUDIES OF BURIED SURFACE CREVASSES</t>
  </si>
  <si>
    <t>Five short-pulse radar profiles were run across the edge of inactive Ice Stream C, one of the ''Ross'' ice streams that flows from the West Antarctic inland ice sheet into the Ross Ice Shelf. Scatter from buried crevasses, which we presume were at the surface of the ice stream when it was active, creates hyperbolae on the radar records. A density-depth curve and local accumulation rates were used to convert the picked travel times of the apices of the hyperbolae into stagnation ages for the ice stream. Stagnation ages are 130 +/- 25 year for the three profiles farthest downstream and marginally less (100 +/- 30 year) for the fourth. The profile farthest upstream shows a stagnation age of only approximately 30 year. We believe that these results indicate a ''wave'' of stagnation propagating at a diminishing speed upstream from the mouth of the ice stream, and we suggest that the stagnation process involves a drop in water pressure at the bed due to a conversion from sheet flow to channelized water flow.</t>
  </si>
  <si>
    <t>10.3189/S0022143000016440</t>
  </si>
  <si>
    <t>WOS:A1993NA69200013</t>
  </si>
  <si>
    <t>RIDLEY, JK; CUDLIP, W; LAXON, SW</t>
  </si>
  <si>
    <t>IDENTIFICATION OF SUBGLACIAL LAKES USING ERS-1 RADAR ALTIMETER</t>
  </si>
  <si>
    <t>CONTINENTAL ICE; SHEETS; TOPOGRAPHY; MODEL</t>
  </si>
  <si>
    <t>Radar-altimeter data from ERS-1 allow detailed topographic mapping of Antarctica to 82-degrees-S to be carried out, revealing several notable surface features. Among these is the large subglacial lake near Vostok which is mapped here in detail. The central part of the lake is found to have an exceptionally smooth surface with r.m.s. elevation variations of less than 0.2 m. A search for other large Antarctic lakes in the data is made based on the smoothness and low gradient of the surface. A number of other flat areas are identified with lake locations previously determined from radio-echo sounding observations. However, radar-altimeter observations show that a minimum lake size of 20 km is required for a surface above a lake to become flat. Numerous bowl-like features can be seen in the surface topography, and these may be associated with intermediate-sized subglacial lakes. It is determined that high spatial-resolution radar altimetery could be used to identify subglacial lakes greater than 10 km in lateral extent. Flat regions of the ice sheet are particularly useful as they may be used as height-reference surfaces to help fix the orbits of radar-altimeter satellites.</t>
  </si>
  <si>
    <t>RIDLEY, JK (corresponding author), UCL, MULLARD SPACE SCI LAB, HOLMBURY ST MARY, DORKING RH5 6NT, SURREY, ENGLAND.</t>
  </si>
  <si>
    <t>10.3189/S002214300001652X</t>
  </si>
  <si>
    <t>WOS:A1993NA69200021</t>
  </si>
  <si>
    <t>DAVIS, CH; MOORE, RK</t>
  </si>
  <si>
    <t>A COMBINED SURFACE-SCATTERING AND VOLUME-SCATTERING MODEL FOR ICE-SHEET RADAR ALTIMETRY</t>
  </si>
  <si>
    <t>SEA-LEVEL; SATELLITE ALTIMETRY; WIND-SPEED; CLIMATE; GREENLAND; TOPOGRAPHY; GROWTH; TIME; RISE</t>
  </si>
  <si>
    <t>Over the last 15 years, satellite-altimeter data have been used to produce surface-elevation maps of the Greenland and Antarctic ice sheets with a 2 m accuracy. Analysis of Seasat and Geosat cross-over points showed that satellite altimeters can measure changes in the mass balance of the ice sheets. The retracking algorithm used to extract surface elevations from Seasat and Geosat return wave forms is based upon a modified form of the Brown surface-scattering model. Recent work has shown that altimeter wave forms over higher-altitude regions of the ice sheets are affected by sub-surface volume-scattering. Here, we develop a theoretical model for altimeter return wave forms over the ice sheets that is based on a combination of surface- and volume-scattering. By approximating the altimeter's antenna pattern and transmitted pulse shape with Gaussian functions, we derive a closed-form analytical solution for the return-power volume-scattered from beneath the ice-sheet surface. We then combine the volume-scattering model with the Brown model and apply it to average wave forms from the Greenland and Antarctic ice sheets. The results show that the combined model accurately describes variations in altimeter wave-form shapes that are produced by differing contributions of surface- and volume-scattering to the received power. The combined model is then used to simulate return wave forms from a dual-frequency altimeter. The simulation shows that a two-frequency system can provide quantitative estimates of the absorption and scattering coefficients for near-surface snow.</t>
  </si>
  <si>
    <t>UNIV KANSAS,RADAR SYST &amp; REMOTE SENSING LAB,LAWRENCE,KS 66045</t>
  </si>
  <si>
    <t>DAVIS, CH (corresponding author), UNIV MISSOURI,TRUMAN CAMPUS,INDEPENDENCE,MO 64050, USA.</t>
  </si>
  <si>
    <t>10.3189/S0022143000016579</t>
  </si>
  <si>
    <t>WOS:A1993NA69200026</t>
  </si>
  <si>
    <t>DAVIS, CH; ZWALLY, HJ</t>
  </si>
  <si>
    <t>GEOGRAPHIC AND SEASONAL-VARIATIONS IN THE SURFACE-PROPERTIES OF THE ICE SHEETS BY SATELLITE-RADAR ALTIMETRY</t>
  </si>
  <si>
    <t>CONTINENTAL ICE; GREENLAND; RETURN; GROWTH</t>
  </si>
  <si>
    <t>Geosat-altimeter wave forms from the Greenland and Antarctic ice sheets are analyzed using an algorithm based upon a combined surface- and volume-scattering model. The results demonstrate that sub-surface volume-scattering occurs over major parts of the ice sheets. Quantitative estimates of geographic variations in the near-surface ice-sheet properties are derived by retracking individual altimeter wave forms. The derived surface properties correlate with elevation, latitude and microwave brightness-temperature data. Specifically, the extinction coefficient of snow obtained by this method varies from 0.48 to 0. 13 m-1 over the latitudes from 65-degrees to 72-degrees-N on the central part of the Greenland ice sheet and from 0.20 to 0.10 m-1 over a section of Wilkes Land in East Antarctica where the elevation increases from 2550 to 3150m. Analysis of a passive-microwave data over East Antarctica shows that the brightness temperature increases with elevation as the extinction coefficient decreases. Larger snow grain-sizes occur at lower elevations of the ice sheet because of higher mean annual temperatures. The larger grain-sizes increase the extinction coefficient of snow and decrease the emitted energy (brightness temperature) from greater snow depths. The passive-microwave data are also used to determine the average number of melt d year-1 (1979-87) for the central part of the Greenland ice sheet. For latitudes from 65-degrees to 68.5-degrees-N, the average number of melt days decreases from 3.5 to 0.25 d year-1, whereas no melt events are observed for latitudes above 69-degrees-N over the 8 year period. Snow subjected to alternate melting and freezing has enhanced grain-sizes compared to that of dry snow. This accounts for the larger values and larger spatial variations of k(e) on the Greenland ice sheet compared to East Antarctica, where surface temperatures are never high enough to cause surface melting.</t>
  </si>
  <si>
    <t>NASA,GODDARD SPACE FLIGHT CTR,OCEANS &amp; ICE BRANCH,GREENBELT,MD 20771</t>
  </si>
  <si>
    <t>10.3189/S0022143000016580</t>
  </si>
  <si>
    <t>WOS:A1993NA69200027</t>
  </si>
  <si>
    <t>MOORE, J</t>
  </si>
  <si>
    <t>ICE BLISTERS AND ICE DOLINES</t>
  </si>
  <si>
    <t>10.3189/S002214300001666X</t>
  </si>
  <si>
    <t>WOS:A1993NA69200035</t>
  </si>
  <si>
    <t>SCHERER, R</t>
  </si>
  <si>
    <t>THERE IS DIRECT EVIDENCE FOR PLEISTOCENE COLLAPSE OF THE WEST ANTARCTIC ICE-SHEET</t>
  </si>
  <si>
    <t>CENOZOIC GLACIAL HISTORY; ROSS EMBAYMENT; EVENTS</t>
  </si>
  <si>
    <t>SCHERER, R (corresponding author), OHIO STATE UNIV, BYRD POLAR RES CTR, COLUMBUS, OH 43210 USA.</t>
  </si>
  <si>
    <t>10.3189/S0022143000016671</t>
  </si>
  <si>
    <t>WOS:A1993NA69200036</t>
  </si>
  <si>
    <t>FELDMANN, RM; TSHUDY, DM; THOMSON, MRA</t>
  </si>
  <si>
    <t>LATE CRETACEOUS AND PALEOCENE DECAPOD CRUSTACEANS FROM JAMES-ROSS-BASIN, ANTARCTIC PENINSULA</t>
  </si>
  <si>
    <t>SEYMOUR ISLAND; SOUTH ISLAND; NEW-ZEALAND; NEPHROPIDAE; EOCENE; BRACHYURA; LOBSTERS</t>
  </si>
  <si>
    <t>Seventeen species of decapod crustaceans have been described from Campanian through Paleocene rocks in the Santa Marta, Lopez de Benodano, and Sobral Formations of the James Ross Basin, Antarctica. Of these, nine are new species: Metanephrops rossensis, Glyphea australensis, Paguristes santamartaensis, Munidopsis foersteri, Retrorsichela laevis, Plagiophthalmous collinsi, Rhinopoupinia bicornis, Cristafrons praescientis, and Torynomma (Torynomma) australis. One new family, Retrorsichelidae, and three new genera, Retrorsichela, Rhinopoupinia, and Cristafrons, were also named. This assemblage includes the first notice of brachyurans from the Cretaceous of Antarctica; six species are described. The nephropid lobster Hoploparia stokesi (Weller), the most common decapod throughout the section, exhibits significant morphological change throughout its range from late Santonian or earliest Campanian to Paleocene; however, variation of key features is asynchronous. The raninid brachyuran, Cristafrons praescientis, is second in abundance to H. stokesi. The occurrence of Metanephrops rossensis and Munidopsis foersteri represents the oldest geological records for these genera and the recognition of species of Paguristes, Plagiophthalmous, Torynomma, and Necrocarcinus constitutes the first notice of these genera in Antarctica. Of those taxa that have living congenors, the species of Metanephrops, Linuparus, and Munidopsis occupied habitats at inner shelf depths in the Cretaceous whereas their extant descendants are restricted to outer shelf and bathyal depths. This diverse decapod fauna is dominated by genera that range into the Cenozoic and appears to be a pioneer assemblage.</t>
  </si>
  <si>
    <t>KENT STATE UNIV, DEPT GEOL, KENT, OH 44242 USA.</t>
  </si>
  <si>
    <t>1937-2337</t>
  </si>
  <si>
    <t>S</t>
  </si>
  <si>
    <t>KM530</t>
  </si>
  <si>
    <t>WOS:A1993KM53000001</t>
  </si>
  <si>
    <t>MATANO, RP</t>
  </si>
  <si>
    <t>ON THE SEPARATION OF THE BRAZIL CURRENT FROM THE COAST</t>
  </si>
  <si>
    <t>ANTARCTIC CIRCUMPOLAR CURRENT; MALVINAS CURRENTS; OCEAN CIRCULATION; ATLANTIC-OCEAN; WIND STRESS; WORLD OCEAN; CONFLUENCE; EDDIES; MODEL</t>
  </si>
  <si>
    <t>A series of numerical experiments, using analytical and numerical models, leads to the conclusion that the separation of the Brazil Current from the coast can be related to the northward momentum of the Malvinas Current. Experiments in which the Malvinas Current has a low transport show the Brazil Current separating where the curl of the wind stress vanishes, seven degrees south of the observed separation latitude of 38-degrees-S. If, however, the flow distribution at the Drake Passage is adjusted so that the transport of the Malvinas Current is increased, then the model predicts thal the latitude where the Brazil Current separates from the coast is near its observed value.</t>
  </si>
  <si>
    <t>PRINCETON UNIV,ATMOSPHER &amp; OCEAN SCI PROGRAM,PRINCETON,NJ 08544</t>
  </si>
  <si>
    <t>10.1175/1520-0485(1993)023&lt;0079:OTSOTB&gt;2.0.CO;2</t>
  </si>
  <si>
    <t>KL857</t>
  </si>
  <si>
    <t>WOS:A1993KL85700005</t>
  </si>
  <si>
    <t>SHIBUYA, K; KASAHARA, M; HAYAKAWA, M; FUJIMURA, A; KOYAMA, J; Kaminuma, K; MIZUTANI, H</t>
  </si>
  <si>
    <t>APPLICATION OF GPS DIFFERENTIAL POSITIONING FOR THE DEVELOPMENT OF THE ANTARCTIC PENETRATOR</t>
  </si>
  <si>
    <t>JOURNAL OF PHYSICS OF THE EARTH</t>
  </si>
  <si>
    <t>In order to study the effectiveness of GPS (Global Positioning System) differential positioning for the deployed Antarctic penetrator, we made fall tests by changing the release altitude at 160, 330, 680, and 1,000 m above the ground. A two-blade helicopter equipped with a Trimble GPS Pathfinder was used in the experiment at the Aoyama Pasture, Hokkaido, in April 1991. As compared with the precise location (0.1 m accuracy) determined by the GPS doubly differenced phase analysis, post-processed 1 min (less than 60 data points during PDOP&lt;10) average of the helicopter hovering GPS differential navigation data was accurate to 10 m for a horizontal location (hovering method). By knowing the release time to an accuracy of 1 s, the impact location can be predicted by tracing the falling trajectory (trajectory method). Thus estimated position was accurate to 30 m against the precise location. As for a height accuracy, there was an error of +/- 10 m in the hovering method. This error further degraded to +/- 20 m when the coordinates of the reference site were replaced by a time-average (1-2 h duration) of the point-positioning results. The above obtained positioning accuracies are enough for a long-range (300 km profile) seismic explosion experiments of each 5-10 km station separation, because the associated errors result only in 0.2% uncertainty on the estimate of P-wave velocity structures.</t>
  </si>
  <si>
    <t>SHIBUYA, K (corresponding author), NATL INST POLAR RES, ITABASHI KU, TOKYO 173, JAPAN.</t>
  </si>
  <si>
    <t>CENTER ACADEMIC PUBL JAPAN</t>
  </si>
  <si>
    <t>2-4-16 YAYOI, BUNKYO-KU, TOKYO, 113-0032, JAPAN</t>
  </si>
  <si>
    <t>0022-3743</t>
  </si>
  <si>
    <t>J PHYS EARTH</t>
  </si>
  <si>
    <t>J. Phys. Earth</t>
  </si>
  <si>
    <t>10.4294/jpe1952.41.291</t>
  </si>
  <si>
    <t>NY878</t>
  </si>
  <si>
    <t>WOS:A1993NY87800002</t>
  </si>
  <si>
    <t>EGGINTON, S; MOERLAND, TS</t>
  </si>
  <si>
    <t>INTRACELLULAR PH OF FAST MUSCLE FROM AN ANTARCTIC TELEOST (HARPAGIFER-ANTARCTICUS) ESTIMATED IN-VIVO BY P-31 NMR</t>
  </si>
  <si>
    <t>JOURNAL OF PHYSIOLOGY-LONDON</t>
  </si>
  <si>
    <t>UNIV BIRMINGHAM,SCH MED,DEPT PHYSIOL,BIRMINGHAM B15 2TT,W MIDLANDS,ENGLAND; FLORIDA STATE UNIV,DEPT BIOL SCI,TALLAHASSEE,FL 32306</t>
  </si>
  <si>
    <t>University of Birmingham; State University System of Florida; Florida State University</t>
  </si>
  <si>
    <t>0022-3751</t>
  </si>
  <si>
    <t>J PHYSIOL-LONDON</t>
  </si>
  <si>
    <t>J. Physiol.-London</t>
  </si>
  <si>
    <t>P234</t>
  </si>
  <si>
    <t>Neurosciences; Physiology</t>
  </si>
  <si>
    <t>Neurosciences &amp; Neurology; Physiology</t>
  </si>
  <si>
    <t>MQ053</t>
  </si>
  <si>
    <t>WOS:A1993MQ05300230</t>
  </si>
  <si>
    <t>EGGINTON, S</t>
  </si>
  <si>
    <t>CHANGES IN BLOOD-CHEMISTRY OF ANTARCTIC TELEOSTS DURING RECOVERY FROM CAPTURE AND SURGERY</t>
  </si>
  <si>
    <t>UNIV BIRMINGHAM,SCH MED,DEPT PHYSIOL,BIRMINGHAM B15 2TJ,W MIDLANDS,ENGLAND</t>
  </si>
  <si>
    <t>University of Birmingham</t>
  </si>
  <si>
    <t>P21</t>
  </si>
  <si>
    <t>KG431</t>
  </si>
  <si>
    <t>WOS:A1993KG43100020</t>
  </si>
  <si>
    <t>BELL, BR; PANKHURST, RJ</t>
  </si>
  <si>
    <t>SR-ISOTOPE VARIATIONS IN A COMPOSITE SILL - CRYSTAL LIQUID PROCESSES AND THE ORIGIN OF THE SKYE GRANITES</t>
  </si>
  <si>
    <t>NW SCOTLAND; ISLE; MAGMA; GEOCHEMISTRY; PROVINCE; ROCKS; LAVAS</t>
  </si>
  <si>
    <t>Sr-isotope data from the Rubh'an Eireannaich sill, one of a suite of composite (mafic silicic) minor intrusions associated with the 59 Ma Skye Intrusive Centre, NW Scotland, indicate that both crystal-liquid fractionation and magma-mixing processes have played important roles in its genesis. The data indicate that two distinct magmas were involved in the formation of the sill: a ferrobasaltic andesite magma, generated by contamination and fractional crystallization of regionally available basaltic magma, and a rhyolite magma which has a significant crustal component. Hybrid (intermediate) compositions at the gradational boundaries between the mafic and silicic components of the sill formed by mixing prior to or during emplacement, whilst fractional crystallization of the unmixed silicic magma occurred almost exclusively after mixing. The identification of a significant crustal component within the silicic portion of the sill suggests that the compositionally-related granites of the Skye Intrusive Centre have a similar origin.</t>
  </si>
  <si>
    <t>NERC,ISOTOPE GEOSCI LAB,BRITISH ANTARCTIC SURVEY,NOTTINGHAM NG12 5GG,ENGLAND</t>
  </si>
  <si>
    <t>UK Research &amp; Innovation (UKRI); Natural Environment Research Council (NERC); NERC British Antarctic Survey; NERC British Geological Survey</t>
  </si>
  <si>
    <t>BELL, BR (corresponding author), UNIV GLASGOW,DEPT GEOL &amp; APPL GEOL,GLASGOW G12 8QQ,SCOTLAND.</t>
  </si>
  <si>
    <t>10.1144/gsjgs.150.1.0121</t>
  </si>
  <si>
    <t>KH252</t>
  </si>
  <si>
    <t>WOS:A1993KH25200016</t>
  </si>
  <si>
    <t>LUNN, NJ; BOYD, IL</t>
  </si>
  <si>
    <t>EFFECTS OF MATERNAL AGE AND CONDITION ON PARTURITION AND THE PERINATAL-PERIOD OF ANTARCTIC FUR SEALS</t>
  </si>
  <si>
    <t>ARCTOCEPHALUS-GAZELLA; SOUTH-GEORGIA; BIRD-ISLAND; REPRODUCTION; GROWTH</t>
  </si>
  <si>
    <t>The effect of maternal age and condition on the date of parturition and the duration of the perinatal period of Antarctic fur seals at Bird Island, South Georgia, were investigated over three consecutive breeding seasons. Females rear young during a four-month lactation period in a highly seasonal but predictable environment. Although females may first pup at three years of age, they did not attain full adult size until six years of age; older females (greater-than-or-equal-to 6 years) tended to be heavier, longer, and in better condition than younger females (3-5 years). Older females returned to breeding beaches earlier and could occupy the most suitable pupping sites, and gave birth when densities of animals on the beaches were low (i.e. more favourable for pup survival). Females that arrived earlier were able to remain ashore longer with their pups prior to departing on their first foraging trips but this was unrelated to either maternal age or condition. Younger females returned later in the pupping season, possibly as a result of late implantation due to smaller energy reserves than older and larger females. In 1990 all females arrived late, were in poorer condition, gave birth to lighter pups, and had shorter perinatal periods. This suggests that not only was implantation late but that females returned to an area of low food availability prior to parturition.</t>
  </si>
  <si>
    <t>LUNN, NJ (corresponding author), BRITISH ANTARCTIC SURVEY,NAT ENVIRONM RES COUNCIL,MADINGLEY RD,CAMBRIDGE CB3 0ET,ENGLAND.</t>
  </si>
  <si>
    <t>Lunn, Nicholas/0000-0003-0189-5494</t>
  </si>
  <si>
    <t>10.1111/j.1469-7998.1993.tb02620.x</t>
  </si>
  <si>
    <t>KK032</t>
  </si>
  <si>
    <t>WOS:A1993KK03200004</t>
  </si>
  <si>
    <t>SCULLY, RT</t>
  </si>
  <si>
    <t>Sherman, K; Alexander, LM; Gold, BD</t>
  </si>
  <si>
    <t>CONVENTION ON THE CONSERVATION OF ANTARCTIC MARINE LIVING RESOURCES</t>
  </si>
  <si>
    <t>LARGE MARINE ECOSYSTEMS: STRESS, MITIGATION, AND SUSTAINABILITY</t>
  </si>
  <si>
    <t>1ST INTERNATIONAL CONF ON LARGE MARINE ECOSYSTEMS</t>
  </si>
  <si>
    <t>MONACO</t>
  </si>
  <si>
    <t>0-87168-506-X</t>
  </si>
  <si>
    <t>Ecology; Environmental Sciences; Marine &amp; Freshwater Biology; Oceanography</t>
  </si>
  <si>
    <t>BY21G</t>
  </si>
  <si>
    <t>WOS:A1993BY21G00022</t>
  </si>
  <si>
    <t>GREENFIELD, LG</t>
  </si>
  <si>
    <t>DECOMPOSITION STUDIES ON NEW-ZEALAND AND ANTARCTIC LICHENS</t>
  </si>
  <si>
    <t>LICHENOLOGIST</t>
  </si>
  <si>
    <t>FOREST</t>
  </si>
  <si>
    <t>GREENFIELD, LG (corresponding author), UNIV CANTERBURY,DEPT PLANT &amp; MICROBIAL SCI,CHRISTCHURCH 1,NEW ZEALAND.</t>
  </si>
  <si>
    <t>0024-2829</t>
  </si>
  <si>
    <t>Lichenologist</t>
  </si>
  <si>
    <t>Plant Sciences; Mycology</t>
  </si>
  <si>
    <t>KL827</t>
  </si>
  <si>
    <t>WOS:A1993KL82700006</t>
  </si>
  <si>
    <t>JOHNSTON, IA; BATTRAM, J</t>
  </si>
  <si>
    <t>FEEDING ENERGETICS AND METABOLISM IN DEMERSAL FISH SPECIES FROM ANTARCTIC, TEMPERATE AND TROPICAL ENVIRONMENTS</t>
  </si>
  <si>
    <t>MUSCLE; REPRODUCTION; GROWTH; RATES</t>
  </si>
  <si>
    <t>The energetics of feeding has been investigated in demersal fish with similar sedentary lifestyles from the Antarctic (Notothenia neglecta Nybelin), North Sea (Myoxocephalus scorpius L.) and Indian Ocean (Cirrhitichys bleekeri Bleeker). In general, the metabolic rates of fasting individuals were positively correlated with adaptation temperature: values for a standard 100 g fish (mg 02/h) were 3.3 for N. neglecta at around 0-degrees-C, 2.7 for winter-acclimatized M. scorpius at 5-degrees-C, 4.3 for summer-acclimatized M. scorpius at 15-degrees-C, and 7.0 for C. bleekeri at 25-degrees-C. In all species, following a single satiating meal, oxygen consumption increased to a peak of 2 to 3.5 times the fasting values. Maximum rates of oxygen consumption after feeding were several-fold higher in the warm-than in the cold-water species. After controlling for the effects of body mass and energy intake by analysis of covariance, the duration of the increase in metabolic rate, referred to as ''specific dynamic action'' (SDA), was found to be 3 to 4 times shorter in the warm- than in the cold-water fish, ranging from 57 h in C. bleekeri to 208 h in N. neglecta. In contrast, the SDA was not significantly different in the various species, corresponding to 15 to 23 % of the energy ingested. Seasonal influences on metabolism and feeding were also studied in N. neglecta acclimated to simulated winter (-1.0 to -0.5-degrees-C; 3 h light:21 h dark) or summer (0 to 0.9-degrees-C; 21 h light:3 h dark) conditions. The metabolic rates of fasting and fed individuals, and the characteristics of the SDA were found to be independent of acclimation conditions. This suggests that N. neglecta is capable of processing food at similar rates throughout the year. Energy stores and enzyme activities were measured in the swimming muscles and liver of fish fed ad libitum. Summer-acclimated fish had higher concentrations of liver triglyceride stores and elevated activities of some enzymes of intermediary metabolism relative to winter-acclimated fish. The observed changes in intermediary metabolism are probably related to annual cycles of growth and reproduction. It is suggested that the low aerobic scope for physiological performance in Antarctic fish may necessitate the seasonal switching of energy allocation between growth and reproduction.</t>
  </si>
  <si>
    <t>UNIV ST ANDREWS, SCH BIOL &amp; MED SCI, DIV ENVIRONM &amp; EVOLUTIONARY BIOL, GATTY MARINE LAB, ST ANDREWS KY16 8LB, FIFE, SCOTLAND.</t>
  </si>
  <si>
    <t>Johnston, Ian A./AAE-2044-2019; Johnston, Ian A/D-6592-2013</t>
  </si>
  <si>
    <t>10.1007/BF00349380</t>
  </si>
  <si>
    <t>KH001</t>
  </si>
  <si>
    <t>WOS:A1993KH00100002</t>
  </si>
  <si>
    <t>MIQUEL, JC; HEYRAUD, M; CHERRY, RD</t>
  </si>
  <si>
    <t>PB-210 AS A DIETARY INDICATOR IN THE ANTARCTIC PELAGIC COMMUNITY</t>
  </si>
  <si>
    <t>RECTANGULAR MIDWATER TRAWLS; KRILL EUPHAUSIA-SUPERBA; WEDDELL SEA; FOOD WEB; PO-210; OCEAN; PARTICULATE; RESPIRATION; ORGANISMS; ATLANTIC</t>
  </si>
  <si>
    <t>The naturally occurring radionuclide Po-210 is useful as a tracer of diets of marine organisms. Data for Pb-210, the grandparent of Po-210, are less abundant: we therefore report here Pb-210 concentrations in a substantial collection of marine biota obtained from the Antarctic Ocean during the SIBEX II cruise in 1985. The general levels of Pb-210 are within the range of previously published data but, as in the case of Po-210, there are differences which can be associated with variations in the diet of the organism. The levels of Pb-210 in the krill Euphausia superba show seasonal changes which can be interpreted in terms of changing diet. In a simple classification of the pelagic food chain, the levels of Pb-210 tend to increase from omnivores to filter-feeders to predators.</t>
  </si>
  <si>
    <t>UNIV CAPE TOWN, DEPT PHYS, RONDEBOSCH 7700, SOUTH AFRICA</t>
  </si>
  <si>
    <t>MIQUEL, JC (corresponding author), IAEA, MARINE ENVIRONM LAB, POB 800, MONACO 98012, MONACO.</t>
  </si>
  <si>
    <t>10.1007/BF00349398</t>
  </si>
  <si>
    <t>WOS:A1993KH00100020</t>
  </si>
  <si>
    <t>MARCHANT, HJ; SCOTT, FJ</t>
  </si>
  <si>
    <t>UPTAKE OF SUBMICROMETER PARTICLES AND DISSOLVED ORGANIC MATERIAL BY ANTARCTIC CHOANOFLAGELLATES</t>
  </si>
  <si>
    <t>ICE-EDGE ZONE; MOLECULAR-WEIGHT; GRAZING RATES; WEDDELL SEA; ABUNDANCE; PHYTOPLANKTON; MICROSCOPY; BACTERIA; SEAWATER; RELEASE</t>
  </si>
  <si>
    <t>Antarctic choanoflagellates ingest fluorescent latex microspheres over the size range 0.063 to 1.0 mum. They also ingest fluorescently labelled dextrans over the molecular weight range of 4 X 10(3) to 2 x 10(6) daltons. Calculations based on clearance rates and their abundance indicate that choanoflagellates in Antarctic coastal waters clear around 7 % of the water column per day. They are likely to be involved in the direct transfer of energy from sub-micrometre particles and high molecular weight dissolved organic material to krill and other grazing invertebrates.</t>
  </si>
  <si>
    <t>AUSTRALIAN ANTARCTIC DIV, CHANNEL HIGHWAY, KINGSTON, TAS 7050, AUSTRALIA.</t>
  </si>
  <si>
    <t>1616-1599</t>
  </si>
  <si>
    <t>10.3354/meps092059</t>
  </si>
  <si>
    <t>KP581</t>
  </si>
  <si>
    <t>WOS:A1993KP58100006</t>
  </si>
  <si>
    <t>LARTER, RD; CUNNINGHAM, AP</t>
  </si>
  <si>
    <t>THE DEPOSITIONAL PATTERN AND DISTRIBUTION OF GLACIAL INTERGLACIAL SEQUENCES ON THE ANTARCTIC PENINSULA PACIFIC MARGIN</t>
  </si>
  <si>
    <t>ICE STREAM-B; WEDDELL SEA; BENEATH; SHEET; CORE; FLOW</t>
  </si>
  <si>
    <t>The outer shelf on the Antarctic Peninsula Pacific margin south of 63-degrees 30'S is underlain by Pliocene-Pleistocene prograding sequences which have been produced mainly by the action of ice sheets grounded out to the shelf edge at times of glacial maximum. Most sediment in these sequences has probably been transported to the margin in a deforming basal till, which implies deposition on a broad front: a ''line source''. A representative prograding sequence mapped across an extensive network of multichannel seismic reflection lines has an elongate depocentre on the upper palaeoslope, which is consistent with the grounded ice sheet model. However, it is likely that each sequence recognized on existing multichannel seismic data represents several ice advances. Depth-to-surface maps reveal a broad variation along the margin in the amount of progradation, reflecting differences in sediment supply. The pattern of progradation and the bathymetry of the outer shelf suggest that the main depocentre in the area studied was fed by an ice stream at times of glacial maximum. Seismic lines across the margin farther to the southwest indicate the existence of other depocentres. Several broad depositional lobes have probably coalesced to form the extensive outer shelf. The present continental slope is smooth and steep, and is not cut by major canyons. A downslope change in seismic facies and scouring on the uppermost rise probably reflect downslope transitions from slumps to debris flows to turbidity currents. These processes are likely to be most active at times of glacial maximum. Deep drilling data indicate that the rise sediments consist mainly of terrigenous turbidite and ice-rafted detritus. A marked upward change in seismic facies on the continental rise indicates a change to a higher energy sedimentary regime and appears to correlate with the start of glacial progradation on the shelf.</t>
  </si>
  <si>
    <t>LARTER, RD (corresponding author), BRITISH ANTARCTIC SURVEY,HIGH CROSS,MADINGLEY RD,CAMBRIDGE CB3 0ET,ENGLAND.</t>
  </si>
  <si>
    <t>Larter, Robert/0000-0002-8414-7389</t>
  </si>
  <si>
    <t>10.1016/0025-3227(93)90061-Y</t>
  </si>
  <si>
    <t>KR324</t>
  </si>
  <si>
    <t>WOS:A1993KR32400002</t>
  </si>
  <si>
    <t>GREEN, K; BURTON, HR</t>
  </si>
  <si>
    <t>COMPARISON OF THE STOMACH CONTENTS OF SOUTHERN ELEPHANT SEALS, MIROUNGA-LEONINA, AT MACQUARIE AND HEARD ISLANDS</t>
  </si>
  <si>
    <t>MARINE MAMMAL SCIENCE</t>
  </si>
  <si>
    <t>ANTARCTIC; SUB-ANTARCTIC; SOUTHERN ELEPHANT SEALS; MIROUNGA-LEONINA; DIET; SQUID; FISH</t>
  </si>
  <si>
    <t>CEPHALOPOD PREY; POPULATION; LEOPARD</t>
  </si>
  <si>
    <t>There are three major breeding populations of southern elephant seals centered on Macquarie Island, Kerguelen-Heard Islands and South Georgia-Antarctic Peninsula. The composition of the diet differs between these populations based on published data from Signy Island and data presented here from Macquarie and Heard Islands. These differences in diet appear to be linked to the location at which seals were sampled ranging from the least Antarctic (Macquarie Island) to the most Antarctic (Signy Island). The major food remains consisted of cephalopod beaks and fish eye lenses. More benthic material was found at Heard Island than at Macquarie Island. The diet at Macquarie Island differed between summer and winter and between young animals and adults. The difficulty in collecting dietary samples of southern elephant seals near their main foraging areas makes the study of the feeding ecology of this species extremely difficult in comparison with other Southern Ocean species.</t>
  </si>
  <si>
    <t>GREEN, K (corresponding author), ANTARCTIC DIV,CHANNEL HIGHWAY,KINGSTON,TAS 7050,AUSTRALIA.</t>
  </si>
  <si>
    <t>SOC MARINE MAMMALOGY</t>
  </si>
  <si>
    <t>1041 NEW HAMPSHIRE ST, LAWRENCE, KS 66044</t>
  </si>
  <si>
    <t>0824-0469</t>
  </si>
  <si>
    <t>MAR MAMMAL SCI</t>
  </si>
  <si>
    <t>Mar. Mamm. Sci.</t>
  </si>
  <si>
    <t>10.1111/j.1748-7692.1993.tb00422.x</t>
  </si>
  <si>
    <t>KN851</t>
  </si>
  <si>
    <t>WOS:A1993KN85100002</t>
  </si>
  <si>
    <t>BERNHARD, JM</t>
  </si>
  <si>
    <t>EXPERIMENTAL AND FIELD EVIDENCE OF ANTARCTIC FORAMINIFERAL TOLERANCE TO ANOXIA AND HYDROGEN-SULFIDE</t>
  </si>
  <si>
    <t>BENTHIC FORAMINIFERA; DEEP-SEA; SEDIMENTS; OXYGEN; ASSEMBLAGES</t>
  </si>
  <si>
    <t>The common occurrence of foraminifera in strata deposited under anoxic environmental conditions throughout the geologic record raises the question of whether foraminifera actually survive anoxic or reducing conditions. To test this, benthic foraminifera from McMurdo Sound, Antarctica were exposed to anoxic or reducing conditions for 30 days. These Antarctic forms are known to be exposed to anoxic events in their natural environment. An adenosine triphosphate (ATP) assay was used to determine foraminiferal survival, and their ultrastructure was examined using transmission electron microscopy (TEM) to evaluate any possible effect that might have resulted from exposure to anoxic or reducing conditions. The experimental treatments did not have any statistically significant effects upon the foraminifers with regards to survival or average ATP content per individual including the four most common living species. Some ultrastructural evidence for encystment (fibrillar membrane-bound bodies in the cytoplasm of many specimens) was observed. Field data include the observation that Globocassidulina cf. G. biora resides in sediments to depths of 7 cm, as evidenced by ultrastructural investigations. A specimen of Globocassidulina cf. G. biora collected from sediments containing anoxic pore waters showed numerous bacteria within the confines of the organic lining. The occurrence of cytoplasmic inclusions similar in appearance to carboxysomes within these bacteria suggest possible affinities to the chemolithotrophic Thiobacillus. Bacteria of this type were not observed in specimens collected from oxygenated pore waters. These field and laboratory findings suggest that certain foraminifera may be facultative anaerobes able to withstand reducing conditions.</t>
  </si>
  <si>
    <t>UNIV CALIF SAN DIEGO,SCRIPPS INST OCEANOG,LA JOLLA,CA 92093</t>
  </si>
  <si>
    <t>10.1016/0377-8398(93)90033-T</t>
  </si>
  <si>
    <t>KR302</t>
  </si>
  <si>
    <t>WOS:A1993KR30200004</t>
  </si>
  <si>
    <t>JANSEN, J; BROOKS, CR</t>
  </si>
  <si>
    <t>Kanne, WR; Johnson, GWE; Braun, JD; Louthan, MR</t>
  </si>
  <si>
    <t>A MICROSTRUCTURAL ANALYSIS OF THE ANTARCTIC IRON METEORITE INLAND FORTS</t>
  </si>
  <si>
    <t>METALLOGRAPHIC CHARACTERIZATION OF METALS AFTER WELDING, PROCESSING AND SERVICE</t>
  </si>
  <si>
    <t>MICROSTRUCTURAL SCIENCE</t>
  </si>
  <si>
    <t>Technical Meeting of the 25th Annual Convention of the International-Metallographic-Society</t>
  </si>
  <si>
    <t>AUG 04-05, 1992</t>
  </si>
  <si>
    <t>DENVER, CO</t>
  </si>
  <si>
    <t>UNIV TENNESSEE,DEPT MAT SCI &amp; ENGN,KNOXVILLE,TN 37996</t>
  </si>
  <si>
    <t>University of Tennessee System; University of Tennessee Knoxville</t>
  </si>
  <si>
    <t>ASM INTERNATIONAL</t>
  </si>
  <si>
    <t>MATERIALS PARK</t>
  </si>
  <si>
    <t>9503 KINSMAN RD, MATERIALS PARK, OH 44073</t>
  </si>
  <si>
    <t>0-87170-471-4</t>
  </si>
  <si>
    <t>MICROSTR SC</t>
  </si>
  <si>
    <t>Materials Science, Characterization &amp; Testing</t>
  </si>
  <si>
    <t>Materials Science</t>
  </si>
  <si>
    <t>BZ94J</t>
  </si>
  <si>
    <t>WOS:A1993BZ94J00019</t>
  </si>
  <si>
    <t>THE INFLUENCE OF LARGE-SCALE FORCING ON THE KATABATIC WIND REGIME AT ADELIE LAND, ANTARCTICA</t>
  </si>
  <si>
    <t>METEOROLOGY AND ATMOSPHERIC PHYSICS</t>
  </si>
  <si>
    <t>EASTERN ANTARCTICA; SLOPE; FLOW</t>
  </si>
  <si>
    <t>The Adelie Land coastal section of East Antarctica is known for strong katabatic winds. Although the primary forcing of these persistent drainage flows has been attributed to the radiative cooling of the sloping ice topography, effects of ambient horizontal pressure gradients can play a central role in shaping the Antarctic surface wind regime as well. Observations of the katabatic wind at the near-coastal Adelie Land station D-10 have been sorted into strong and weak wind classes. Concurrent radiosonde ascents at nearby Dumont D'Urville have been used to depict the time-averaged large scale conditions accompanying the katabatic wind classes. Results suggest that strong katabatic wind cases are associated with low pressure over the coastal margin and easterly upper level motions. Numerical simulations have been conducted to examine the effect of prescribed large scale forcing on the evolution of the katabatic wind. The model runs indicate that the ambient environment plays a key role in the development and intensity of the katabatic wind regime.</t>
  </si>
  <si>
    <t>CTR NATL RECH METEOROL,METEO FRANCE,TOULOUSE,FRANCE; UNIV ALASKA,INST GEOPHYS,FAIRBANKS,AK 99701</t>
  </si>
  <si>
    <t>PARISH, TR (corresponding author), UNIV WYOMING,DEPT ATMOSPHER SCI,LARAMIE,WY 82071, USA.</t>
  </si>
  <si>
    <t>0177-7971</t>
  </si>
  <si>
    <t>METEOROL ATMOS PHYS</t>
  </si>
  <si>
    <t>Meteorol. Atmos. Phys.</t>
  </si>
  <si>
    <t>10.1007/BF01030492</t>
  </si>
  <si>
    <t>LM300</t>
  </si>
  <si>
    <t>WOS:A1993LM30000003</t>
  </si>
  <si>
    <t>ABYZOV, SS; MITSKEVICH, IN; ZHUKOVA, TY; KUZHINOVSKII, VA; POGLAZOVA, MN</t>
  </si>
  <si>
    <t>MICROORGANISM NUMBERS IN THE DEEP LAYERS OF THE CENTRAL ANTARCTIC ICE-SHEET</t>
  </si>
  <si>
    <t>MICROBIOLOGY</t>
  </si>
  <si>
    <t>CORES</t>
  </si>
  <si>
    <t>Our study of the deep layers of the Central Antarctic ice-sheet revealed a constant, and fairly rapid, drift of microorganisms onto the surface of the continental ice-sheet. Examination by direct microscopy revealed much larger cell numbers than did a plating-out method. It appears that the large portion of the microorganisms either perished in the course of the prolonged encasement in the depths of the ice-sheet, or else they failed to grow on the nutrient media employed by us. Photographs of cells, obtained by scanning electron microscopy and luminescent microscopy, are presented.</t>
  </si>
  <si>
    <t>ABYZOV, SS (corresponding author), RUSSIAN ACAD SCI,INST MICROBIOL,MOSCOW,RUSSIA.</t>
  </si>
  <si>
    <t>MAIK NAUKA/INTERPERIODICA</t>
  </si>
  <si>
    <t>C/O PLENUM/CONSULTANTS BUREAU 233 SPRING ST, NEW YORK, NY 10013</t>
  </si>
  <si>
    <t>0026-2617</t>
  </si>
  <si>
    <t>MICROBIOLOGY+</t>
  </si>
  <si>
    <t>LX461</t>
  </si>
  <si>
    <t>WOS:A1993LX46100022</t>
  </si>
  <si>
    <t>BOLTER, M; MOLLER, R; DZOMLA, W</t>
  </si>
  <si>
    <t>DETERMINATION OF BACTERIAL BIOVOLUME WITH EPIFLUORESCENCE MICROSCOPY - COMPARISON OF SIZE DISTRIBUTIONS FROM IMAGE-ANALYSIS AND SIZE CLASSIFICATIONS</t>
  </si>
  <si>
    <t>MICRON</t>
  </si>
  <si>
    <t>EPIFLUORESCENCE MICROSCOPY; BACTERIAL COUNTS; BACTERIAL VOLUMES; BIOMASS</t>
  </si>
  <si>
    <t>PLANKTONIC BACTERIA; ORNITHOGENIC SOILS; BIOMASS; SEA; POPULATIONS; ANTARCTICA; ESTUARINE; WATERS; NUMBER; CELLS</t>
  </si>
  <si>
    <t>A microscopic method for the determination of bacterial biovolume is presented using epifluorescence microscopy. The Microvid(R) system (LEITZ Co., Germany) combines direct observations of the microscopic picture with a data processing unit. This method is an easy way to obtain total values of bacterial biovolumes and mean biovolumes by measurements of lengths (diameters) of bacteria. Differentiations of rods into optimal size classes for evaluating bacterial volumes are not necessary. Thus, calculated data show the distribution pattern of bacterial lengths follows a logarithmic distribution function. A transformed function of this pattern is used to estimate the total biovolume. The individual contributions of cocci, rods and other bacteria to the overall biomass are discussed. These methods are used with an example of bacteria from Antarctic soils.</t>
  </si>
  <si>
    <t>BOLTER, M (corresponding author), CHRISTIAN ALBRECHTS UNIV KIEL,INST POLAR ECOL,WISCHHOFSTR 1-3,GEB 12,W-2300 KIEL 14,GERMANY.</t>
  </si>
  <si>
    <t>0968-4328</t>
  </si>
  <si>
    <t>Micron</t>
  </si>
  <si>
    <t>10.1016/0968-4328(93)90013-Q</t>
  </si>
  <si>
    <t>LA497</t>
  </si>
  <si>
    <t>WOS:A1993LA49700005</t>
  </si>
  <si>
    <t>ALLIBONE, AH; COX, SC; SMILLIE, RW</t>
  </si>
  <si>
    <t>GRANITOIDS OF THE DRY VALLEYS AREA, SOUTHERN VICTORIA LAND - GEOCHEMISTRY AND EVOLUTION ALONG THE EARLY PALEOZOIC ANTARCTIC CRATON MARGIN</t>
  </si>
  <si>
    <t>NEW ZEALAND JOURNAL OF GEOLOGY AND GEOPHYSICS</t>
  </si>
  <si>
    <t>GEOCHEMISTRY; GRANITOIDS; PLUTONS; SUITES; PETROGENESIS; SOUTHERN VICTORIA LAND; ANTARCTICA; DRY VALLEYS</t>
  </si>
  <si>
    <t>TAYLOR VALLEY; PETROGENESIS; SUBDIVISION; PETROLOGY; MOUNTAINS; TECTONICS; AUSTRALIA; EXAMPLE; SUITES; REGION</t>
  </si>
  <si>
    <t>Field relationships and geochemistry indicate granitoid plutons of the Dry Valleys area comprise at least three petrogenetically distinct suites. The older Dry Valleys 1a (DV1a) suite, comprising the Bonney, Catspaw, Denton, Cavendish, and Wheeler Plutons and hornblende-biotite orthogneisses, and Dry Valleys 1b (DV1b) suite, comprising the Hedley, Valhalla, St Johns, Dun, Calkin, and Suess Plutons, biotite granitoid dikes and biotite orthogneisses, were emplaced before prominent swarms of Vanda mafic and felsic dikes. Both the DV1a and DV1b suites are time transgressive, with older intrusions in each suite being emplaced during the later stages of deformation of the Koettlitz Group. Younger granitoids that postdate the majority of the Vanda dikes include: the Dry Valleys 2 (DV2) suite, comprising the Pearse and Nibelungen Plutons plus several smaller, unnamed plugs; and the Harker, Swinford, Orestes, and Brownworth Plutons with identical field relationships and enclaves but distinct chemistries. Chemical characteristics and limited Rb-Sr isotopic dating indicate plutonism before c. 500 Ma was dominated by the Cordilleran 1-type DV1a suite, inferred to have developed during melting above a west-dipping subduction zone along the Antarctic Craton margin. The chemical characteristics of the DV1b suite indicate large-scale melting of a quartzo-feldspathic protolith lacking residual plagioclase, but containing refractory garnet Potential DV1b suite source rocks include metamorphosed immature sediments, possibly underplated along the subduction zone associated with DV1a magmatism, or older granitoid orthogneisses. Major DV1b plutonism at 490 Ma marks the end of subduction-related plutonism in southern Victoria Land. Younger DV2 alkalicalcic, Caledonian I-type plutonism is inferred to have formed in response to uplift and extension between 480 and 455 Ma. Lack of DV2 suite correlatives and Vanda mafic and felsic dikes in northern Victoria Land suggests significantly different tectonomagmatic histories along the early Paleozoic Antarctic Craton margin.</t>
  </si>
  <si>
    <t>JAMES COOK UNIV N QUEENSLAND,DEPT GEOL,TOWNSVILLE,QLD 4811,AUSTRALIA; UNIV OTAGO,DEPT GEOL,DUNEDIN,NEW ZEALAND</t>
  </si>
  <si>
    <t>James Cook University; University of Otago</t>
  </si>
  <si>
    <t>Smillie, Robert/JAC-5023-2023</t>
  </si>
  <si>
    <t>Cox, Simon C./0000-0001-5899-8035</t>
  </si>
  <si>
    <t>0028-8306</t>
  </si>
  <si>
    <t>NEW ZEAL J GEOL GEOP</t>
  </si>
  <si>
    <t>N. Z. J. Geol. Geophys.</t>
  </si>
  <si>
    <t>10.1080/00288306.1993.9514577</t>
  </si>
  <si>
    <t>Geology; Geosciences, Multidisciplinary</t>
  </si>
  <si>
    <t>MH199</t>
  </si>
  <si>
    <t>WOS:A1993MH19900003</t>
  </si>
  <si>
    <t>MARCHAL, E; GERLOTTO, F; STEQUERT, B</t>
  </si>
  <si>
    <t>ON THE RELATIONSHIP BETWEEN SCATTERING LAYER, THERMAL STRUCTURE AND TUNA ABUNDANCE IN THE EASTERN ATLANTIC EQUATORIAL CURRENT SYSTEM</t>
  </si>
  <si>
    <t>OCEANOLOGICA ACTA</t>
  </si>
  <si>
    <t>SCATTERING LAYERS; EQUATORIAL DYNAMICS; TUNA FISHERIES</t>
  </si>
  <si>
    <t>ANTARCTIC KRILL; STRENGTH</t>
  </si>
  <si>
    <t>A migrating Sound Scattering Layer (SSL) was observed in the Eastern Atlantic equatorial system during warm and cool seasons. Averaged column scattering strength was nearly the same during daytime at 350-400 m depth and during night-time close to the surface. The depth of the nocturnal SSL was correlated with the depth of the thermocline. In the warm stable season, the maximum column scattering strength was found south of the equator in a dome shaped structure. In the cool season, the maximum was found at the northern convergence where the thermocline was well-marked, whereas upwelled waters were acoustically poor. For the warm season, this pattern is consistent with the distribution of chlorophyll, zooplankton and micronekton. For the cool season, it fits also rather well, except for the net-sampled micronekton : this discrepancy could be related to the poor efficiency of the net in sampling adequately a thin layer. Finally, SSL strength coincides well with tuna catch distribution in this area, suggesting a trophic relationship.</t>
  </si>
  <si>
    <t>ORSTOM,F-34032 MONTPELLIER 1,FRANCE; ORSTOM,CTR BREST,F-29280 PLOUZANE,FRANCE</t>
  </si>
  <si>
    <t>Institut de Recherche pour le Developpement (IRD); Institut de Recherche pour le Developpement (IRD)</t>
  </si>
  <si>
    <t>MARCHAL, E (corresponding author), INST OCEANOG,ORSTOM,INST FRANCAIS RECH DEV &amp; COOPERAT,195 RUE ST JACQUES,F-75005 PARIS,FRANCE.</t>
  </si>
  <si>
    <t>0399-1784</t>
  </si>
  <si>
    <t>OCEANOL ACTA</t>
  </si>
  <si>
    <t>Oceanol. Acta</t>
  </si>
  <si>
    <t>LX700</t>
  </si>
  <si>
    <t>WOS:A1993LX70000006</t>
  </si>
  <si>
    <t>MARSCHALL, RA; STINSON, DL; PEARCE, RE; BOYER, E; EMBRY, B</t>
  </si>
  <si>
    <t>IEEE</t>
  </si>
  <si>
    <t>THE USE OF AN INNOVATIVE SOLID TOWED ARRAY FOR EXPLORING THE ANTARCTIC MARINE ENVIRONMENT</t>
  </si>
  <si>
    <t>OCEANS 93 - PROCEEDINGS, VOLS 1-3: ENGINEERING IN HARMONY WITH THE OCEAN</t>
  </si>
  <si>
    <t>Oceans 93 - Engineering in Harmony with the Ocean</t>
  </si>
  <si>
    <t>OCT 18-21, 1993</t>
  </si>
  <si>
    <t>VICTORIA, CANADA</t>
  </si>
  <si>
    <t>MARSCHALL ACOUST,NASHVILLE,TN 37203</t>
  </si>
  <si>
    <t>0-7803-1385-2</t>
  </si>
  <si>
    <t>B35</t>
  </si>
  <si>
    <t>B40</t>
  </si>
  <si>
    <t>Engineering, Marine; Engineering, Electrical &amp; Electronic</t>
  </si>
  <si>
    <t>BC53C</t>
  </si>
  <si>
    <t>WOS:A1993BC53C00010</t>
  </si>
  <si>
    <t>VOLKMAN, JK; BARRETT, SM; DUNSTAN, GA; JEFFREY, SW</t>
  </si>
  <si>
    <t>GEOCHEMICAL SIGNIFICANCE OF THE OCCURRENCE OF DINOSTEROL AND OTHER 4-METHYL STEROLS IN A MARINE DIATOM</t>
  </si>
  <si>
    <t>ORGANIC GEOCHEMISTRY</t>
  </si>
  <si>
    <t>BIOMARKERS; DIATOMS; DINOFLAGELLATES; DINOSTEROL; FATTY ACIDS; LIPIDS; 4-METHYL STEROLS; N-ALKENOL</t>
  </si>
  <si>
    <t>ANTARCTIC SEA-ICE; FATTY-ACID; DINOFLAGELLATE ORIGIN; LIPID-COMPOSITION; SPRING BLOOM; SEDIMENTS; COMMUNITIES; 5-ALPHA(H)-STANOLS; HYDROCARBONS; BIOSYNTHESIS</t>
  </si>
  <si>
    <t>The 4-methyl sterol 4alpha,23,24R-trimethyl-5alpha-cholest-22E-en-3beta-ol (dinosterol) is commonly used as an unambiguous biomarker for organic matter derived from dinoflagellates in sediments and seawater. Consequently, the presence in petroleum of the saturated hydrocarbon dinosterane, which is thought to be derived from dinosterol, is used as evidence for the presence of dinoflagellate organic matter in petroleum source rocks. Here we report the first identification of dinosterol (or its C-24 epimer since the two are not separable on conventional non-polar capillary columns) in a laboratory culture of a marine diatom Navicula sp. (CS-46c). Although it was only a minor constituent (2.0-3.6% of total sterols), this result indicates that diatoms may be a source of dinosterol in marine sediments particularly those lacking obvious contributions of organic matter from dinoflagellates, Navicula sp, also contained the 4-methyl sterols 4alpha,24-dimethyl-5alpha-cholest-22E-en-3beta-ol (9.7-12.6%), 4alpha,24-dimethyl-5alpha-cholestan-3beta-ol (2.0-3.4%) and 4alpha,23,24-trimethyl-5alpha-cholestan-3beta-ol (dinostanol or its C-23/C-24 epimer; 0.3-0.6%). The 4-desmethyl sterol fraction included the common diatom sterol 24-methylcholesta-5,22E-dien-3beta-ol (20.2-30.5%), but the major sterol was 24-ethylcholest-5-en-3beta-ol (31.0-38.6%). This provides another example of a marine algal source for C29 sterols. Minor amounts of 23,24-dimethylcholesta-5,22E-dien-3beta-ol were also found. Ultrastructural studies were made, but no evidence could be obtained for a dinoflagellate symbiont, and the fatty acid and pigment distributions were typical of marine diatoms. An unusual compound tentatively identified as a C34 tetra-unsaturated straight-chain alcohol was also detected.</t>
  </si>
  <si>
    <t>CSIRO,DIV FISHERIES,HOBART,TAS 7001,AUSTRALIA</t>
  </si>
  <si>
    <t>VOLKMAN, JK (corresponding author), CSIRO,DIV OCEANOG,GPO BOX 1538,HOBART,TAS 7001,AUSTRALIA.</t>
  </si>
  <si>
    <t>Dunstan, Graeme A/A-3816-2012; Volkman, John K/A-6592-2008</t>
  </si>
  <si>
    <t>0146-6380</t>
  </si>
  <si>
    <t>ORG GEOCHEM</t>
  </si>
  <si>
    <t>Org. Geochem.</t>
  </si>
  <si>
    <t>10.1016/0146-6380(93)90076-N</t>
  </si>
  <si>
    <t>KQ816</t>
  </si>
  <si>
    <t>WOS:A1993KQ81600003</t>
  </si>
  <si>
    <t>BOYD, I; ARNBOM, T; FEDAK, M</t>
  </si>
  <si>
    <t>WATER FLUX, BODY-COMPOSITION, AND METABOLIC-RATE DURING MOLT IN FEMALE SOUTHERN ELEPHANT SEALS (MIROUNGA-LEONINA)</t>
  </si>
  <si>
    <t>ANTARCTIC FUR SEALS; DIVING BEHAVIOR; GRAY SEALS; ENERGETICS; ANIMALS</t>
  </si>
  <si>
    <t>Tritiated water dilution was used to measure changes in the proximate body composition of adult female southern elephant seals at the end of lactation and at the beginning and end of molt. During the 72 +/- 0.9 d foraging phase between lactation and molt, seals gained 1.50 +/- 0.16 kg.d-1. Of the total mass gain (1065 +/- 10.5 kg) 49% was water, 39% was fat, and 11% was protein. This represented an increase in total body gross energy of 2,111 +/- 283 MJ throughout the for aging period. The rate of mass lost during molt was 4.70 +/- 0.21 kg.d-1 comprising 49% water, 33% fat and 16% protein. Although it was impossible to measure accurately the duration of fasting during the molt, the minimum cost of molt was 1,631 +/- 146 MJ, which was not significantly different from the energy gained between lactation and molt. Females invested half as much in molt as in the growth of their pups. The metabolic rate during molt was 2.15 +/- 0.17 W.kg-1, which was 2.8 +/- 0.2 times the predicted resting metabolic rate. Water influx was greater than expected from metabolic water production, and seals bad an additional water influx of 1.75 +/- 0.31 L.d-1. This additional influx was negatively related to metabolic water production. There was some evidence from measurements of water influx that seals fed during molt, but this accounted for only 11.5% of the daily energy expenditure.</t>
  </si>
  <si>
    <t>UNIV STOCKHOLM,DEPT ZOOL,S-10691 STOCKHOLM,SWEDEN</t>
  </si>
  <si>
    <t>Stockholm University</t>
  </si>
  <si>
    <t>BOYD, I (corresponding author), NERC,BRITISH ANTARCTIC SURVEY,SEA MAMMAL RES,HIGH CROSS,MADINGLEY RD,CAMBRIDGE CB3 0ET,ENGLAND.</t>
  </si>
  <si>
    <t>10.1086/physzool.66.1.30158286</t>
  </si>
  <si>
    <t>KW416</t>
  </si>
  <si>
    <t>WOS:A1993KW41600003</t>
  </si>
  <si>
    <t>OTT, S; SANCHO, LG</t>
  </si>
  <si>
    <t>MORPHOLOGY AND ANATOMY OF CALOPLACA-CORALLIGERA (TELOSCHISTACEAE) AS ADAPTATION TO EXTREME ENVIRONMENTAL-CONDITIONS IN THE MARITIME ANTARCTIC</t>
  </si>
  <si>
    <t>PLANT SYSTEMATICS AND EVOLUTION</t>
  </si>
  <si>
    <t>LICHENS, TELOSCHISTACEAE, CALOPLACA-CORALLIGERA; ADAPTATION MECHANISMS, FRUTESCENT GROWTH FORM, NET-LIKE STRUCTURE; MARITIME ANTARCTIC</t>
  </si>
  <si>
    <t>LICHENS</t>
  </si>
  <si>
    <t>The anatomical and morphological structure of the lichen Caloplaca coralligera (HUE.) ZAHLBR. was investigated in connection with mechanisms of colonization and adaptation to the special conditions of maritime Antarctic. Caloplaca coralligera seems to be endemic to the antarctic region. The lichen is unique in its morphology, growing like a crustose lichen with a prothallus, but the very thallus being composed of many vertical, frutescent branches not higher than large isidia. Due to fusions of the distal parts of the branches the morphology is characterized by air-filled cavities between the erect thallus parts where the phycobionts are located only close to the outermost surface. But also anatomically a system of air-filled cavities is developed by a net-like structure of hyphae. This may result in an insulation from temperature exchanges with the rocky substrate. It is speculated that this peculiar thallus structure might be advantageous to a lichen growing on compact substrates by buffering the diurnal temperature extremes which are characteristic for rocks under a strong radiation exchange with the atmospheric surrounding.</t>
  </si>
  <si>
    <t>UNIV COMPLUTENSE,FAC FARM,DEPT BIOL VEGETAL 2,E-28040 MADRID,SPAIN</t>
  </si>
  <si>
    <t>Complutense University of Madrid</t>
  </si>
  <si>
    <t>OTT, S (corresponding author), UNIV DUSSELDORF,INST BOT,UNIV STR 1,W-4000 DUSSELDORF 1,GERMANY.</t>
  </si>
  <si>
    <t>Sancho, leopoldo G./H-2974-2013; SANCHO, LEOPOLDO/G-9120-2015</t>
  </si>
  <si>
    <t>SANCHO, LEOPOLDO/0000-0002-4751-7475</t>
  </si>
  <si>
    <t>0378-2697</t>
  </si>
  <si>
    <t>PLANT SYST EVOL</t>
  </si>
  <si>
    <t>Plant Syst. Evol.</t>
  </si>
  <si>
    <t>10.1007/BF00937724</t>
  </si>
  <si>
    <t>Plant Sciences; Evolutionary Biology</t>
  </si>
  <si>
    <t>KQ634</t>
  </si>
  <si>
    <t>WOS:A1993KQ63400009</t>
  </si>
  <si>
    <t>FISHER, C</t>
  </si>
  <si>
    <t>FROM 'JAMES HARTSHILLS JOURNAL, 1772' - 'AFTER THE ANTARCTIC'</t>
  </si>
  <si>
    <t>POETRY WALES</t>
  </si>
  <si>
    <t>Poetry</t>
  </si>
  <si>
    <t>SEREN BOOKS/POETRY WALES</t>
  </si>
  <si>
    <t>BRIDGEND</t>
  </si>
  <si>
    <t>ANDMAR HOUSE, BRIDGEND CF31 4LJ, M GLAM, WALES</t>
  </si>
  <si>
    <t>0032-2202</t>
  </si>
  <si>
    <t>Poetry Wales</t>
  </si>
  <si>
    <t>Literature</t>
  </si>
  <si>
    <t>MA147</t>
  </si>
  <si>
    <t>WOS:A1993MA14700008</t>
  </si>
  <si>
    <t>DULDIG, ML; CRAMP, JL; HUMBLE, JE; BIEBER, JW; EVENSON, P; FENTON, KB; FENTON, AG; BENDORICCHIO, MBM</t>
  </si>
  <si>
    <t>THE GROUND-LEVEL ENHANCEMENTS OF 1989 SEPTEMBER-29 AND OCTOBER-22</t>
  </si>
  <si>
    <t>PROCEEDINGS ASTRONOMICAL SOCIETY OF AUSTRALIA</t>
  </si>
  <si>
    <t>SOLAR; RIGIDITY; PROTONS; EVENT</t>
  </si>
  <si>
    <t>During the solar maximum of 1989-91 an unprecedented sequence of 13 cosmic ray ground-level enhancements (GLEs) was observed by the world-wide neutron monitor network. Of particular interest were two GLEs observed by the Australian network. The 1989 September 29 event was the largest GLE in the space era while the October 22 GLE included an highly anisotropic precursor peak. Analysis of both these GLEs, taking into account disturbed geomagnetic conditions, shows that the particle arrivals at the earth were unusual. The September 29 GLE had significant particle propagation in the reverse direction and as the particle flux decreased following the peak the spectrum also softened. In contrast, the 1989 October 22 precursor exhibited extreme anisotropy while the particles involved in the main GLE showed a complex temporal structure possibly indicating multiple particle injection at the solar acceleration region.</t>
  </si>
  <si>
    <t>UNIV TASMANIA,DEPT PHYS,HOBART,TAS 7001,AUSTRALIA; UNIV DELAWARE,BARTOL RES INST,NEWARK,DE 19718; PHILIPS LABS,GEOPHYS DIRECTORATE,BRIARCLIFF MANOR,NY 10510</t>
  </si>
  <si>
    <t>University of Tasmania; University of Delaware; Philips; Philips Research</t>
  </si>
  <si>
    <t>DULDIG, ML (corresponding author), UNIV TASMANIA,DEPT PHYS,AUSTRALIAN ANTARCTIC DIV,GPO BOX 252C,HOBART,TAS 7001,AUSTRALIA.</t>
  </si>
  <si>
    <t>C S I R O PUBLICATIONS</t>
  </si>
  <si>
    <t>COLLINGWOOD</t>
  </si>
  <si>
    <t>150 OXFORD ST, PO BOX 1139, COLLINGWOOD VICTORIA 3066, AUSTRALIA</t>
  </si>
  <si>
    <t>0066-9997</t>
  </si>
  <si>
    <t>P ASTRON SOC AUST</t>
  </si>
  <si>
    <t>Proc. Astron. Soc. Aust.</t>
  </si>
  <si>
    <t>10.1017/S1323358000025698</t>
  </si>
  <si>
    <t>LT027</t>
  </si>
  <si>
    <t>WOS:A1993LT02700007</t>
  </si>
  <si>
    <t>SMETHIE, WM</t>
  </si>
  <si>
    <t>TRACING THE THERMOHALINE CIRCULATION IN THE WESTERN NORTH-ATLANTIC USING CHLOROFLUOROCARBONS</t>
  </si>
  <si>
    <t>PROGRESS IN OCEANOGRAPHY</t>
  </si>
  <si>
    <t>LABRADOR SEA-WATER; DENMARK STRAIT OVERFLOW; ATMOSPHERIC LIFETIME EXPERIMENT; ANTHROPOGENIC CHLOROFLUOROMETHANES; BOUNDARY CURRENT; NORWEGIAN SEAS; DEEP; HYDROGRAPHY; GREENLAND; TRITIUM</t>
  </si>
  <si>
    <t>Measurement of chlorofluorocarbons (CFCs), F-11 and F-12, were obtained from vertical sections extending across the Deep Western Boundary Current (DWBC) along the western margin of the North Atlantic Ocean between 32-degrees-45-degrees-N in 1983 and 1986. These sections revealed an upper and a deep CFC maximum with highest concentrations along the continental slope. The upper maximum had a potential temperature ranging from 4.2-degrees-4.6-degrees-C, a core density of sigma1.5=34.56, and occurred at a depth of about 800m adjacent to the continental slope. Water with classical Labrador Sea Water theta/S characteristics occurs just above the CFC minimum between the upper and lower maxima and indicates that a significant volume of classical Labrador Sea Water has not entered the region south of the Grand Banks for the last 3 decades. The deep CFC maximum is from dense water overflowing the Greenland-Ireland-Scotland ridge. It occurred at about 3500m depth and had a potential temperature range of 2.02-degrees-2.18-degrees-C and a core density of sigma4=45.87. A source function of F-11 and F-12 for the deep maximum was estimated using temperature, salinity and tracer data from previous studies. The core of the DWBC defined by the deep CFC maximum was estimated to consist of roughly 2/3 Gibbs Fracture Water and 1/3 Denmark Strait Overflow Water, however 80% or more of the F-11 and F-12 signal was derived from Denmark Strait Overflow Water. Ages for the upper and lower CFC maxima in the DWBC were estimated from the CFC data. These ages ranged from 11-12 years at the northernmost section to 18 years at the southernmost section for both features. This corresponds to apparent mean current speeds of about 0.8cm s-1 for the upper maximum and 1.4cm s-1 for the deep maximum. An age of 8-9 years with a corresponding apparent mean current speed of 2.2-2.5cm s-1 was also estimated for the deep CFC maximum from the observed increase in the F-11 concentration at 41-degrees-N between 1983 and 1986. The apparent mean current speeds are significantly less than current speeds measured with long-term current meter moorings. Two reasons for this are (1) mixing between the DWBC core and adjacent water causes ages estimated from CFC data to be overestimated and hence the associated current speed to be underestimated (PICKART, HOGG and SMETHIE, 1989) and (2) water propagating along the western boundary spends some time in recirculation gyres. The northern recirculation gyre south of the eastern North American continental margin is clearly apparent in the lateral distributions of F-11 and F-12. The apparent mean current speed in the northern recirculation gyre was estimated to be 1.3cm s-1 from the CFC data. Seaward of the DWBC north of the New England Seamount chain, high CFC/low silica parcels of water were observed interspersed with low CFC/high silica parcels of water along the bottom. The high CFC/low silica water is overflow water with a slightly greater component of Denmark Strait Overflow Water than contained in the DWBC deep CFC maximum. The low CFC/high silica water is of southern origin and has a component of Antarctic Bottom Water.</t>
  </si>
  <si>
    <t>SMETHIE, WM (corresponding author), COLUMBIA UNIV,LAMONT DOHERTY EARTH OBSERV,PALISADES,NY 10964, USA.</t>
  </si>
  <si>
    <t>0079-6611</t>
  </si>
  <si>
    <t>PROG OCEANOGR</t>
  </si>
  <si>
    <t>Prog. Oceanogr.</t>
  </si>
  <si>
    <t>10.1016/0079-6611(93)90023-7</t>
  </si>
  <si>
    <t>LB853</t>
  </si>
  <si>
    <t>WOS:A1993LB85300002</t>
  </si>
  <si>
    <t>CONNOLLEY, WM; KING, JC</t>
  </si>
  <si>
    <t>ATMOSPHERIC WATER-VAPOR TRANSPORT TO ANTARCTICA INFERRED FROM RADIOSONDE DATA</t>
  </si>
  <si>
    <t>SOUTHERN-HEMISPHERE; WINDS; SEA</t>
  </si>
  <si>
    <t>Data from 16 radiosonde stations are used to study the transport of water vapour in the antarctic atmosphere. Total column moisture (TCM), winds and moisture flux measurements are presented, together with an analysis of their reliability. Annual TCM values are similar-about 4 kg m-2-at all stations around the coast of East Antarctica but are much smaller on the East Antarctic Plateau. Over a period of 6 years the interannual variation (standard deviation) of the TCM is about 10% of the mean value. At the coastal stations moisture fluxes reflect the predominantly zonal easterly flow in the lower troposphere, and their meridional components are generally small. As a result of interannual variations in the strength of the atmospheric circulation, and to a lesser extent in the TCM, interannual variability of the fluxes is high, suggesting that there may be large interannual variability in the precipitation over Antarctica. From the data a water-vapour budget for East Antarctica is computed. The annual accumulation rate obtained agrees surprisingly well with glaciological estimates. However, the uncertainties are considerable as a result of measurement errors and the representativity of the stations available. The conclusion is that the data are more suitable for evaluating the regional performance of circulation models from which systematic budget estimates may be derived.</t>
  </si>
  <si>
    <t>CONNOLLEY, WM (corresponding author), NERC,BRITISH ANTARCTIC SURVEY,HIGH CROSS,MADINGLEY RD,CAMBRIDGE CB3 0ET,ENGLAND.</t>
  </si>
  <si>
    <t>10.1002/qj.49711951006</t>
  </si>
  <si>
    <t>KQ941</t>
  </si>
  <si>
    <t>WOS:A1993KQ94100005</t>
  </si>
  <si>
    <t>VILLAGRAN, C</t>
  </si>
  <si>
    <t>Rabassa, J; Salemme, M</t>
  </si>
  <si>
    <t>GLACIAL, LATE-GLACIAL AND POSTGLACIAL CLIMATE AND VEGETATION OF THE ISLA-GRANDE-DE-CHILOE, SOUTHERN CHILE (41-44-DEGREES-S)</t>
  </si>
  <si>
    <t>QUATERNARY OF SOUTH AMERICA AND ANTARCTIC PENINSULA, VOL 8 (1990)</t>
  </si>
  <si>
    <t>QUATERNARY OF SOUTH AMERICA AND ANTARCTIC PENINSULA</t>
  </si>
  <si>
    <t>INTERNATIONAL SYMP ON QUATERNARY CLIMATES OF SOUTH AMERICA</t>
  </si>
  <si>
    <t>MAY 03-06, 1990</t>
  </si>
  <si>
    <t>MEDELLIN, COLOMBIA</t>
  </si>
  <si>
    <t>0168-6305</t>
  </si>
  <si>
    <t>90-5410-140-7</t>
  </si>
  <si>
    <t>QUAT S AM A</t>
  </si>
  <si>
    <t>BY25V</t>
  </si>
  <si>
    <t>WOS:A1993BY25V00001</t>
  </si>
  <si>
    <t>SINITO, AM; ORGEIRA, MJ</t>
  </si>
  <si>
    <t>MODEL OF A GEOMAGNETIC EXCURSION RECORDED IN SOUTH-AMERICA</t>
  </si>
  <si>
    <t>WOS:A1993BY25V00002</t>
  </si>
  <si>
    <t>ESTEBAN, G</t>
  </si>
  <si>
    <t>A NEW GENUS OF MYLODONTINAE FROM THE PLEISTOCENE OF NORTHWESTERN ARGENTINA (EL-MOLLAR, TAFI-DEL-VALLE, TUCUMAN)</t>
  </si>
  <si>
    <t>WOS:A1993BY25V00003</t>
  </si>
  <si>
    <t>ROTH, L; LORSCHEITTER, ML</t>
  </si>
  <si>
    <t>PALYNOLOGY OF A BOG IN PARQUE-NACIONAL-DE-APARADOS-DA-SERRA, EAST PLATEAU OF RIO-GRANDE-DO-SUL, BRAZIL</t>
  </si>
  <si>
    <t>Lorscheitter, Maria Luisa/D-8888-2013</t>
  </si>
  <si>
    <t>WOS:A1993BY25V00004</t>
  </si>
  <si>
    <t>ZARATE, M; CAMILION, C; IASI, R</t>
  </si>
  <si>
    <t>QUATERNARY STRATIGRAPHY AND SOIL DEVELOPMENT ON GRANITOID ROCKS AT CERRO-EL-SOMBRERO, TANDILIA RANGE, ARGENTINA</t>
  </si>
  <si>
    <t>WOS:A1993BY25V00005</t>
  </si>
  <si>
    <t>GRABANDT, RAJ</t>
  </si>
  <si>
    <t>PRESENCE AND ECOLOGICAL RANGE OF SOME ALGAE, TESTACEA AND FUNGAL REMAINS IN MOSS SAMPLES OF COLOMBIAN PARAMO VEGETATION</t>
  </si>
  <si>
    <t>WOS:A1993BY25V00006</t>
  </si>
  <si>
    <t>NAVARRO, R</t>
  </si>
  <si>
    <t>A BRIEF REVIEW ON THE KNOWLEDGE ON THE QUATERNARY OF THE SOUTHERN AND SOUTHEASTERN COAST OF URUGUAY</t>
  </si>
  <si>
    <t>WOS:A1993BY25V00007</t>
  </si>
  <si>
    <t>RABASSA, J; DELASA, L; SICILIANO, F</t>
  </si>
  <si>
    <t>A GLACIER AND PERMANENT SNOWFIELD INVENTORY OF SIERRA-NEVADA-DE-SANTA-MARTA, COLOMBIA</t>
  </si>
  <si>
    <t>WOS:A1993BY25V00008</t>
  </si>
  <si>
    <t>ARBAUX, MH</t>
  </si>
  <si>
    <t>STONE LINE IN ANTIOQUIA, COLOMBIA</t>
  </si>
  <si>
    <t>WOS:A1993BY25V00009</t>
  </si>
  <si>
    <t>MACHARE, J; VELIZ, Y; ORTLIEB, L; DUMONT, JF</t>
  </si>
  <si>
    <t>A REVIEW OF RECENT PALEOCLIMATIC STUDIES IN PERU</t>
  </si>
  <si>
    <t>WOS:A1993BY25V00010</t>
  </si>
  <si>
    <t>JAMES, M; GIRALDO, M; SCHURINK, E</t>
  </si>
  <si>
    <t>THE RELATIONSHIP BETWEEN THE LAHARS AND MUDFLOWS IN THE OTUN RIVER BASIN AND ITS GLACIAL HISTORY, CENTRAL CORDILLERA, COLOMBIA</t>
  </si>
  <si>
    <t>WOS:A1993BY25V00011</t>
  </si>
  <si>
    <t>KRONBERG, BI; BENCHIMOL, RE</t>
  </si>
  <si>
    <t>CLIMATE CHANGES REFLECTED IN GEOCHEMISTRY AND STRATIGRAPHY OF ACRE BASIN SEDIMENTS (WESTERN AMAZONIA)</t>
  </si>
  <si>
    <t>WOS:A1993BY25V00012</t>
  </si>
  <si>
    <t>TORO, GE; HERMELIN, M</t>
  </si>
  <si>
    <t>STRATIGRAPHY OF VOLCANIC ASHES FROM SOUTHERN ANTIOQUIA, COLOMBIA - POSSIBLE CLIMATIC IMPLICATIONS</t>
  </si>
  <si>
    <t>WOS:A1993BY25V00013</t>
  </si>
  <si>
    <t>BROOK, EJ; KURZ, MD</t>
  </si>
  <si>
    <t>SURFACE-EXPOSURE CHRONOLOGY USING INSITU COSMOGENIC HE-3 IN ANTARCTIC QUARTZ SANDSTONE BOULDERS</t>
  </si>
  <si>
    <t>DEPENDENT WORLDWIDE DISTRIBUTION; ATMOSPHERIC NEUTRONS; PRODUCTION-RATES; AGES; HELIUM; OLIVINE; NE-21; AR-38; BE-10; AL-26</t>
  </si>
  <si>
    <t>BROOK, EJ (corresponding author), WOODS HOLE OCEANOG INST,DEPT MARINE CHEM &amp; GEOCHEM,WOODS HOLE,MA 02543, USA.</t>
  </si>
  <si>
    <t>Brook, Edward/AAB-7807-2021</t>
  </si>
  <si>
    <t>Kurz, Mark/0000-0003-1745-2356</t>
  </si>
  <si>
    <t>10.1006/qres.1993.1001</t>
  </si>
  <si>
    <t>KH646</t>
  </si>
  <si>
    <t>WOS:A1993KH64600001</t>
  </si>
  <si>
    <t>HEUSSER, CJ</t>
  </si>
  <si>
    <t>LATE QUATERNARY FOREST - STEPPE CONTACT ZONE, ISLA-GRANDE-DE-TIERRA-DEL-FUEGO, SUB-ANTARCTIC SOUTH-AMERICA</t>
  </si>
  <si>
    <t>QUATERNARY SCIENCE REVIEWS</t>
  </si>
  <si>
    <t>CLIMATE; CHILE; VEGETATION; PATAGONIA; HOLOCENE</t>
  </si>
  <si>
    <t>The forest-steppe ecotone, stretching across the Atlantic slope of Isla Grande de Tierra del Fuego in its present-day configuration, apparently developed within recent centuries. This conclusion is reached from assessment of fossil pollen and charcoal records obtained from radiocarbon-dated sections of mires located in proximity to the forest boundary. At Onamonte (53-degrees-54'S, 68-degrees-57'W), in the north-central part of Isla Grande, pollen frequency and influx data of trees (Nothofagus) recorded at 5-cm intervals in sections over the past &gt; 1 2,000 years imply a landscape of extended steppe until trees began to invade around 5000 BP. Low influx of Nothofagus in the early Holocene is probably the result of pollen coming from a distant source; alternatively, fire may have ben a contributory factor for the low levels of influx recorded. The first significant increase of Nothofagus, believed to be from woodland at Onamonte, occurred 1500 years ago. Only after 500 BP is forest development evident from unprecedented, large quantities of Nothofagus. At this time, the forest-steppe boundary reached its northernmost position on Isla Grande. Setbacks in the overall advance of trees are attributed to climatic change, fire, and competition between Nothofagus and Empetrum heath. In contrast to the situation in Patagonia, burning during European settlement was limited.</t>
  </si>
  <si>
    <t>0277-3791</t>
  </si>
  <si>
    <t>QUATERNARY SCI REV</t>
  </si>
  <si>
    <t>Quat. Sci. Rev.</t>
  </si>
  <si>
    <t>10.1016/0277-3791(93)90051-M</t>
  </si>
  <si>
    <t>MR656</t>
  </si>
  <si>
    <t>WOS:A1993MR65600002</t>
  </si>
  <si>
    <t>LATE QUATERNARY INTERGLACIAL STAGES WARMER THAN PRESENT</t>
  </si>
  <si>
    <t>ANTARCTIC ICE-SHEET; SEA-LEVEL DEPOSITS; NORTHWESTERN ALASKA; MIDDLE PLEISTOCENE; LAST; GREENLAND; AGE; CLIMATE; POLLEN; RECORD</t>
  </si>
  <si>
    <t>Literature on warm interglacials from both deep sea and continental records is reviewed. Although there is no unanimity, most deep sea data covering the late Quaternary (in this case, 500 ka to present) indicate that Oxygen Isotope Stage 11 (423-362 ka) was warmer than succeeding interglacials. Similarly, continental data imply warm intervals covering those interglacials between Stages 11 to 15 but with Stage 11 as the warmest. There are no direct data, however, to suggest that either the West Antarctic or Greenland Ice Sheets collapsed during warm interglacials. Indeed, recent work suggests that there may be a problem with assuming that collapse occurred as a result of, and during, a warmer than present interglacial; data from ice cores recovered on the Greenland Ice Sheet indicate that over the past 250 ka, excluding the last 8 ka, climate was unstable with rapid mode switches occurring during both glacials and interglacials and with modes lasting from 70 years to 5 ka. If warming is invoked as the underlying cause of collapse then warm intervals may not have been long enough to cause substantial melting. This suggests that, along with warmer than present interglacials, alternate mechanisms invoking forcing internal to the ice sheet and its substrate be seriously considered. Future studies should focus on these alternate mechanisms as well as on the interval equivalent to Oxygen Isotope Stage 11.</t>
  </si>
  <si>
    <t>LAMONT DOHERTY EARTH OBSERV, PALISADES, NY 10964 USA.</t>
  </si>
  <si>
    <t>10.1016/0277-3791(93)90021-D</t>
  </si>
  <si>
    <t>NY347</t>
  </si>
  <si>
    <t>WOS:A1993NY34700001</t>
  </si>
  <si>
    <t>GORDILLO, S; CORONATO, AMJ; RABASSA, JO</t>
  </si>
  <si>
    <t>LATE QUATERNARY EVOLUTION OF A SUB-ANTARCTIC PALEOFJORD, TIERRA-DEL-FUEGO</t>
  </si>
  <si>
    <t>SOUTHERNMOST SOUTH-AMERICA; BEAGLE CHANNEL; YOUNGER DRYAS; LAKE</t>
  </si>
  <si>
    <t>Lago Roca-Lapataia valley (54-degrees-50'S, 68-degrees-34'W) is a paleofjord that was occupied by a valley-glacier system during the glacial maximum of the late Pleistocene (estimated ca. 18-20 ka BP). Deglaciation began before 10,080 +/- 270 BP. The marine fauna in several marine terraces found in the area shows that early-middle Holocene climatic conditions were basically the same as at present. Species found are characteristic of cold and shallow waters, although minor temperature fluctuations cannot be ruled out for this period. A recent radiocarbon date of 7518 +/- 58 BP on Chlamys patagonica (NZ # 7730) confirms that Lago Roca was transformed into a fjord ca. 7500-8000 BP. The sea reached its maximum level of 8-10 m a.s.l. around 6000 BP and at 4000-4500 BP was at least above 6 +/- 1 m a.s.l. Later, when sea level fell, Lago Roca was occupied by fresh water and was no longer tidal. The relative land-sea positions during this period are a consequence of combined eustatic and neotectonic processes.</t>
  </si>
  <si>
    <t>GORDILLO, S (corresponding author), CONSEJO NACL INVEST CIENT &amp; TECN,CADIC,CC 92,RA-9410 USHUAIA,TIERRA FUEGO,ARGENTINA.</t>
  </si>
  <si>
    <t>Gordillo, Sandra/0000-0002-3937-4865</t>
  </si>
  <si>
    <t>10.1016/0277-3791(93)90027-J</t>
  </si>
  <si>
    <t>WOS:A1993NY34700007</t>
  </si>
  <si>
    <t>RAMAROSON, R</t>
  </si>
  <si>
    <t>STUDY OF POTENTIAL EFFECTS OF FUTURE SUPERSONIC AIRCRAFT ON THE OZONE-LAYER</t>
  </si>
  <si>
    <t>RECHERCHE AEROSPATIALE</t>
  </si>
  <si>
    <t>SUPERSONIC AIRCRAFT; EXHAUST GASES; AIR POLLUTION; OZONE</t>
  </si>
  <si>
    <t>STRATOSPHERIC NO2; ANTARCTIC STRATOSPHERE; NORTHERN-HEMISPHERE; DIURNAL-VARIATION; NITROGEN-OXIDES; NITRIC-OXIDE; HNO3; ALTITUDE; METHANE; HCL</t>
  </si>
  <si>
    <t>Two models are used to predict the impact of effluents released in the ozone layer by future supersonic aircraft. a diffusive one-dimensional model (altitude) of the daily variations of chemical species, a two-dimensional model (altitude, latitude) that computes the interaction between the dynamic, radiative and photochemical processes. The calculation are made assuming with that the state of the atmosphere may change over the coming decades, especially as concerns its content in chlorinated species. Two kinds of scenarios are then analyzed: 1) Various theoretical scenarios including the effects of the emission index, the cruising levels, and latitude, for which the results show that: the effect of the ozone layer of NOx emissions up to 15 km are not significant, but they are greater at higher altitudes (15 to 25 km), flights in equatorial corridors are more efficient than in polar ones, whatever the latitude of release, the maximum reduction calculated for the column of ozone is for the polar regions in spring. 2) A realistic scenario, provided by Aerospatiale and Snecma, for a fleet of 1,000 aircraft consuming 40.2 metric tonnes of fuel per year, which yields 2.45 MT/year of NOx (as NO2). This corresponds to a large emission index for engines with today's technology. This mass of NOx is released over a range of altitudes from 10 to 20 km with a maximum at 17 km, and in a latitude band from 35-degrees-S to 85-degrees-N. In this case, the global variation of ozone obtained with the 2D model is about - 1.5%, which is roughly proportional to the mass of NOx released. If the emission index is reduced by a factor of two, the global variation of ozone will be less than - 1% Heterogeneous reactions are not taken into account in these calculations.</t>
  </si>
  <si>
    <t>RAMAROSON, R (corresponding author), OFF NATL ETUD &amp; RECH AEROSP,BP 72,F-92322 CHATILLON,FRANCE.</t>
  </si>
  <si>
    <t>DUNOD</t>
  </si>
  <si>
    <t>MONTROUGE CEDEX</t>
  </si>
  <si>
    <t>15 RUE GOSSIN, 92543 MONTROUGE CEDEX, FRANCE</t>
  </si>
  <si>
    <t>0034-1223</t>
  </si>
  <si>
    <t>RECH AEROSPATIALE</t>
  </si>
  <si>
    <t>Rech. Aerosp.</t>
  </si>
  <si>
    <t>ME120</t>
  </si>
  <si>
    <t>WOS:A1993ME12000001</t>
  </si>
  <si>
    <t>ZIBORDI, G; MARACCI, G</t>
  </si>
  <si>
    <t>REFLECTANCE OF ANTARCTIC SURFACES FROM MULTISPECTRAL RADIOMETERS - THE CORRECTION OF ATMOSPHERIC EFFECTS</t>
  </si>
  <si>
    <t>SOLAR-RADIATION; MODEL</t>
  </si>
  <si>
    <t>Monitoring reflectance of polar icecaps has relevance in climate studies. In fact, climate changes produce variations in the morphology of ice and snow covers, which are detectable as surface reflectance change. Surface reflectance can be retrieved from remotely sensed data. However, absolute values independent of atmospheric turbidity and surface altitude can only be obtained after removing masking effects of the atmosphere. An atmospheric correction model, accounting for surface and sensor altitudes above sea level, is described and validated through data detected over Antarctic surfaces with a Barnes Modular Multispectral Radiometer having bands overlapping those of the Landsat Thematic Mapper. The model is also applied in a sensitivity analysis to investigate error induced in reflectance obtained from satellite data by indeterminacy in optical parameters of atmospheric constituents. Results show that indeterminacy in the atmospheric water vapor optical thickness is the main source of nonaccuracy in the retrieval of surface reflectance from data remotely sensed over Antarctic regions.</t>
  </si>
  <si>
    <t>NATL RES COUNCIL, INST STUDY GEOPHYS &amp; ENVIRONM METHODOL, MODENA, ITALY; COMMISS EUROPEAN COMMUNITIES, JOINT RES CTR, INST REMOTE SENSING APPLICAT, I-21020 ISPRA, ITALY</t>
  </si>
  <si>
    <t>European Commission Joint Research Centre; EC JRC ISPRA Site</t>
  </si>
  <si>
    <t>10.1016/0034-4257(93)90060-B</t>
  </si>
  <si>
    <t>KG602</t>
  </si>
  <si>
    <t>WOS:A1993KG60200002</t>
  </si>
  <si>
    <t>WORSNOP, DR; FOX, LE; ZAHNISER, MS; WOFSY, SC</t>
  </si>
  <si>
    <t>VAPOR-PRESSURES OF SOLID HYDRATES OF NITRIC-ACID - IMPLICATIONS FOR POLAR STRATOSPHERIC CLOUDS</t>
  </si>
  <si>
    <t>TOTAL REACTIVE NITROGEN; ANTARCTIC OZONE DEPLETION; HETEROGENEOUS REACTIONS; ARCTIC STRATOSPHERE; HYDROGEN-CHLORIDE; ICE SURFACES; DENITRIFICATION; AEROSOL; HNO3; HCL</t>
  </si>
  <si>
    <t>Thermodynamic data are presented for hydrates of nitric acid: HNO3.H2O, HNO3.2H2O, HNO3.3H2O, and a higher hydrate. Laboratory data indicate that nucleation and persistence of metastable HNO3.2H2O may be favored in polar stratospheric clouds over the slightly more stable HNO3.3H2O. Atmospheric observations indicate that some polar stratospheric clouds may be composed of HNO3.2H2O and HNO3.3H2O. Vapor transfer from HNO3.2H2O to HNO3.3H2O could be a key step in the sedimentation of HNO3, which plays an important role in the depletion of polar ozone.</t>
  </si>
  <si>
    <t>HARVARD UNIV,DIV APPL SCI,CAMBRIDGE,MA 02138</t>
  </si>
  <si>
    <t>WORSNOP, DR (corresponding author), AERODYNE RES INC,CTR CHEM &amp; ENVIRONM PHYS,BILLERICA,MA 01821, USA.</t>
  </si>
  <si>
    <t>Worsnop, Douglas R/D-2817-2009</t>
  </si>
  <si>
    <t>JAN 1</t>
  </si>
  <si>
    <t>10.1126/science.259.5091.71</t>
  </si>
  <si>
    <t>KE601</t>
  </si>
  <si>
    <t>WOS:A1993KE60100030</t>
  </si>
  <si>
    <t>WESTALL, F; ROSSI, S; MASCLE, J</t>
  </si>
  <si>
    <t>CURRENT-CONTROLLED SEDIMENTATION IN THE EQUATORIAL ATLANTIC - EXAMPLES FROM THE SOUTHERN MARGIN OF THE GUINEA PLATEAU AND THE ROMANCHE FRACTURE-ZONE</t>
  </si>
  <si>
    <t>SEDIMENTARY GEOLOGY</t>
  </si>
  <si>
    <t>OCEAN; WATERS</t>
  </si>
  <si>
    <t>3.5 kHz and seismic reflection data were used in a study area of bottom-current control of sedimentation in two areas of the Equatorial Atlantic: a 100 km long segment of the Romanche Fracture Zone (RFZ) and a 30 km wide sector of the southern margin of the Guinea Plateau. The RFZ is the most important conduit for Antarctic Bottom Water (AABW) into the eastern Atlantic. At mid depths (ca. 1500-4500 m), North Atlantic Deep Water (NADW) spreads southwards and eastwards, whereas at the surface, directly overlying the RFZ, is the Equatorial Divergence, a zone of high biological production. On the Guinea margin, a mixture of AABW/NADW moving north washes the foot of the continental rise below 4250 m and the overlying NADW hugs the slope contours. Another divergence zone lies just to the north of this area. On the southern margin of the Guinea Plateau, sediment accumulation is controlled by contour currents within the NADW. Deposits are concentrated into a series of slope-parallel sediment drift, the surfaces of which are moulded into standing sediment waves in the slack region between areas of eroded or condensed sequences marking the loci of higher velocity current cores. The outer edge and upper slope of the Plateau, under the influence of high velocities in the Equatorial Surface Water, are swept bare of unconsolidated sediment. The lower-rise sediments, washed by the weak, mixed AABW/NADW water mass are generally flat-surfaced. In the RFZ, restricted sediment deposition and accumulation, as well as the reworking of sediment surfaces, document the influence of bottom currents. Flat-surfaced sediments deposited on the floor of the axial valley (below the ca. 4500 m CCD), are ponded into basins at the foot of the valley walls by a weak AABW. On the northern flank of the North Ridge (Pillsbury Seamount) and on the South Ridge, the overlying NADW has moulded the thin sediment cover into sediment waves. A thicker accumulation of generally flat-surfaced, ponded sediments in the suspended valley were apparently deposited under a weaker current regime in the lee of the Pillsbury Seamount. Stronger bottom currents, as well as steepness of slope, appear to prevent sediment deposition on both the upper slope and crest of the North Ridge.</t>
  </si>
  <si>
    <t>UNIV NANTES,F-44035 NANTES,FRANCE; CNR,IST GEOL MARINA,I-40126 BOLOGNA,ITALY; LAB GEODYNAM SOUS MARINE,VILLEFRANCHE MER,FRANCE</t>
  </si>
  <si>
    <t>Nantes Universite; Consiglio Nazionale delle Ricerche (CNR); Istituto di Scienze Marine (ISMAR-CNR)</t>
  </si>
  <si>
    <t>0037-0738</t>
  </si>
  <si>
    <t>SEDIMENT GEOL</t>
  </si>
  <si>
    <t>Sediment. Geol.</t>
  </si>
  <si>
    <t>10.1016/0037-0738(93)90119-P</t>
  </si>
  <si>
    <t>KM019</t>
  </si>
  <si>
    <t>WOS:A1993KM01900012</t>
  </si>
  <si>
    <t>MEZERAIS, ML; FAUGERES, JC; FIGUEIREDO, AG; MASSE, L</t>
  </si>
  <si>
    <t>CONTOUR CURRENT ACCUMULATION OFF THE VEMA CHANNEL MOUTH, SOUTHERN BRAZIL BASIN - PATTERN OF A CONTOURITE FAN</t>
  </si>
  <si>
    <t>SEDIMENTATION PROCESSES; CONTINENTAL RISE; ECHO CHARACTER; ATLANTIC; MARGIN</t>
  </si>
  <si>
    <t>In the southern part of the Brazil Basin, 3.5 kHz echosounding reveals the existence of a cone-shaped sedimentary accumulation (4480 m depth). This sediment body is interpreted as deposited by the Antarctic Bottom Water currents (AABW) at the downstream exit of deep valleys cutting through the Rio Grande Rise. It is located between two major channels that prolonged northeastward the valleys into the Brazil Basin: the Vema Channel in the southeast and the Sao Paulo Abyssal Gap in the northwest. As a consequence, most of the AABW flow is channelized in two branches. Deposition of the current-transported particles occurs below the shear zone which takes place between the two branches. The Quaternary sediments consist of silty-clayey muddy contourites associated with manganiferous deposits. The accumulation is built by lateral migration of secondary channels and by lateral construction of lobes between the two major channels, which are both well stabilized on account of a morphotectonic control on their location. The entire sediment body progrades upward and downstream toward the northeast. On the basis of morphological, seismic and lithological arguments, we would like to propose the name of ''contourite fan'' for such a contour current controlled accumulation.</t>
  </si>
  <si>
    <t>UNIV BORDEAUX 1,DEPT GEOL &amp; OCEANOG,AVE FAC,F-33405 TALENCE,FRANCE; UFF,BR-24260 CHARITAS,BRAZIL</t>
  </si>
  <si>
    <t>Universite de Bordeaux; Universidade Federal Fluminense</t>
  </si>
  <si>
    <t>Figueiredo, Alberto G./AAL-2141-2021</t>
  </si>
  <si>
    <t>10.1016/0037-0738(93)90120-T</t>
  </si>
  <si>
    <t>WOS:A1993KM01900013</t>
  </si>
  <si>
    <t>DAVID, JHM; MERCER, J; HUNTER, K</t>
  </si>
  <si>
    <t>A VAGRANT SUB-ANTARCTIC FUR-SEAL ARCTOCEPHALUS-TROPICALIS FOUND IN THE COMORES</t>
  </si>
  <si>
    <t>SOUTH AFRICAN JOURNAL OF ZOOLOGY</t>
  </si>
  <si>
    <t>A juvenile Subantarctic fur seal, Arctocephalus tropicalis was caught near the island of Anjouan, Comores, about 500 km off the east coast of Africa, on 20 August 1990. This record represents a northerly extension by some 1800 km of the recorded east coast range. The breeding colonies of this species are on temperate islands north of the Antarctic Polar Front. The closest colonies are on Amsterdam Island and the Prince Edward islands, nearly 4000 km south-west and south, respectively of this sighting.</t>
  </si>
  <si>
    <t>CARE COMORE,ANJOUAN,COMOROS</t>
  </si>
  <si>
    <t>DAVID, JHM (corresponding author), SEA FISHERIES RES INST,PRIVATE BAG X2,8012 CAPE TOWN,SOUTH AFRICA.</t>
  </si>
  <si>
    <t>0254-1858</t>
  </si>
  <si>
    <t>S AFR J ZOOL</t>
  </si>
  <si>
    <t>South Afr. J. Zool.</t>
  </si>
  <si>
    <t>KV889</t>
  </si>
  <si>
    <t>WOS:A1993KV88900012</t>
  </si>
  <si>
    <t>SLANINA, Z</t>
  </si>
  <si>
    <t>AN AB-INITIO CORRELATED COMPUTATION OF VIBRATIONS IN THE CLONO2 MOLECULE</t>
  </si>
  <si>
    <t>SPECTROSCOPY LETTERS</t>
  </si>
  <si>
    <t>CHLORINE NITRATE; VIBRATIONAL SPECTRA OF; MOLECULAR STRUCTURE OF; COMPUTATIONAL PREDICTIONS; OZONE DEPLETION</t>
  </si>
  <si>
    <t>CHLORINE NITRATE; ANTARCTIC OZONE; ISOMERS; CL2O2</t>
  </si>
  <si>
    <t>C1ONO(2) is treated ab initio by the second order Moller-Plesset perturbation approach with the 6-31G(*) basis set. The minimum-energy structure is planar (C-s symmetry) while in the activated complex for internal rotation around the NO bond the Cl atom exhibits torsion by 90 degrees but the structure has the C-s symmetry, too. For both structures harmonic vibrational frequencies and IR intensities are calculated. The agreement with available observed data from matrix isolation is very good. The MP2 frequencies are mostly somewhat lower comparing to related SCF values. The energetics is also evaluated in the MP4 fourth order perturbation treatment. The best value found for the barrier of internal rotation is 31 kJ/mol, i.e. significantly low.</t>
  </si>
  <si>
    <t>SLANINA, Z (corresponding author), MAX PLANCK INST CHEM,OTTO HAHN INST,W-6500 MAINZ,GERMANY.</t>
  </si>
  <si>
    <t>MARCEL DEKKER INC</t>
  </si>
  <si>
    <t>270 MADISON AVE, NEW YORK, NY 10016</t>
  </si>
  <si>
    <t>0038-7010</t>
  </si>
  <si>
    <t>SPECTROSC LETT</t>
  </si>
  <si>
    <t>Spectr. Lett.</t>
  </si>
  <si>
    <t>10.1080/00387019308011645</t>
  </si>
  <si>
    <t>Spectroscopy</t>
  </si>
  <si>
    <t>ML437</t>
  </si>
  <si>
    <t>WOS:A1993ML43700011</t>
  </si>
  <si>
    <t>ROSAS, MA; CASANUEVA, ME</t>
  </si>
  <si>
    <t>MITES FROM THE ANTARCTIC - NEOCALVOLIA N-SP (ACARI, WINTERSCHMIDTIIDAE) FROM ROBERT ISLAND, SOUTH SHETLAND</t>
  </si>
  <si>
    <t>STUDIES ON NEOTROPICAL FAUNA AND ENVIRONMENT</t>
  </si>
  <si>
    <t>Neocalvolia coperminensis sp. n. is described from the Caleta Copermine (62-degrees 21'S, 59-degrees 40'W), Robert Island, South Shetlands. Included are descriptions of the male and female, with illustrations and pictures taken with the aid of a Photomicroscope.</t>
  </si>
  <si>
    <t>ROSAS, MA (corresponding author), UNIV CONCEPCION, DEPT ZOOL, CASILLA 2407, CONCEPCION, CHILE.</t>
  </si>
  <si>
    <t>0165-0521</t>
  </si>
  <si>
    <t>STUD NEOTROP FAUNA E</t>
  </si>
  <si>
    <t>Stud. Neotrop. Fauna Environ.</t>
  </si>
  <si>
    <t>10.1080/01650529309360890</t>
  </si>
  <si>
    <t>LC654</t>
  </si>
  <si>
    <t>WOS:A1993LC65400001</t>
  </si>
  <si>
    <t>SIMPSONHOUSLEY, P; SCOTT, JS</t>
  </si>
  <si>
    <t>POLES APART - THE TERRA-NOVA AND FRAM ANTARCTIC EXPEDITIONS AND JUDEO-CHRISTIAN ATTITUDES TOWARDS NATURE</t>
  </si>
  <si>
    <t>TRANSACTIONS OF THE INSTITUTE OF BRITISH GEOGRAPHERS</t>
  </si>
  <si>
    <t>ANTARCTICA; EXPLORATION; NATURE; JUDEO-CHRISTIAN; POSTMODERN</t>
  </si>
  <si>
    <t>This paper reflects on Amundsen's and Scott's siege of the South Pole. Although the reward of priority motivated both Antarctic explorers, the Terra Nova and the Fram Expeditions both reflect the ambiguity and ambivalence towards nature of Judeo-Christian culture, as expressed in canonical scriptures and in its historical development. The postmodern might be understood in terms of this ambiguity and ambivalence rather than in terms of efforts to move beyond modernism through the recovery of simpler premodern certainties.</t>
  </si>
  <si>
    <t>YORK UNIV,DIV HUMANITIES,N YORK M3J 1P3,ONTARIO,CANADA</t>
  </si>
  <si>
    <t>SIMPSONHOUSLEY, P (corresponding author), YORK UNIV,DEPT GEOG,N YORK M3J 1P3,ONTARIO,CANADA.</t>
  </si>
  <si>
    <t>INST BRITISH GEOGRAPHERS</t>
  </si>
  <si>
    <t>0020-2754</t>
  </si>
  <si>
    <t>T I BRIT GEOGR</t>
  </si>
  <si>
    <t>Trans. Inst. Br. Geogr.</t>
  </si>
  <si>
    <t>10.2307/622467</t>
  </si>
  <si>
    <t>MB964</t>
  </si>
  <si>
    <t>WOS:A1993MB96400007</t>
  </si>
  <si>
    <t>Castenholz, RW; Schneider, AJ</t>
  </si>
  <si>
    <t>Guerrero, R; PedrosAlio, C</t>
  </si>
  <si>
    <t>Cyanobacterial dominance at high and low temperatures: Optimal conditions or precarious existence?</t>
  </si>
  <si>
    <t>TRENDS IN MICROBIAL ECOLOGY</t>
  </si>
  <si>
    <t>6th International Symposium on Microbial Ecology (ISME-6)</t>
  </si>
  <si>
    <t>SEP 06-11, 1992</t>
  </si>
  <si>
    <t>cyanobacteria; thermophiles; psychrophiles; hot springs; Antarctic ponds</t>
  </si>
  <si>
    <t>UNIV OREGON,DEPT BIOL,EUGENE,OR 97403</t>
  </si>
  <si>
    <t>University of Oregon</t>
  </si>
  <si>
    <t>SPANISH SOCIETY MICROBIOLOGY</t>
  </si>
  <si>
    <t>BARCELONA</t>
  </si>
  <si>
    <t>APARTADO 16009, E-08080 BARCELONA, SPAIN</t>
  </si>
  <si>
    <t>84-604-7996-X</t>
  </si>
  <si>
    <t>BE61G</t>
  </si>
  <si>
    <t>WOS:A1993BE61G00005</t>
  </si>
  <si>
    <t>Karl, DM; Bird, DF</t>
  </si>
  <si>
    <t>Bacterial-algal interactions in Antarctic coastal ecosystems</t>
  </si>
  <si>
    <t>algae; bacteria; Antarctica; microbial loop</t>
  </si>
  <si>
    <t>UNIV HAWAII,SCH OCEAN &amp; EARTH SCI &amp; TECHNOL,HONOLULU,HI 96822</t>
  </si>
  <si>
    <t>University of Hawaii System</t>
  </si>
  <si>
    <t>Karl, David/AFP-3837-2022</t>
  </si>
  <si>
    <t>WOS:A1993BE61G00009</t>
  </si>
  <si>
    <t>Nedwell, DB; Walker, TR; EllisEvans, JC</t>
  </si>
  <si>
    <t>Benthic microbial activity and organic degradation in an Antarctic coastal sediment</t>
  </si>
  <si>
    <t>Antarctic; coastal sediment; organic mineralization</t>
  </si>
  <si>
    <t>UNIV ESSEX,DEPT BIOL,COLCHESTER CO4 3SQ,ESSEX,ENGLAND</t>
  </si>
  <si>
    <t>University of Essex</t>
  </si>
  <si>
    <t>Walker BSc, MPhil, PhD, Tony R./ABA-4581-2020</t>
  </si>
  <si>
    <t>Walker BSc, MPhil, PhD, Tony R./0000-0001-9008-0697</t>
  </si>
  <si>
    <t>WOS:A1993BE61G00010</t>
  </si>
  <si>
    <t>WynnWilliams, DD</t>
  </si>
  <si>
    <t>Soil crust microbes as indicators of environmental change in Antarctica</t>
  </si>
  <si>
    <t>Antarctic; soil; environment; cyanobacteria; indicators</t>
  </si>
  <si>
    <t>WOS:A1993BE61G00025</t>
  </si>
  <si>
    <t>KOLPAKOV, AR; VLOSCHINSKY, PY; KOLOSOVA, NG</t>
  </si>
  <si>
    <t>MECHANISMS OF COLD ADAPTATION IN MAN AND ANIMALS</t>
  </si>
  <si>
    <t>VESTNIK ROSSIISKOI AKADEMII MEDITSINSKIKH NAUK</t>
  </si>
  <si>
    <t>The paper presents the results of studies of metabolic processes in the Arctic and Antarctic winterers, members of Polar expeditions, and inhibitants of the Far North. There is a relationship between the metabolism and the length of residence in the area of low temperatures, lifestyle, and occupation. The experiments have shown changes in the phosphorylizing activity of rat hepatic mitochondria in the dynamics of cold adaptation in animals. In addition to the hormonal status and antioxidative system, serum lipoproteins were found to determine the response of the body to fold exposure. The regulatory role of the lipoprotein components apoproteins is discussed in the paper.</t>
  </si>
  <si>
    <t>KOLPAKOV, AR (corresponding author), RUSSIAN ACAD MED SCI,INST BIOCHEM,NOVOSIBIRSK,RUSSIA.</t>
  </si>
  <si>
    <t>Kolosova, Nataliya G/AAR-7409-2020</t>
  </si>
  <si>
    <t>Kolosova, Nataliya G/0000-0003-2398-8544</t>
  </si>
  <si>
    <t>IZD VO MEDITSINA</t>
  </si>
  <si>
    <t>PETROVERIGSKII PER 6-8, K-142 MOSCOW, RUSSIA</t>
  </si>
  <si>
    <t>0869-6047</t>
  </si>
  <si>
    <t>VESTN ROS AKAD MED+</t>
  </si>
  <si>
    <t>Medicine, General &amp; Internal; Medicine, Research &amp; Experimental</t>
  </si>
  <si>
    <t>General &amp; Internal Medicine; Research &amp; Experimental Medicine</t>
  </si>
  <si>
    <t>MV531</t>
  </si>
  <si>
    <t>WOS:A1993MV53100008</t>
  </si>
  <si>
    <t>KHASNULIN, VI</t>
  </si>
  <si>
    <t>A CONCEPT OF PRESERVING MAN AND HIS HEALTH IN CIRCUMPOLAR REGIONS</t>
  </si>
  <si>
    <t>The preservation of human health in polar and circumpolar regions depends mainly on the strategy for future development of these regions. The consequences oi human Intervention into northern ecology are irreversible, as in the case of green-house effect, industrial and atomic pollutions oi polar nature, tundra devastation, destruction of northern flora and fauna, etc. The ongoing creation oi large-scale industrial population centers in the North due to newcomers is to be stopped. Polar regions are to be used for biospheric reservation and tourist sanitary zones, to preserve specific flora and fauna, to provide the rhythms and customs necessary to survive in extreme climatic and geophysical conditions of high latitudes. The programme for securing man's survival in circumpolar regions should comprise several stages of practical measures to provide necessary resources and to combine international efforts. The preservation of human health should be based on the understanding of the relationship between the health status and biospheric processes and the assessment of the role of human intervention into polar ecology. A programme facilitating the preservation of human health and survival in the North and in the Antarctic should be launched.</t>
  </si>
  <si>
    <t>KHASNULIN, VI (corresponding author), RUSSIAN ACAD MED SCI,INST CLIN &amp; EXPTL MED,NOVOSIBIRSK,RUSSIA.</t>
  </si>
  <si>
    <t>WOS:A1993MV53100009</t>
  </si>
  <si>
    <t>KERRY, KR; CLARKE, JR; ELSE, GD</t>
  </si>
  <si>
    <t>IDENTIFICATION OF SEX OF ADELIE PENGUINS FROM OBSERVATIONS OF INCUBATING BIRDS</t>
  </si>
  <si>
    <t>WILDLIFE RESEARCH</t>
  </si>
  <si>
    <t>The suggestion that sex of Adelie penguins, Pygoscelis adeliae, might be assigned by observing which member of the pair (the male) takes the first long incubation shift (Anon. 1991) was examined for each of the 1990-91, 1991-92 and 1992-93 breeding seasons. There was an 8- or 9-day period when more than 90% of the incubating birds were male and a 6- or 7-day period when more than 90% of the birds were female. The dates of these peak periods of male or female presence overlapped by only 2-5 days between the three seasons but were constant to within 2 days relative to the commencement of egg laying. Peak presence of males occurred 15-21 days after the appearance of the first egg in the colony and peak presence of females after 33-36 days from this date. In all three seasons male birds could be identified with 91.8-98.6% accuracy within 15-21 days after the first sighting of an egg. The method provides, therefore, a means of identifying the sex of Adelie penguins with an accuracy greater than 90% and is applicable to whole colonies containing several hundred pairs without recourse to continuous observations or capturing the birds.</t>
  </si>
  <si>
    <t>KERRY, KR (corresponding author), AUSTRALIAN ANTARCTIC DIV,CHANNEL HIGHWAY,KINGSTON,TAS 7050,AUSTRALIA.</t>
  </si>
  <si>
    <t>1035-3712</t>
  </si>
  <si>
    <t>WILDLIFE RES</t>
  </si>
  <si>
    <t>Wildl. Res.</t>
  </si>
  <si>
    <t>10.1071/WR9930725</t>
  </si>
  <si>
    <t>MQ872</t>
  </si>
  <si>
    <t>WOS:A1993MQ87200002</t>
  </si>
  <si>
    <t>PYE, T</t>
  </si>
  <si>
    <t>REPRODUCTIVE-BIOLOGY OF THE FERAL HOUSE MOUSE (MUS-MUSCULUS) ON SUB-ANTARCTIC MACQUARIE ISLAND</t>
  </si>
  <si>
    <t>SUB-ANTARCTIC ISLAND; MICE; PLAGUE</t>
  </si>
  <si>
    <t>Reproduction of the feral house mouse (Mus musculus) was studied on subantarctic Macquarie Island and found to be seasonal. Females begin oestrus-cycling in early spring, following a minimum 3-month winter anoestrous period. By late spring all mature females are in breeding condition. Breeding is continuous through spring, summer and into autumn. Postimplantation loss occurs throughout the breeding season. Late autumn pregnancies may fail. Average litter size is 6-7 but litters as large as 10 have been found. Young born in the latter half of the breeding season attain sexual maturity at a later stage than those born in the early-spring-summer period and do not come into breeding condition until the following spring. Males show a slight cyclical change in testes weight, increasing from a winter minimum to a summer maximum, but are potentially capable of breeding throughout the year. Reproductive seasonality of the female determines breeding behaviour in this isolated subantarctic population of feral house mice. Seasonal reproduction is not well correlated with mean monthly ambient temperature, which varies by only 3-degrees-C over the year. Food availability appears constant throughout the year with little interspecific competition for food or predation on the mice. Reproduction is suppressed over the short-day winter months. The possible interaction of photoperiod with other environmental and physiological variables in determining reproductive seasonality requires further research.</t>
  </si>
  <si>
    <t>PYE, T (corresponding author), ANTARCTIC DIV,CHANNEL HIGHWAY,KINGSTON,TAS 7050,AUSTRALIA.</t>
  </si>
  <si>
    <t>10.1071/WR9930745</t>
  </si>
  <si>
    <t>WOS:A1993MQ87200005</t>
  </si>
  <si>
    <t>DUTSCH, HU</t>
  </si>
  <si>
    <t>70 YEARS OF OZONE RESEARCH</t>
  </si>
  <si>
    <t>STRATOSPHERIC OZONE; ANTARCTIC OZONE; SATELLITE; CHLORINE; WINTER; TOMS</t>
  </si>
  <si>
    <t>DUTSCH, HU (corresponding author), SWISS FED INST TECHNOL, ATMOSPHER PHYS LAB, CH-8092 ZURICH, SWITZERLAND.</t>
  </si>
  <si>
    <t>INDIAN ACAD SCIENCES</t>
  </si>
  <si>
    <t>C V RAMAN AVENUE, SADASHIVANAGAR, P B #8005, BANGALORE 560 080, INDIA</t>
  </si>
  <si>
    <t>DEC 25</t>
  </si>
  <si>
    <t>KF768</t>
  </si>
  <si>
    <t>WOS:A1992KF76800001</t>
  </si>
  <si>
    <t>SELTZER, R</t>
  </si>
  <si>
    <t>ROBOT TO PROBE INSIDE ANTARCTIC VOLCANO</t>
  </si>
  <si>
    <t>CHEMICAL &amp; ENGINEERING NEWS</t>
  </si>
  <si>
    <t>0009-2347</t>
  </si>
  <si>
    <t>1520-605X</t>
  </si>
  <si>
    <t>CHEM ENG NEWS</t>
  </si>
  <si>
    <t>Chem. Eng. News</t>
  </si>
  <si>
    <t>DEC 21</t>
  </si>
  <si>
    <t>Chemistry, Multidisciplinary; Engineering, Chemical</t>
  </si>
  <si>
    <t>Chemistry; Engineering</t>
  </si>
  <si>
    <t>KD666</t>
  </si>
  <si>
    <t>WOS:A1992KD66600005</t>
  </si>
  <si>
    <t>LIU, X; BLATHERWICK, RD; MURCRAY, FJ; KEYS, JG; SOLOMON, S</t>
  </si>
  <si>
    <t>MEASUREMENTS AND MODEL-CALCULATIONS OF HCL COLUMN AMOUNTS AND RELATED PARAMETERS OVER MCMURDO DURING THE AUSTRAL SPRING IN 1989</t>
  </si>
  <si>
    <t>NEAR-ULTRAVIOLET SPECTROSCOPY; POLAR STRATOSPHERIC CLOUDS; ANTARCTIC OZONE EXPERIMENT; INFRARED MEASUREMENTS; FUNDAMENTAL BANDS; TRACE GASES; STATION; NITROGEN; CONDENSATION; ATMOSPHERE</t>
  </si>
  <si>
    <t>Solar spectra obtained from a ground-based Fourier transform infrared instrument at McMurdo, Antarctica in the spring of 1989 have been analyzed to determine total HCl column amounts. A one-dimensional photochemical model was used to simulate the rate of recovery of HCl in the springtime. Low column amounts (about 1 X 10(15) molecules Cm-2) were observed in early september and may be attributed to the heterogeneous conversion of HCl to active chlorine species during the polar night. The rate of recovery of HCl is consistent with its production by chlorine atoms reacting with methane and is dependent on concentrations of active chlorine species and NO molecules in the altitude region from 12 to 22 km. High HCl column amounts (about 7 x 10(15) molecules cm-2) were observed following recovery in late October, suggesting that the lower stratosphere in the polar region had descended relative to mid-latitudes and that the degree of dechlorination of the transported air was very small.</t>
  </si>
  <si>
    <t>NATL INST WATER &amp; ATMOSPHER RES, LAUDER, NEW ZEALAND; NOAA, ENVIRONM RES LABS, AERONOMY LAB, BOULDER, CO 80303 USA</t>
  </si>
  <si>
    <t>National Institute of Water &amp; Atmospheric Research (NIWA) - New Zealand; National Oceanic Atmospheric Admin (NOAA) - USA</t>
  </si>
  <si>
    <t>LIU, X (corresponding author), UNIV DENVER, DEPT PHYS, DENVER, CO 80210 USA.</t>
  </si>
  <si>
    <t>DEC 20</t>
  </si>
  <si>
    <t>D18</t>
  </si>
  <si>
    <t>10.1029/92JD02435</t>
  </si>
  <si>
    <t>KF923</t>
  </si>
  <si>
    <t>WOS:A1992KF92300034</t>
  </si>
  <si>
    <t>AKIYOSHI, H; URYU, M</t>
  </si>
  <si>
    <t>DIAGNOSTIC MODEL STUDY OF THE SEASONAL-VARIATION OF GLOBAL OZONE AND THE ANTARCTIC OZONE HOLE</t>
  </si>
  <si>
    <t>MIDDLE ATMOSPHERE; PLANETARY-WAVES; TRANSPORT CHARACTERISTICS; GENERAL-CIRCULATION; AIR PARCELS; STRATOSPHERE; PARAMETERIZATION; DEPLETION; DECREASE</t>
  </si>
  <si>
    <t>A simple two-dimensional model is constructed to simulate and gain an understanding of the global distribution of ozone and its seasonal variation. In the model the Chapman cycle parameterized by Hartmann (1978) is used. The time dependence of the diffusion coefficients is neglected, except in the polar regions. The effects of the meridional circulation, consisting of the following three components, are taken into account: (1) an annually varying component due to the annual variation in the heating of ozone, oxygen, and water vapor, which is assumed to be anti-symmetric (symmetric with a 6 month shift) about the equator; (2) a nonseasonal, steady component of the transport circulation with ascending air in the tropics and descending air in the middle and high latitudes of both hemispheres; and (3) an annually varying component of the transport circulation which represents planetary wave activity, strong convection in the tropics, and other seasonally variable factors. Although the employed circulations and diffusion coefficients are ad hoc, the simple model simulates the main features of the global distribution of ozone and its seasonal variation. The Antarctic ozone hole is discussed from a global point of view. The possibility of a weak October minimum in the Antarctic total ozone amount, without introducing chlorine chemistry, is suggested.</t>
  </si>
  <si>
    <t>KYUSHU UNIV, DEPT PHYS, FUKUOKA, JAPAN</t>
  </si>
  <si>
    <t>Kyushu University</t>
  </si>
  <si>
    <t>FUKUOKA UNIV, DEPT APPL PHYS, FUKUOKA 81401, JAPAN.</t>
  </si>
  <si>
    <t>Akiyoshi, Hideharu/H-8170-2018</t>
  </si>
  <si>
    <t>Akiyoshi, Hideharu/0000-0001-6463-9004</t>
  </si>
  <si>
    <t>10.1029/92JD02040</t>
  </si>
  <si>
    <t>WOS:A1992KF92300037</t>
  </si>
  <si>
    <t>ROCCATAGLIATA, D; HEARD, RW</t>
  </si>
  <si>
    <t>DIASTYLOPSIS-GOEKEI, A NEW SPECIES (CRUSTACEA, CUMACEA, DIASTYLIDAE) FROM ANTARCTIC WATERS</t>
  </si>
  <si>
    <t>PROCEEDINGS OF THE BIOLOGICAL SOCIETY OF WASHINGTON</t>
  </si>
  <si>
    <t>Specimens of Diastylopsis goekei, n. sp. were collected at depths ranging from 2 to 399 m in the Weddell Sea, the Ross Sea, and along the Antarctic Peninsula. Diastylopsis goekei is most closely related to two other Subantarctic-Antarctic species, Diastylopsis annulata (Zimmer, 1902) and D. dentifrons (Zimmer, 1903). Diastylopsis goekei can be distinguished from these and all other members of the genus by the following combination of characters: (1) carapace with 8-9 transverse ridges, (2) ocular lobe with 2 teeth, (3) first and second ridges with a row of mid-dorsal teeth (absent in adult male), (4) second ridge with a tooth on each side of frontal lobe, (5) pseudorostral lobes with an arch of teeth, appearing as a conspicuous lateral serration when viewed dorsally, and (6) telson longer than the peduncle of the uropod. The taxonomic status of several species of the genus Diastylopsis is briefly discussed.</t>
  </si>
  <si>
    <t>UNIV BUENOS AIRES,FAC CIENCIAS EXACTAS &amp; NAT,DEPT BIOL,RA-1428 BUENOS AIRES,ARGENTINA</t>
  </si>
  <si>
    <t>University of Buenos Aires</t>
  </si>
  <si>
    <t>ROCCATAGLIATA, D (corresponding author), GULF COAST RES LAB,POB 7000,OCEAN SPRINGS,MS 39564, USA.</t>
  </si>
  <si>
    <t>BIOL SOC WASHINGTON</t>
  </si>
  <si>
    <t>NAT MUSEUM NAT HIST SMITHSONIAN INST, WASHINGTON, DC 20560</t>
  </si>
  <si>
    <t>0006-324X</t>
  </si>
  <si>
    <t>P BIOL SOC WASH</t>
  </si>
  <si>
    <t>Proc. Biol. Soc. Wash.</t>
  </si>
  <si>
    <t>DEC 18</t>
  </si>
  <si>
    <t>KD795</t>
  </si>
  <si>
    <t>WOS:A1992KD79500009</t>
  </si>
  <si>
    <t>FAGO, A; DAVINO, R; DIPRISCO, G</t>
  </si>
  <si>
    <t>THE HEMOGLOBINS OF NOTOTHENIA-ANGUSTATA, A TEMPERATE FISH BELONGING TO A FAMILY LARGELY ENDEMIC TO THE ANTARCTIC OCEAN</t>
  </si>
  <si>
    <t>EUROPEAN JOURNAL OF BIOCHEMISTRY</t>
  </si>
  <si>
    <t>CORIICEPS-NEGLECTA; PURIFICATION</t>
  </si>
  <si>
    <t>The blood of the teleost Notothenia angustata contains a major hemoglobin (Hb 1, over 95% of the total), accompanied by a minor component (Hb 2). The two hemoglobins have identical beta chains and differ in their alpha chains. The primary structure of both hemoglobins has been established through the elucidation of the complete amino acid sequence of the three chains. The study of the oxygen-binding properties shows that Hb 1 displays the Bohr and Root effects and has high affinity for organic phosphates. N. angustata belongs to the family Nototheniidae, suborder Notothenioidei. Unlike the vast majority of nototheniid species, which live in isolation in the Antarctic Ocean and have developed cold adaptation, N. angustata inhabits the waters of southern New Zealand and is not cold adapted. Although some hematological parameters typically favour oxygen transport in a temperate environment, the hemoglobin multiplicity and structural and functional features closely resemble those of the Antarctic species of the same family and suborder. Thus, N. angustata may be considered as a link between temperate and Antarctic habitats. The hypothetical separation history of N. angustata from the Antarctic species of the same family is discussed in the light of the present findings.</t>
  </si>
  <si>
    <t>CNR,INST PROT BIOCHEM &amp; ENZYMOL,VIA MARCONI 10,I-80125 NAPLES,ITALY</t>
  </si>
  <si>
    <t>Consiglio Nazionale delle Ricerche (CNR); Istituto di Biochimica delle Proteine (IBP-CNR)</t>
  </si>
  <si>
    <t>Fago, Angela/J-5946-2013</t>
  </si>
  <si>
    <t>Fago, Angela/0000-0001-7315-2628</t>
  </si>
  <si>
    <t>0014-2956</t>
  </si>
  <si>
    <t>EUR J BIOCHEM</t>
  </si>
  <si>
    <t>Eur. J. Biochem.</t>
  </si>
  <si>
    <t>DEC 15</t>
  </si>
  <si>
    <t>10.1111/j.1432-1033.1992.tb17501.x</t>
  </si>
  <si>
    <t>KF581</t>
  </si>
  <si>
    <t>WOS:A1992KF58100036</t>
  </si>
  <si>
    <t>KLINCK, JM</t>
  </si>
  <si>
    <t>EFFECTS OF WIND, DENSITY, AND BATHYMETRY ON A ONE-LAYER SOUTHERN-OCEAN MODEL</t>
  </si>
  <si>
    <t>ANTARCTIC CIRCUMPOLAR CURRENT; BETA-PLANE CHANNEL; DRAKE PASSAGE; LARGE-SCALE; TOPOGRAPHY; DRIVEN; TRANSPORT; DYNAMICS; PHYSICS; FLOW</t>
  </si>
  <si>
    <t>Steady solutions from a one-layer, wind-driven, primitive equation model are analyzed to determine the importance of wind forcing, pressure gradient force due to the climatological density distribution and bottom form drag on circulation in the Southern Ocean. Five simulations are discussed: three wind-forced simulations,with differing bathymetry (flat bottom, 15% bathymetry, and full bathymetry), one case with full bathymetry forced with the density-induced pressure force, and one case with full bathymetry forced by both wind and density-induced pressure gradients. The simulations presented here confirm the previous speculation (Munk and Palmen, 1951) that form drag is effective in balancing the driving force due to the surface wind stress. In fact, it has such a strong effect that bathymetry with only 15% of the true amplitude reduces the transport from over 480 x 10(6) m3 s-1 to about 190 x 10(6) m3 s-1. If the true bathymetry is used, the total transport is reduced to a value around 20 x 10(6) m3 s-1. Analysis of the zonally integrated momentum in the unblocked latitudes of the Southern Ocean shows that the bottom form drag balances the surface forcing, even for simulations that have viscosities that are in the upper range of acceptable values The vertically integrated pressure gradient due to the climatological density distribution produces a body force that accelerates the Antarctic Circumpolar Current, producing a transport of about 250 x 10(6) m3 s-1. Therefore the pressure gradient produced by the density structure of the Southern Ocean is an integral part of the dynamics of the Antarctic Circumpolar Current. It forces the flow across bathymetry that would, in the absence of the spatially varying density field, block the circulation. This result is in contrast to mid-latitude gyres in which the steady, wind-driven circulation is insulated from the influence of bathymetry by stratification (Anderson and Killworth, 1977).</t>
  </si>
  <si>
    <t>KLINCK, JM (corresponding author), OLD DOMINION UNIV, DEPT OCEANOGR, NORFOLK, VA 23529 USA.</t>
  </si>
  <si>
    <t>C12</t>
  </si>
  <si>
    <t>10.1029/92JC02058</t>
  </si>
  <si>
    <t>KE656</t>
  </si>
  <si>
    <t>WOS:A1992KE65600007</t>
  </si>
  <si>
    <t>OSULLIVAN, D; YOUNG, RE</t>
  </si>
  <si>
    <t>MODELING THE QUASI-BIENNIAL OSCILLATIONS EFFECT ON THE WINTER STRATOSPHERIC CIRCULATION</t>
  </si>
  <si>
    <t>NORTHERN-HEMISPHERE WINTER; STRATOSPHERIC WARMINGS; INTERANNUAL VARIABILITY; ANTARCTIC OZONE; MODULATION; QBO</t>
  </si>
  <si>
    <t>The influence of the equatorial quasi-biennial oscillation (QBO) on the winter middle atmosphere is modeled with a mechanistic global primitive equation model. The model's polar vortex evolution is sensitive to the lower stratosphere's tropical winds, with the polar vortex becoming more (less) disturbed as the lower stratospheric winds are more easterly (westerly). This agrees with the observed relationship between wintertime polar circulation strength and the phase of the QBO in the lower stratosphere. In these experiments it is the extratropical planetary Rossby waves that provide the tropical-extratropical coupling mechanism- More easterly tropical winds in the lower stratosphere act to confine the extratropical Rossby waves farther north and closer to the vortex at the QBO altitudes, weakening the vortex relative to the case of westerly QBO phase. While the QBO winds occur in the lower stratosphere, the anomaly in the polar vortex strength is strongest at higher levels.</t>
  </si>
  <si>
    <t>NASA,AMES RES CTR,DIV SPACE SCI,MOFFETT FIELD,CA 94035</t>
  </si>
  <si>
    <t>National Aeronautics &amp; Space Administration (NASA); NASA Ames Research Center</t>
  </si>
  <si>
    <t>OSULLIVAN, D (corresponding author), NORTHWEST RES ASSOCIATES,POB 3027,BELLEVUE,WA 98009, USA.</t>
  </si>
  <si>
    <t>O'Sullivan, Daniel/0000-0001-9104-5703</t>
  </si>
  <si>
    <t>10.1175/1520-0469(1992)049&lt;2437:MTQBOE&gt;2.0.CO;2</t>
  </si>
  <si>
    <t>KG493</t>
  </si>
  <si>
    <t>WOS:A1992KG49300006</t>
  </si>
  <si>
    <t>MAHONEY, J; LEROEX, AP; PENG, Z; FISHER, RL; NATLAND, JH</t>
  </si>
  <si>
    <t>SOUTHWESTERN LIMITS OF INDIAN-OCEAN RIDGE MANTLE AND THE ORIGIN OF LOW PB-206 PB-204 MIDOCEAN RIDGE BASALT - ISOTOPE SYSTEMATICS OF THE CENTRAL SOUTHWEST INDIAN RIDGE (17-DEGREES-E-50-DEGREES-E)</t>
  </si>
  <si>
    <t>AUSTRALIAN-ANTARCTIC DISCORDANCE; PB-ISOTOPE; TRIPLE JUNCTION; VOLCANIC-ROCKS; FLOOD BASALTS; TRACE-ELEMENT; DRIVING MECHANISM; SPREADING CENTERS; MADAGASCAR RIDGE; ISLAND ARCS</t>
  </si>
  <si>
    <t>Basalts from the Southwest Indian Ridge reflect a gradual, irregular isotopic transition in the MORB (mid-ocean ridge basalt) source mantle between typical Indian Ocean-type compositions on the east and Atlantic-like ones on the west. A probable southwestern limit to the huge Indian Ocean isotopic domain is indicated by incompatible-element-depleted MORBs from 17-degrees to 26-degrees-E, which possess essentially North Atlantic- or Pacific-type signatures. Superimposed on the regional along-axis gradient are at least three localized types of isotopically distinct, incompatible-element-enriched basalts. One characterizes the ridge between 36-degrees and 39-degrees-E, directly north of the proposed Marion hotspot, and appears to be caused by mixing between hotspot and high epsilon(Nd), normal MORB mantle; oceanic island products of the hotspot itself exhibit a very restricted range of isotopic values (e.g., Pb-206/Pb-204 = 18.5-18.6) which are more MORB-like than those of other Indian Ocean islands. Between 39-degrees and 41-degrees-E, high Ba/Nb lavas with unusually low Pb-206/Pb-204 (16.87-17.44) and epsilon(Nd) (-4 to +3) are dominant; these compositions are not only unlike those of the Marion (or any other) hotspot but also are unique among MORBs globally. Incompatible-element-enriched lavas in the vicinity of the Indomed Fracture Zone (approximately 46-degrees-E) differ isotopically from those at 39-degrees-41-degrees-E, 36-degrees-39-degrees-E, and both the Marion and Crozet hotspots. Thus, no simple model of ridgeward flow of plume mantle can explain the presence or distribution of all the incompatible-element-enriched MORBs on the central Southwest Indian Ridge. The upper mantle at 39-degrees-41-degrees-E, in particular, may contain stranded continental lithosphere, thermally eroded from Indo-Madagascar in the middle Cretaceous. Alternatively, the composition of the Marion hotspot must be grossly heterogeneous in space and/or time, and one of its intrinsic components must have substantially lower Pb-206/Pb-204 than yet measured for any hotspot. The origin of the broadly similar but much less extreme isotopic signatures of MORBs throughout most of the Indian Ocean could be related to the initiation of the Marion, Kerguelen, and Crozet hotspots, which together may have formed a more than 4400-km-long band of juxtaposed plume heads beneath the nearly stationary lithosphere of prebreakup Gondwana.</t>
  </si>
  <si>
    <t>UNIV HAWAII, SCH OCEAN &amp; EARTH SCI &amp; TECHNOL, HONOLULU, HI 96822 USA; UNIV CALIF SAN DIEGO, SCRIPPS INST OCEANOG, LA JOLLA, CA 92093 USA; UNIV CAPE TOWN, DEPT GEOL, RONDEBOSCH 7700, SOUTH AFRICA; UNIV MIAMI, DIV MARINE GEOL &amp; GEOPHYS, MIAMI, FL 33149 USA</t>
  </si>
  <si>
    <t>University of Hawaii System; University of California System; University of California San Diego; Scripps Institution of Oceanography; University of Cape Town; University of Miami</t>
  </si>
  <si>
    <t>DEC 10</t>
  </si>
  <si>
    <t>B13</t>
  </si>
  <si>
    <t>10.1029/92JB01424</t>
  </si>
  <si>
    <t>KD951</t>
  </si>
  <si>
    <t>WOS:A1992KD95100014</t>
  </si>
  <si>
    <t>MOORE, J; PAREN, J; OERTER, H</t>
  </si>
  <si>
    <t>SEA SALT DEPENDENT ELECTRICAL-CONDUCTION IN POLAR ICE</t>
  </si>
  <si>
    <t>ANTARCTIC ICE; SOLUTE REDISTRIBUTION; CORES; ACIDITY</t>
  </si>
  <si>
    <t>A 45 m length of ice com from Dolleman Island, Antarctic Peninsula has been dielectrically analysed at 5 cm resolution using the dielectric profiling (DEP) technique. The core has also been chemically analysed for major ionic impurities. A statistical analysis of the measurements shows that the LF (low frequency) conductivity is determined both by neutral salt and acid concentrations. The statistical relationships have been compared with results from laboratory experiments on ice doped with HF (hydrogen fluoride). Salts (probably dispersed throughout the ice fabric) determine the dielectric conductivity. The salt conduction mechanism is probably due to Bjerrum L defects alone, created by the incorporation of chloride ions in the lattice. Samples of ice from beneath the Filchner-Ronne Ice Shelf were also measured and display a similar conduction mechanism below a solubility limit of about 400 muM of chloride. The temperature dependence of the neutral salt, acid and pure ice contributions to the LF conductivity of natural ice between -70-degrees-C and 0-degrees-C is discussed. These results allow a comprehensive comparison of dielectric and chemical data from natural ice.</t>
  </si>
  <si>
    <t>NERC, BRITISH ANTARCTIC SURVEY, MADINGLEY RD, CAMBRIDGE CB3 0ET, ENGLAND; ALFRED WEGENER INST POLAR &amp; MARINE RES, W-2850 BREMERHAVEN, GERMANY</t>
  </si>
  <si>
    <t>UK Research &amp; Innovation (UKRI); Natural Environment Research Council (NERC); NERC British Antarctic Survey; Helmholtz Association; Alfred Wegener Institute, Helmholtz Centre for Polar &amp; Marine Research</t>
  </si>
  <si>
    <t>10.1029/92JB01872</t>
  </si>
  <si>
    <t>WOS:A1992KD95100016</t>
  </si>
  <si>
    <t>LEUENBERGER, M; SIEGENTHALER, U</t>
  </si>
  <si>
    <t>ICE-AGE ATMOSPHERIC CONCENTRATION OF NITROUS-OXIDE FROM AN ANTARCTIC ICE CORE</t>
  </si>
  <si>
    <t>RECORD; CO2; METHANE; AIR; N2O</t>
  </si>
  <si>
    <t>INCREASING anthropogenic emissions of greenhouse gases are expected to influence the Earth's climate, but the mechanisms for this are not yet fully understood. One way to determine the effect of such gases on climate is to study their atmospheric concentrations during periods of past climate change, such as glacial to interglacial transitions. Previous studies on polar ice cores showed that the concentrations of the greenhouse gases CO2 and CH4 were significantly reduced during the last glacial period relative to Holocene values1-5. But no comparable studies have been reported for nitrous oxide (N2O), which is the next most important greenhouse gas and also affects stratospheric ozone6,7 and, potentially, the oxidative capacity of the troposphere8. Here we report results from Antarctic ice cores, showing that the atmospheric N2O concentration was about 30% lower during the Last Glacial Maximum than during the Holocene epoch. Our data also show that present-day N2O concentrations are unprecedented in the past 45 kyr, and hence provide evidence that recent increases in atmospheric N2O are of anthropogenic origin.</t>
  </si>
  <si>
    <t>LEUENBERGER, M (corresponding author), UNIV BERN, INST PHYS, SIDLERSTR 5, CH-3012 BERN, SWITZERLAND.</t>
  </si>
  <si>
    <t>Leuenberger, Markus C/K-9655-2016</t>
  </si>
  <si>
    <t>Leuenberger, Markus C/0000-0003-4299-6793</t>
  </si>
  <si>
    <t>DEC 3</t>
  </si>
  <si>
    <t>10.1038/360449a0</t>
  </si>
  <si>
    <t>KA797</t>
  </si>
  <si>
    <t>WOS:A1992KA79700054</t>
  </si>
  <si>
    <t>HOOD, LL; MCCORMACK, JP</t>
  </si>
  <si>
    <t>COMPONENTS OF INTERANNUAL OZONE CHANGE BASED ON NIMBUS-7 TOMS DATA</t>
  </si>
  <si>
    <t>QUASI-BIENNIAL OSCILLATION; ANTARCTIC OZONE; SOLAR-CYCLE; TEMPERATURE; TRENDS; MODEL</t>
  </si>
  <si>
    <t>A multiple regression statistical model is applied to estimate the latitude and seasonal dependences of the solar cycle, quasi-biennial oscillation (QBO), and anthropogenic trend components of stratospheric total ozone change using 13.2 years of Nimbus 7 TOMS data. The characteristics of the linear trend component are in agreement with earlier studies. The QBO regression coefficient is significantly different from zero at high southern latitudes in the Austral spring supporting earlier evidence that the Antarctic ozone depletion is modulated by the QBO. The existence of a solar cycle component is indicated by empirical studies of model residuals and by the approximate agreement of the derived global mean solar coefficient amplitude with photochemical calculations. Initial estimates for the latitude dependence of the solar coefficient suggest higher amplitudes with increasing latitude, especially in the southern hemisphere in spring. The statistical model predicts a return to more rapid ozone depletions during the next 4 years as solar minimum is approached.</t>
  </si>
  <si>
    <t>UNIV ARIZONA,DEPT ATMOSPHER SCI,TUCSON,AZ 85721</t>
  </si>
  <si>
    <t>University of Arizona</t>
  </si>
  <si>
    <t>HOOD, LL (corresponding author), UNIV ARIZONA,LUNAR &amp; PLANETARY LAB,TUCSON,AZ 85721, USA.</t>
  </si>
  <si>
    <t>McCormack, John/0000-0002-3674-0508</t>
  </si>
  <si>
    <t>DEC 2</t>
  </si>
  <si>
    <t>10.1029/92GL02638</t>
  </si>
  <si>
    <t>KC559</t>
  </si>
  <si>
    <t>WOS:A1992KC55900008</t>
  </si>
  <si>
    <t>HEMPEL, G</t>
  </si>
  <si>
    <t>EUROPEAN INITIATIVES FOR ANTARCTIC COLLABORATION</t>
  </si>
  <si>
    <t>DEC</t>
  </si>
  <si>
    <t>10.1017/S0954102092000543</t>
  </si>
  <si>
    <t>KA155</t>
  </si>
  <si>
    <t>WOS:A1992KA15500001</t>
  </si>
  <si>
    <t>LATE CRETACEOUS PALEOENVIRONMENTS AND BIOTAS - AN ANTARCTIC PERSPECTIVE</t>
  </si>
  <si>
    <t>LATE CRETACEOUS; HIGH-LATITUDE PALEOENVIRONMENTS; EVOLUTION OF TEMPERATE BIOTAS; MASS EXTINCTIONS</t>
  </si>
  <si>
    <t>The Cretaceous period is often regarded as one of greenhouse warmth, with perhaps its acme occurring in the late Albian stage (100 Ma ago). However, it is now apparent that, even at this time, there were significant meridional temperature gradients and distinct temperate biotas in the highest latitude regions. This is particularly so in the Southern Hemisphere, where an extensive Albian fossil record from Antarctica, Australia and New Zealand has revealed the presence of austral floras and faunas. With the recent improvements in stratigraphical correlations, it has become possible to trace the later Cretaceous palaeoenvironmental record in the Antarctic Peninsula region. Unfortunately, resolution of the early Late Cretaceous (Cenomanian-Coniacian stages) is still imprecise; there are some indications of strongly differentiated palynological assemblages, but studies of both macrofaunas and palaeotemperature estimates are incomplete. By the Santonian-Campanian, high-latitude biotas are well developed in the James Ross Island region and their enhancement through the final stages of the Cretaceous can be linked to a phase of global cooling. The persistence of low diversity temperate communities in high latitude regions may be of considerable ecological and evolutionary significance. For example, there is evidence to suggest that these communities may have been MoTe resistant to mass extinction events; they may also have been important source regions for replacement taxa that arose after such events.</t>
  </si>
  <si>
    <t>CRAME, JA (corresponding author), BRITISH ANTARCTIC SURVEY,NERC,HIGH CROSS,MADINGLEY RD,CAMBRIDGE CB3 0ET,ENGLAND.</t>
  </si>
  <si>
    <t>10.1017/S0954102092000555</t>
  </si>
  <si>
    <t>WOS:A1992KA15500002</t>
  </si>
  <si>
    <t>DAVEY, MC; PICKUP, J; BLOCK, W</t>
  </si>
  <si>
    <t>TEMPERATURE-VARIATION AND ITS BIOLOGICAL SIGNIFICANCE IN FELLFIELD HABITATS ON A MARITIME ANTARCTIC ISLAND</t>
  </si>
  <si>
    <t>FREEZING; MICROCLIMATES; SURVIVAL; TEMPERATURE; TERRESTRIAL HABITATS</t>
  </si>
  <si>
    <t>Temperatures within soil and plant habitats on Signy Island in the maritime Antarctic were measured during 1987. Four sites were monitored using minithermistors attached to a data logging system. Three main periods within the annual temperature cycle were identified. In spring/summer (November-March) there was much inter-day variation in maximum temperatures, but minimum daily temperatures were always close to 0-degrees-C. However, there were very few freeze-thaw cycles extending below the -0.5-degrees-C threshold during this period, and those that occurred were not severe. It is considered that freeze-thaw cycling is unlikely to be a significant factor in organism survival during summer. All sites showed a long period of relatively mild subzero temperatures during autumn (March-May). This may be of importance in promoting cold-hardiness of organisms living in these ecosystems before the decline to lower winter temperatures. Minimum winter temperatures varied markedly between sites; lowest temperatures occurring in areas where there was little insulating snow cover. Within site temperature variation was generally small, confirming the validity of the use of small numbers of probes to monitor environmental temperatures in such habitats.</t>
  </si>
  <si>
    <t>Pickup, Jon/U-7475-2019</t>
  </si>
  <si>
    <t>WOS:A1992KA15500003</t>
  </si>
  <si>
    <t>EVERSON, I; NEYELOV, A; PERMITIN, YE</t>
  </si>
  <si>
    <t>BYCATCH OF FISH IN THE SOUTH-ATLANTIC KRILL FISHERY</t>
  </si>
  <si>
    <t>KRILL; ICEFISH; BYCATCH; ANTARCTIC; SOUTHERN OCEAN; CHAMPSOCEPHALUS</t>
  </si>
  <si>
    <t>Icefish (Champsocephalus) were taken as bycatch during krill fishing operations from a research vessel. The data indicate that the bycatch of fish in the commercial krill fishery may be significant in some areas of the South Georgia shelf. The problem is thought to be least in open ocean krill fishing.</t>
  </si>
  <si>
    <t>EVERSON, I (corresponding author), BRITISH ANTARCTIC SURVEY,NERC,HIGH CROSS,MADINGLEY RD,CAMBRIDGE CB3 0ET,ENGLAND.</t>
  </si>
  <si>
    <t>10.1017/S0954102092000579</t>
  </si>
  <si>
    <t>WOS:A1992KA15500004</t>
  </si>
  <si>
    <t>MCCONNELL, BJ; CHAMBERS, C; FEDAK, MA</t>
  </si>
  <si>
    <t>FORAGING ECOLOGY OF SOUTHERN ELEPHANT SEALS IN RELATION TO THE BATHYMETRY AND PRODUCTIVITY OF THE SOUTHERN-OCEAN</t>
  </si>
  <si>
    <t>SOUTHERN ELEPHANT SEAL; MIROUNGA; ANTARCTICA; FORAGING; DIVE PHYSIOLOGY</t>
  </si>
  <si>
    <t>Southern elephant seals (Mirounga leonina) are among the most proficient of mammalian divers and are a major component of the Antarctic food web. Yet little is known of their movements or interaction with their oceanic environment. Specially designed satellite-link data loggers allowed us to visualize the 3-D movements of elephant seals as they swam rapidly from South Georgia to distant (up to 2650 km) areas of Antarctic continental shelf. One seal dived continuously to the sea bed in one small area for a month, implying consumption of benthic prey. Dives here were shorter even though average swimming velocity was lower. It is suggested that the physiological requirements of feeding and digestion reduced the aerobic dive limit. Long distance travel to relocatable hydrographic or topographical features, such as shelf breaks, may allow large predators to locate rev more consistently than from mid-ocean searches.</t>
  </si>
  <si>
    <t>MCCONNELL, BJ (corresponding author), NERC,SEA MAMMAL RES UNIT,HIGH CROSS,MADINGLEY RD,CAMBRIDGE CB3 0ET,ENGLAND.</t>
  </si>
  <si>
    <t>10.1017/S0954102092000580</t>
  </si>
  <si>
    <t>WOS:A1992KA15500005</t>
  </si>
  <si>
    <t>MELICK, DR; SEPPELT, RD</t>
  </si>
  <si>
    <t>LOSS OF SOLUBLE CARBOHYDRATES AND CHANGES IN FREEZING-POINT OF ANTARCTIC BRYOPHYTES AFTER LEACHING AND REPEATED FREEZE-THAW CYCLES</t>
  </si>
  <si>
    <t>ANTARCTICA; FREEZE-THAW; BRYOPHYTES; CARBON FLOW; SUGARS; SUGAR LEACHING</t>
  </si>
  <si>
    <t>Healthy samples of Grimmia antarctici (turf and cushion ecodemes), Ceratodon purpureus, Bryum pseudotriquetrum and Cephaloziella exiliflora were collected in late summer in Wilkes Land together with senescing and dead G. antarctici material, Plant material was subjected to leaching in water and up to 16 freeze-thaw cycles. Gas chromatography revealed that following 16 days immersion, loss of carbohydrates (mainly glucose and fructose) was relatively low (c. 10-29% of the total sugar pool) for healthy material, with the loss of 69% from the dead G. antarctici material. Freeze-thaw cycles greatly increased rates of sucrose leakage and led to a 2-3 times rise in total sugar loss in all samples except the dead brown tissue which was not significantly different from the leached control treatment, After 16 freeze-thaw cycles Bryum pseudotriquetrum had lost 65% of total sugar pool. Losses for other species were below 28%. Differential thermal analyses showed freezing points of tissue varied from -8.3 to -3.5-degrees-C with dead material having the highest freezing temperatures. There was no significant correlation within species of freezing temperature changes with progressive sugar loss. The results are discussed in relation to nutrient cycling, soil microbial activity and the viability of bryophyte species in the Antarctic environment.</t>
  </si>
  <si>
    <t>MELICK, DR (corresponding author), AUSTRALIAN ANTARCTIC DIV,CHANNEL HIGHWAY,KINGSTON,TAS 7050,AUSTRALIA.</t>
  </si>
  <si>
    <t>10.1017/S0954102092000592</t>
  </si>
  <si>
    <t>WOS:A1992KA15500006</t>
  </si>
  <si>
    <t>NORTH, AW; MURRAY, AWA</t>
  </si>
  <si>
    <t>ABUNDANCE AND DIURNAL VERTICAL-DISTRIBUTION OF FISH LARVAE IN EARLY SPRING AND SUMMER IN A FJORD AT SOUTH GEORGIA</t>
  </si>
  <si>
    <t>FISH LARVAE; ABUNDANCE; VERTICAL MIGRATION; ANTARCTIC; NOTOTHENIOIDEI</t>
  </si>
  <si>
    <t>The diurnal vertical distribution and abundance of fish larvae was studied by net samples in the 265 m deep fjord of Cumberland East Bay, South Georgia. In early spring the six most abundant species of fish larvae in the upper 200 m of the water column were Champsocephalus gunnari, Lepidonotothen nudifrons, Pseudochaenichthys georgianus, Chaenocephalus aceratus, Parachaenichthys georgianus and Electrona antarctica. In summer, the larvae of C gunnari, Gobionotothen gibberifrons, Lepidonotothen larseni and Trematomus hansoni were most abundant, and the majority were found in the upper 140 m of the water column, with greatest densities in the top 2 m. During both seasons most species showed some evidence of diurnal vertical migration. A distinct pattern was found for C. gunnari in summer; they were at 0-20 m during the day and 60-100 m at midnight. Net avoidance by the larvae of most species was greater before sunset in early spring, and during all periods of daylight in summer, than at other times of day.</t>
  </si>
  <si>
    <t>NORTH, AW (corresponding author), BRITISH ANTARCTIC SURVEY,NERC,HIGH CROSS,MADINGLEY RD,CAMBRIDGE CB3 0ET,ENGLAND.</t>
  </si>
  <si>
    <t>10.1017/S0954102092000609</t>
  </si>
  <si>
    <t>WOS:A1992KA15500007</t>
  </si>
  <si>
    <t>ROSER, DJ; MELICK, DR; LING, HU; SEPPELT, RD</t>
  </si>
  <si>
    <t>POLYOL AND SUGAR CONTENT OF TERRESTRIAL PLANTS FROM CONTINENTAL ANTARCTICA</t>
  </si>
  <si>
    <t>ALGAE; POLYOLS; SUGARS; LICHEN; MOSS</t>
  </si>
  <si>
    <t>Ethanol extractable polyols and sugars from the dominant cryptogams of the Windmill Islands, Wilkes Land, East Antarctica, were characterized and quantified by gas liquid chromatography. Arabitol, ribitol and mannitol were the major low molecular weight carbohydrates extracted from all eight species of lichen analysed. Total extractable carbohydrate levels (20-60 mg g-1 dry weight) were comparable to those for temperate lichens. Extracts of four common bryophyte species were dominated by sucrose, glucose and fructose; little polyhydric alcohol was detected except in the liverwort Cephaloziella exiliflora which contained a substantial proportion of mannitol. Total carbohydrate levels in the bryophytes (9-60 mg g-1 dry weight) were comparable to those in lichens. The compositions of eight species of algae varied considerably. Prasiola crispa. Desmococcus vulgaris and Schizogonium murale possessed sorbitol as their main constituent and had extractable carbohydrate contents comparable to those found in bryophytes on a dry weight or chlorophyll a content basis. The one snow alga with comparable carbohydrate levels, Mesotaenium berggrenii, contained sucrose, glucose, glycerol and a number of unidentified compounds. The remaining four species (Oscillatoria sp., Chloromonas sp.1 and Chlorosarcina sp. 2 and Chlamydomonas pseudopulsatilla) did not accumulate comparable levels of sugars and polyols. Though the levels of these compounds were much lower in the Windmill Islands lichens than in maritime Antarctic species, their content with respect to water content (0.7-7 molal) was well above that at which cold acclimated plants accumulate these compounds (c. 100-500 millimolal), and which provide cryoprotection in vitro. In the case of the bryophytes and algae, however, the in vivo content was generally &lt; 100 millimolal.</t>
  </si>
  <si>
    <t>ROSER, DJ (corresponding author), AUSTRALIAN ANTARCTIC DIV,CHANNEL HIGHWAY,KINGSTON,TAS 7050,AUSTRALIA.</t>
  </si>
  <si>
    <t>Roser, David/0000-0001-5519-1690</t>
  </si>
  <si>
    <t>10.1017/S0954102092000610</t>
  </si>
  <si>
    <t>WOS:A1992KA15500008</t>
  </si>
  <si>
    <t>WHITE, MG; BURREN, PJ</t>
  </si>
  <si>
    <t>REPRODUCTION AND LARVAL GROWTH OF HARPAGIFER-ANTARCTICUS NYBELIN (PISCES, NOTOTHENIOIDEI)</t>
  </si>
  <si>
    <t>HARPAGIFERIDAE; NOTOTHENIOIDEI; GROWTH; REPRODUCTION; ANTARCTIC; FISH</t>
  </si>
  <si>
    <t>The spiny plunder-fish, Harpagifer antarcticus, is a common shallow-water demersal species distributed along the southern limb of the Scotia Arc. A year round study was made of its reproductive biology at Signy Island, South Orkney Islands, for comparison wi th populations from the Antarctic Peninsula an d with H. georgianus at South Georgia. Adult H. antarcticus inhabit rubble substrata and spawn 300-1500 eggs into a nest during May/July. The nest is guarded by both male and female fish during an incubation period of up to 150 days. After hatching during November/December the larvae grow at a rate of 0.082 mm d-1 (summer), 0.049 mm d-1 (winter) and 0.067 mm d-1 (annual), calculated from a time-series of samples collected from the field. This rate of growth is slow even among Antarctic species but is similar to the closely related species H. georgianus. Adult male and female H. antarcticus at the South Orkney Islands attain a maximum standard length of 88 mm and 85 mm respectively.</t>
  </si>
  <si>
    <t>WHITE, MG (corresponding author), BRITISH ANTARCTIC SURVEY,NERC,HIGH CROSS,MADINGLEY RD,CAMBRIDGE CB3 0ET,ENGLAND.</t>
  </si>
  <si>
    <t>10.1017/S0954102092000622</t>
  </si>
  <si>
    <t>WOS:A1992KA15500009</t>
  </si>
  <si>
    <t>STEPHENSON, SL; SEPPELT, RD; LAURSEN, GA</t>
  </si>
  <si>
    <t>THE 1ST RECORD OF A MYXOMYCETE FROM SUB-ANTARCTIC MACQUARIE-ISLAND</t>
  </si>
  <si>
    <t>STEPHENSON, SL (corresponding author), FAIRMONT STATE COLL,DEPT BIOL,FAIRMONT,WV 26554, USA.</t>
  </si>
  <si>
    <t>10.1017/S0954102092000634</t>
  </si>
  <si>
    <t>WOS:A1992KA15500010</t>
  </si>
  <si>
    <t>PRINCE, PA; JONES, M</t>
  </si>
  <si>
    <t>MAXIMUM DIVE DEPTHS ATTAINED BY SOUTH GEORGIA DIVING PETREL PELECANOIDES-GEORGICUS AT BIRD-ISLAND, SOUTH GEORGIA</t>
  </si>
  <si>
    <t>PRINCE, PA (corresponding author), BRITISH ANTARCTIC SURVEY,NERC,HIGH CROSS,MADINGLEY RD,CAMBRIDGE CB3 0ET,ENGLAND.</t>
  </si>
  <si>
    <t>10.1017/S0954102092000646</t>
  </si>
  <si>
    <t>WOS:A1992KA15500011</t>
  </si>
  <si>
    <t>ADAMSON, DA; COLHOUN, EA</t>
  </si>
  <si>
    <t>LATE QUATERNARY GLACIATION AND DEGLACIATION OF THE BUNGER HILLS, ANTARCTICA</t>
  </si>
  <si>
    <t>BUNGER HILLS; GLACIATION; RAISED BEACHES; MORAINES</t>
  </si>
  <si>
    <t>The Bunger Hills were covered by the Antarctic Ice Sheet during the last glaciation. During deglaciation the ice sheet margin collapsed into the marine inlets and the sea entered the oasis before 7.7 ka BP. Raised beaches occur widely below 8.5 m and indicate uplift at 1.4 m ka-1 during the middle and late Holocene. After the coastal inlets were formed, the Edisto Ice Tongue and Apfels Glacier still impinged on land margins in the west of the oasis. Two sets of marginal moraines were formed; the Older Edisto Moraines after 6.2 ka BP and the Younger Edisto Moraines during the last few centuries. The margins of the Antarctic Ice Sheet and Apfels Glacier in the south have maintained their present positions since at least 5.6 ka BP and probably 10 ka BP.</t>
  </si>
  <si>
    <t>ADAMSON, DA (corresponding author), MACQUARIE UNIV,SCH BIOL SCI,N RYDE,NSW 2113,AUSTRALIA.</t>
  </si>
  <si>
    <t>10.1017/S0954102092000658</t>
  </si>
  <si>
    <t>WOS:A1992KA15500012</t>
  </si>
  <si>
    <t>BLACK, LP; SHERATON, JW; TINGEY, RJ; MCCULLOCH, MT</t>
  </si>
  <si>
    <t>NEW U-PB ZIRCON AGES FROM THE DENMAN GLACIER AREA, EAST ANTARCTICA, AND THEIR SIGNIFICANCE FOR GONDWANA RECONSTRUCTION</t>
  </si>
  <si>
    <t>U-PB GEOCHRONOLOGY; ND ISOTOPES; EAST ANTARCTICA; GONDWANA</t>
  </si>
  <si>
    <t>Two new U-Pb zircon ages from the area immediately west of Denman Glacier in Antarctica show that its geological history differs from that of the Obrucbev Hills and Bunger Hills, to the east of the glacier, A crystallization age of 516.0 +/- 1.5 Ma for syenite is by far the youngest primary age reported for this region, whereas tonalitic orthogneiss from Cape Charcot, the oldest known local rock, was derived by the high-grade metamorphism and deformation at 2889 +/- 9 Ma of a 3003 +/- 8 Ma igneous precursor. Both major populations of zircon in this rock lost Pb at 500-600 Ma. Although the Sm-Nd characteristics of the entire region resemble those of the Albany Mobile Belt of Western Australia, the Sm-Nd systematics of the felsic gneisses and plutonics are too old to allow direct correlation with the rocks of the Naturaliste Block (Western Australia), a potential key element for Gondwana reconstruction. However, the possibility exists that there is an indirect relationship between the Naturaliste Block and the region immediately west of Denman Glacier.</t>
  </si>
  <si>
    <t>BLACK, LP (corresponding author), BUR MINERAL RESOURCES,GPO BOX 378,CANBERRA,ACT 2601,AUSTRALIA.</t>
  </si>
  <si>
    <t>McCulloch, Malcolm Thomas/C-3651-2009</t>
  </si>
  <si>
    <t>McCulloch, Malcolm Thomas/0000-0003-1538-1558</t>
  </si>
  <si>
    <t>10.1017/S095410209200066X</t>
  </si>
  <si>
    <t>WOS:A1992KA15500013</t>
  </si>
  <si>
    <t>GAZDZICKI, A; GRUSZCZYNSKI, M; HOFFMAN, A; MALKOWSKI, K; MARENSSI, SA; HALAS, S; TATUR, A</t>
  </si>
  <si>
    <t>STABLE CARBON AND OXYGEN ISOTOPE RECORD IN THE PALEOGENE LA MESETA FORMATION, SEYMOUR-ISLAND, ANTARCTICA</t>
  </si>
  <si>
    <t>ANTARCTICA; LA MESETA FORMATION; PALEOGENE; CARBON AND OXYGEN ISOTOPES; GLACIATION</t>
  </si>
  <si>
    <t>Stable carbon and oxygen isotopic relations have been analysed in brachiopod, gastropod, and bivalve fossils from the La Meseta Formation (Eocene-? early Oligocene), Seymour(Marambio) Island, West Antarctica. The results indicate a shift in deltaC-13 by 6 permil beginning in the middle part of the Unit II of the formation. This shift may imply a change from a largely stratified to a vigorously mixed ocean. Such an interpretation is corroborated by changes in the elemental proportions in the shell material. Alternatively, the carbon isotopic shift may be regarded as reflecting a change in the local depositional environment. Such an interpretation agrees with isotopic data from the Weddell Sea, which do not confirm the pattern observed in the La Meseta Formation. In any event, the oxygen isotopic curve does not decline parallel to the carbon curve and may thus imply a considerable climatic cooling event. This effect is so profound that it might be interpreted as evidence for glaciation, especially when taking into account the fact that this phenomenon coincides with the well-known cooling trend throughout the Eocene. If this interpretation is correct, the hypothesized glaciation may possibly be correlated with the Polonez Glaciation, the largest Cenozoic glaciation known in the Antarctic Peninsula sector. Alternatively, it may be regarded as a local phenomenon, predating development of the icesheet.</t>
  </si>
  <si>
    <t>GAZDZICKI, A (corresponding author), POLISH ACAD SCI,INST PALEOBIOL,AL ZWIRKI WIGURY 93,PL-02089 WARSAW,POLAND.</t>
  </si>
  <si>
    <t>Andrzej, Gazdzicki/AAW-2137-2020</t>
  </si>
  <si>
    <t>Andrzej, Gazdzicki/0000-0003-2001-3282</t>
  </si>
  <si>
    <t>10.1017/S0954102092000671</t>
  </si>
  <si>
    <t>WOS:A1992KA15500014</t>
  </si>
  <si>
    <t>GRAD, M; GUTERCH, A; SRODA, P</t>
  </si>
  <si>
    <t>UPPER CRUSTAL STRUCTURE OF DECEPTION-ISLAND AREA, BRANSFIELD STRAIT, WEST ANTARCTICA</t>
  </si>
  <si>
    <t>WEST ANTARCTICA; DECEPTION-ISLAND; CRUSTAL STRUCTURE; SEISMIC MODELING</t>
  </si>
  <si>
    <t>This paper describes the results of seismic refraction investigations of the upper crustal structure in the area of Deception Island, West Antarctica, which were made during the Polish Antarctic Geodynamical Expeditions in 1979-80 and 1987-88. In the caldera and immediate vicinity of Deception Island a layer of unconsolidated and poorly consolidated young sediments of 1.9-2.2 km s-1 P-wave velocity was found. Velocities of 4.1-4.3 km s-1 were found in the depth interval from 0.6-1.3 to about 3 km. Lateral differences in upper crustal structure between the south-eastern and western sectors were identified. In the region between Deception and Livingston islands an inclined boundary with a velocity of about 6.1 km s-1 occurs. A deep fault zone dividing crustal blocks beneath Deception Island is associated with a prominent volcanic line within Bransfield Strait extending between Deception and Bridgeman islands.</t>
  </si>
  <si>
    <t>GRAD, M (corresponding author), UNIV WARSAW,INST GEOPHYS,PASTEURA 7,PL-02093 WARSAW,POLAND.</t>
  </si>
  <si>
    <t>10.1017/S0954102092000683</t>
  </si>
  <si>
    <t>WOS:A1992KA15500015</t>
  </si>
  <si>
    <t>DELVALLE, RA; ELLIOT, DH; MACDONALD, DIM</t>
  </si>
  <si>
    <t>SEDIMENTARY BASINS ON THE EAST FLANK OF THE ANTARCTIC PENINSULA - PROPOSED NOMENCLATURE</t>
  </si>
  <si>
    <t>DELVALLE, RA (corresponding author), INST ANTARTICO ARGENTINO,CERRITO 1248,RA-1010 BUENOS AIRES,ARGENTINA.</t>
  </si>
  <si>
    <t>10.1017/S0954102092000695</t>
  </si>
  <si>
    <t>WOS:A1992KA15500016</t>
  </si>
  <si>
    <t>KING, EC; JARVIS, EP</t>
  </si>
  <si>
    <t>SHORT-OFFSET SEISMIC REFRACTION RESULTS NEAR ROTHERA STATION, ANTARCTIC PENINSULA</t>
  </si>
  <si>
    <t>KING, EC (corresponding author), BRITISH ANTARCTIC SURVEY,NERC,HIGH CROSS,MADINGLEY RD,CAMBRIDGE CB3 0ET,ENGLAND.</t>
  </si>
  <si>
    <t>10.1017/S0954102092000701</t>
  </si>
  <si>
    <t>WOS:A1992KA15500017</t>
  </si>
  <si>
    <t>LONG-TERM VARIATIONS IN THE TURBIDITY OF THE ARCTIC ATMOSPHERE IN RUSSIA</t>
  </si>
  <si>
    <t>ATMOSPHERE-OCEAN</t>
  </si>
  <si>
    <t>AEROSOL; HAZE</t>
  </si>
  <si>
    <t>Temporal variations of the transmission coefficient and aerosol optical depth of the atmosphere are considered using multi-year observations at the Soviet polar stations in the Arctic. The contribution of atmospheric aerosol to the total extinction of solar radiation is estimated. A decreasing trend of atmospheric transparency due to the increase of aerosol contributing to the extinction of solar radiation during the last 25-30 years is noted. Estimates of the atmospheric aerosol influence on the incoming solar radiation indicate that a further systematic decrease of the transmission coefficient may lead to climatic changes of direct and total radiation in most polluted areas of the Arctic.</t>
  </si>
  <si>
    <t>ST PETERSBURG ARCTIC &amp; ANTARCTIC RES INST,ST PETERSBURG 199226,RUSSIA</t>
  </si>
  <si>
    <t>CANADIAN METEOROLOGICAL OCEANOGRAPHIC SOC</t>
  </si>
  <si>
    <t>150 LOUIS PASTEUR PVT., STE 112, MCDONALD BUILDING, OTTAWA ON K1N 6N5, CANADA</t>
  </si>
  <si>
    <t>0705-5900</t>
  </si>
  <si>
    <t>ATMOS OCEAN</t>
  </si>
  <si>
    <t>Atmos.-Ocean</t>
  </si>
  <si>
    <t>10.1080/07055900.1992.9649454</t>
  </si>
  <si>
    <t>MG398</t>
  </si>
  <si>
    <t>WOS:A1992MG39800002</t>
  </si>
  <si>
    <t>SAKSHAUG, E; SLAGSTAD, D</t>
  </si>
  <si>
    <t>SEA-ICE AND WIND - EFFECTS ON PRIMARY PRODUCTIVITY IN THE BARENTS SEA</t>
  </si>
  <si>
    <t>WESTERN BRANSFIELD STRAIT; ANTARCTIC WATERS; SOUTHERN-OCEAN; PHYTOPLANKTON; GROWTH; LIGHT; EDGE; BIOMASS; MODEL; PHOTOSYNTHESIS</t>
  </si>
  <si>
    <t>The Barents Sea is divided into a northern and a southern part by the Polar Front (at about 75-76-degrees-N) where Atlantic waters descend under Arctic waters. Near to and north of the Polar Front, the spring bloom of phytoplankton is triggered by the stability induced in the upper 20 m by the melting of ice. The pycnocline is too strong to be eroded by wind Primary productivity after the bloom is therefore small and largely regenerative. Underneath the pycnocline there is a 3-5 m thick layer characterized by dense, slow-growing algal populations. New productivity north of the Polar Front is no more than 40 g C m-2 a-1. In permanently open waters south of the Polar Front, the spring bloom starts in early May. Rhythmic wind-induced mixing related to the atmospheric low-pressure belt reaches an average 40-60 m depth in the growth season, and secondary phytoplankton maxima may arise. As a result, new annual productivity is more than doubled, i.e. 90 g C m-2 a-1, relative to the same system without wind. Although productivity is highest south of the Polar Front, it is more concentrated north of it, in the sense that high new production is mainly related to a 20-50 km wide belt that sweeps the area following the ice edge northwards while the ice melts through the summer.</t>
  </si>
  <si>
    <t>UNIV TRONDHEIM,MUSEUM,BIOL STN,N-7018 TRONDHEIM,NORWAY</t>
  </si>
  <si>
    <t>10.1080/07055900.1992.9649456</t>
  </si>
  <si>
    <t>WOS:A1992MG39800004</t>
  </si>
  <si>
    <t>ROULAND, D; CONDIS, C; PARMENTIER, C; SOURIAU, A</t>
  </si>
  <si>
    <t>PREVIOUSLY UNDETECTED EARTHQUAKES IN THE SOUTHERN-HEMISPHERE LOCATED USING LONG-PERIOD GEOSCOPE DATA</t>
  </si>
  <si>
    <t>BULLETIN OF THE SEISMOLOGICAL SOCIETY OF AMERICA</t>
  </si>
  <si>
    <t>At the high latitudes of the southern hemisphere, the seismicity maps are strongly biased as a consequence of the low density of seismic stations and the high permanent microseismic noise. In the frame of the Geoscope project, a network of four long-period and broadband stations has been set up in Antarctica, Crozet and Kerguelen Islands, and New Caledonia by the Institut de Physique du Globe de Strasbourg, the Terres Australes et Antarctiques Francaises, and the Office de la Recherche Scientifique et Technique d'Outre Mer. This network has revealed that about 200 earthquakes of magnitude 4.3 to 5.5 were ignored each year in the global seismicity for that part of the Earth. Using the propagation of Rayleigh waves and a simple velocity model, about 20 earthquakes have been located for 1986 in South Pacific Ocean, South Indian Ocean, and Antarctica, with an accuracy on the order of 100 km. These new events provide a refined image of the seismicity at the high southern latitudes. Most of them are located along the plate boundaries between the Antarctic, Australo-Indian, and Pacific plates. A few events located in Pacific Ocean east of Australia and on the Antarctic plate could possibly correspond to a small intraplate activity. These preliminary results show the potentiality of significantly improving the seismicity maps at the southernmost latitudes from Rayleigh-wave analysis if a greater number of broadband stations and regional velocity models are used.</t>
  </si>
  <si>
    <t>SEISMOLOGICAL SOC AMER</t>
  </si>
  <si>
    <t>EL CERRITO</t>
  </si>
  <si>
    <t>PLAZA PROFESSIONAL BLDG, SUITE 201, EL CERRITO, CA 94530</t>
  </si>
  <si>
    <t>0037-1106</t>
  </si>
  <si>
    <t>B SEISMOL SOC AM</t>
  </si>
  <si>
    <t>Bull. Seismol. Soc. Amer.</t>
  </si>
  <si>
    <t>KG816</t>
  </si>
  <si>
    <t>WOS:A1992KG81600009</t>
  </si>
  <si>
    <t>WILLIAMS, TD; GHEBREMESKEL, K; WILLIAMS, G; CRAWFORD, MA</t>
  </si>
  <si>
    <t>BREEDING AND MOLTING FASTS IN MACARONI PENGUINS - DO BIRDS EXHAUST THEIR FAT RESERVES</t>
  </si>
  <si>
    <t>EUDYPTES-CHRYSOLOPHUS; EMPEROR PENGUINS; APTENODYTES-FORSTERI; ROCKHOPPER PENGUINS; MOLT; MASS</t>
  </si>
  <si>
    <t>1. Plasma concentrations of urea, uric acid and total lipid were compared in pre- and late-fast breeding and moulting macaroni penguins (Eudyptes chrysolophus) to test the hypothesis that birds exhaust their lipid reserves and initiate marked protein utilisation towards the end of natural fasts. 2. Male and female macaroni penguins fasted for a minimum of 29-32 days and 20 days during the breeding and moult fasts, and the difference in body weight over the sample period (reflecting body weight loss) was 31-34% and 41-47%, respectively. 3. There was no significant increase in plasma urea or uric acid at the end of either fast, nor any decrease in plasma lipid concentrations compared to pre-fast birds. 4. These results suggest that macaroni penguins continue to rely mainly on lipid reserves during the later stages of natural fasts. This is consistent with post-fast body composition data for other small penguin species.</t>
  </si>
  <si>
    <t>BRITISH ANTARCTIC SURVEY,NAT ENVIRONM RES COUNCIL,CAMBRIDGE CB3 0ET,ENGLAND; ZOOL SOC LONDON,INST ZOOL,DEPT NUTR BIOCHEM,LONDON NW1 4RY,ENGLAND</t>
  </si>
  <si>
    <t>UK Research &amp; Innovation (UKRI); Natural Environment Research Council (NERC); NERC British Antarctic Survey; Zoological Society of London</t>
  </si>
  <si>
    <t>Ghebremeskel, Kebreab/0000-0002-6264-1044</t>
  </si>
  <si>
    <t>10.1016/0300-9629(92)90181-O</t>
  </si>
  <si>
    <t>KB006</t>
  </si>
  <si>
    <t>WOS:A1992KB00600025</t>
  </si>
  <si>
    <t>NORMAN, FI; WHITEHEAD, MD; WARD, SJ; ARNOULD, JPY</t>
  </si>
  <si>
    <t>ASPECTS OF THE BREEDING BIOLOGY OF ANTARCTIC PETRELS AND SOUTHERN FULMARS IN THE RAUER GROUP, EAST ANTARCTICA</t>
  </si>
  <si>
    <t>EMU</t>
  </si>
  <si>
    <t>GLACIALOIDES</t>
  </si>
  <si>
    <t>Breeding phenology, success and nest attendance of Antarctic Petrels Thalassoica antarctica and Southern Fulmars Fulmarus glacialoides at the Rauer Group (68-degrees 51'S, 77-degrees 50'E), East Antarctica, are discussed. Most data were collected on Hop Island (68-degrees 50'S, 77-degrees 42'E) in January and February 1988, and from December 1988 to March 1989. Observations extended from the late stages of incubation to post-guard or fledging periods. Some annual breeding indices collected from 1983 onwards at census sites are compared with meteorological data and the extent of fast ice for the nearby Davis Station (68-degrees 35'S, 77-degrees 58'E). Both species had a restricted hatching period, reflecting a brief and synchronised egg-laying period, typical of other southern fulmarine petrels. Antarctic Petrel chicks hatched from 4 January (1989), and c. 90% appeared by 16 January (both years). Southern Fulmar hatching began on 21 January (1988) and almost all chicks appeared by 6 February (both years). Adult attendance at nests declined with increasing chick age. For Antarctic Petrels, this was most marked at about 11 days; no chicks had continuously attendant adults after 24 days, although adults returned to feed them. Incubation shifts in Southern Fulmars were longer than shifts following hatching and the post-guard period started, on average, 13 days after hatching. Egg and chick losses varied between years and sites. The South Polar Skua Catharacta maccormicki was apparently involved in the majority of losses. Nest sites of both species resemble those elsewhere: Southern Fulmars may require steeper sites, allowing a fall away from colonies. Antarctic Petrels are less affected by accumulation of snow or ice and shelter from katabatic winds may be important. Although weather may modify breeding success locally, annual success must depend on the ability of parents to produce eggs and feed chicks: this may be moderated by the extent and persistence of pack ice.</t>
  </si>
  <si>
    <t>NORMAN, FI (corresponding author), MONASH UNIV,DEPT ECOL &amp; EVOLUTIONARY BIOL,CLAYTON,VIC 3168,AUSTRALIA.</t>
  </si>
  <si>
    <t>Bond, Alexander L/A-3786-2010</t>
  </si>
  <si>
    <t>ROYAL AUSTRALASIAN ORNITHOL UN</t>
  </si>
  <si>
    <t>MOONEE PONDS</t>
  </si>
  <si>
    <t>21 GLADSTONE ST, MOONEE PONDS VICTORIA 3039, AUSTRALIA</t>
  </si>
  <si>
    <t>0158-4197</t>
  </si>
  <si>
    <t>Emu</t>
  </si>
  <si>
    <t>10.1071/MU9920193</t>
  </si>
  <si>
    <t>KG653</t>
  </si>
  <si>
    <t>WOS:A1992KG65300001</t>
  </si>
  <si>
    <t>NORMAN, FI; WARD, SJ</t>
  </si>
  <si>
    <t>FOODS AND ASPECTS OF GROWTH IN THE ANTARCTIC PETREL AND SOUTHERN FULMAR BREEDING AT HOP ISLAND, RAUER-GROUP, EAST ANTARCTICA</t>
  </si>
  <si>
    <t>KRILL EUPHAUSIA-SUPERBA; THALASSOICA-ANTARCTICA; PRYDZ BAY; STOMACH CONTENTS; SEABIRDS; DANA; GLACIALOIDES; ABUNDANCE; PENGUINS; REGION</t>
  </si>
  <si>
    <t>Foods of adult Antarctic Petrels Thalassoica antarctica and Southern Fulmars Fulmarus glacialoides breeding on Hop Island, Rauer Group, East Antarctica, were obtained using water-offloading techniques, from late incubation to late post-guard periods. Both species took mainly krill, particularly Euphausia superba, and fish, almost entirely Pleuragramma antarcticum; other crustaceans and cephalopods were infrequent. The increase of E. crystallorophias, particularly in Southern Fulmars, was associated with increased P. antarcticum in the diet of both species. No significant differences in prey sizes were detected but the smaller Antarctic Petrel tended to contain more fish and less krill. Results are compared with previous studies; all show a restricted number of prey species, and a wide range of prey sizes. Variations in proportions of specific groups may reflect sampling methods, but more likely reflect prey abundance or availability. The importance of ice cover is discussed. Inshore feeding by Southern Fulmars, and differing feeding methods, may allow segregation of foraging: assuming similar rates of digestion, the more digested food in Antarctic Petrels suggests a greater foraging range. This is supported by differences in attendance shifts at nests. Growth rates of chicks deprived a meal were compared with those of chicks given supplementary meals, and controls. Deprivation apparently caused no immediate effects; additional meals tended to increase growth of Antarctic Petrel chicks. Small sample sizes confounded interpretation but suggested that Antarctic Petrels, which typically breed further south than Southern Fulmars, are better adapted to local conditions where sympatric with Southern Fulmars. The slightly larger volumes of oil retrieved with Antarctic Petrel food supports this since oil offers a more efficient method of transporting food to growing chicks. For these two fulmarine petrels, segregation of food requirements may be by foraging differences; where sympatric, segregation of peak demands may also result from separation of laying periods.</t>
  </si>
  <si>
    <t>10.1071/MU9920207</t>
  </si>
  <si>
    <t>WOS:A1992KG65300002</t>
  </si>
  <si>
    <t>NICOLAUS, B; MARSIGLIA, F; ESPOSITO, E; LAMA, L; TRINCONE, A; DIPRISCO, G; GAMBACORTA, A; VALDERRAMA, MJ; GRANT, WD</t>
  </si>
  <si>
    <t>ISOLATION OF EXTREMELY HALOTOLERANT COCCI FROM ANTARCTICA</t>
  </si>
  <si>
    <t>FEMS MICROBIOLOGY LETTERS</t>
  </si>
  <si>
    <t>ANTARCTICA; HALOTOLERANT BACTERIA; MICROCOCCUS</t>
  </si>
  <si>
    <t>SP-NOV; HALOPHILIC BACTERIA; SALINE LAKES; GEN-NOV; PLANOCOCCUS; ROSEUS; SOIL</t>
  </si>
  <si>
    <t>Five non-motile Gram-positive cocci were isolated from saline soils located in geothermal regions of the Antarctic continent. The organisms were extremely halotolerant growing between 0 and 4.2 M NaCl. On the basis of the results of phenotypic characterizations, lipid and quinone analyses, and the amino acid composition of the cell wall the isolates have been assigned to the genus Micrococcus.</t>
  </si>
  <si>
    <t>UNIV LEICESTER,DEPT MICROBIOL,MED SCI BLDG,UNIV RD,LEICESTER LE1 9HN,ENGLAND; CNR,INST CHIM MOLEC INTERESSE BIOL,ARCO,ITALY; CNR,INST BIOCHIM PROT ENZIMOL,NAPLES,ITALY</t>
  </si>
  <si>
    <t>University of Leicester; Consiglio Nazionale delle Ricerche (CNR); Consiglio Nazionale delle Ricerche (CNR)</t>
  </si>
  <si>
    <t>GRANT, WD (corresponding author), UNIV LEICESTER,DEPT MICROBIOL,MED SCI BLDG,UNIV RD,LEICESTER LE1 9HN,ENGLAND.</t>
  </si>
  <si>
    <t>Valderrama, M.José/AAA-8432-2019; Trincone, Antonio/B-4323-2010</t>
  </si>
  <si>
    <t>Valderrama, M.José/0000-0003-0321-7945; Trincone, Antonio/0000-0003-4191-7280; lama, licia/0000-0003-3312-204X</t>
  </si>
  <si>
    <t>0378-1097</t>
  </si>
  <si>
    <t>FEMS MICROBIOL LETT</t>
  </si>
  <si>
    <t>FEMS Microbiol. Lett.</t>
  </si>
  <si>
    <t>DEC 1</t>
  </si>
  <si>
    <t>10.1016/0378-1097(92)90016-H</t>
  </si>
  <si>
    <t>KD035</t>
  </si>
  <si>
    <t>WOS:A1992KD03500007</t>
  </si>
  <si>
    <t>REPRODUCTION IN THE COLD - THORSON REVISITED</t>
  </si>
  <si>
    <t>6TH INTERNATIONAL CONGRESS ON INVERTEBRATE REPRODUCTION ( 6TH ICIR )</t>
  </si>
  <si>
    <t>UNIV DUBLIN, TRINITY COLL, DUBLIN, IRELAND</t>
  </si>
  <si>
    <t>UNIV DUBLIN, TRINITY COLL</t>
  </si>
  <si>
    <t>CLINE; EGG-SIZE; LARVAL DEVELOPMENT; LECITHOTROPHIC; PLANKTOTROPHIC; POLAR; TRADE-OFFS</t>
  </si>
  <si>
    <t>PROSOBRANCH GASTROPODS; EMBRYONIC-DEVELOPMENT; MARINE-INVERTEBRATES; EGG SIZE; LARVAE; WATER; MODE</t>
  </si>
  <si>
    <t>Although a tendency for high latitude marine invertebrates to avoid pelagic larval stages was first described in the 19th century, the most detailed early study was that of Thorson in Greenland. This work also established other features of the reproduction of polar marine invertebrates that have become regarded as almost axiomatic (e.g., the release of larvae to coincide with the summer bloom) or largely ignored (a latitudinal cline in egg size within species). This short and selective review examines Thorson's conclusions in the light of recent work. It is now clear that although polar prosobranch gastropods reproduce almost entirely by direct development, for many taxa the real distinction between polar and non-polar species is in the proportion of feeding to non-feeding larvae. Some species release feeding larvae in winter and the energy source for these larvae is obscure. Growth is slow and there is little or no evidence for temperature compensation. Many crustacean species have larger eggs at higher latitudes. Egg size varies significantly within species, with larger eggs being associated with larger females and often reduced fecundity. The reasons for these within-species patterns are currently unresolved.</t>
  </si>
  <si>
    <t>CLARKE, A (corresponding author), BRITISH ANTARCTIC SURVEY,MADINGLEY RD,CAMBRIDGE CB3 0ET,ENGLAND.</t>
  </si>
  <si>
    <t>10.1080/07924259.1992.9672270</t>
  </si>
  <si>
    <t>LK668</t>
  </si>
  <si>
    <t>WOS:A1992LK66800023</t>
  </si>
  <si>
    <t>KAWAMURA, Y; TAKANE, T; SATAKE, M; SUGIMOTO, T</t>
  </si>
  <si>
    <t>PHYSIOLOGICALLY ACTIVE PEPTIDE MOTIF IN PROTEINS - PEPTIDE INHIBITORS OF ACE FROM THE HYDROLYSATES OF ANTARCTIC KRILL MUSCLE PROTEIN</t>
  </si>
  <si>
    <t>JARQ-JAPAN AGRICULTURAL RESEARCH QUARTERLY</t>
  </si>
  <si>
    <t>FOOD; ANGIOTENSIN-CONVERTING ENZYME; ANTIHYPERTENSION; ENDOTHELIUM DIFFERENTIATION</t>
  </si>
  <si>
    <t>A peptide which inhibits the angiotensin-converting enzyme (ACE) was separated from sequential hydrolysates of defatted Antarctic krill muscle by pepsin and trypsin. The preparation procedure included chromatography on SP-Sephadex C-25, Superose 12, and reverse phase HPLC. The peptide fraction with the ACE-inhibiting activity was nearly pure and the main component was found to be a peptide with the amino acid sequence of Lys-Leu-Lys-Phe-Val showing a half-maximum inhibition concentration (IC50) of 30 mumol/l. A peptide sequence with 66% homology to the present peptide was found in some proteins such as prostaglandin DII reductase, thrombospondin precursor, epidermal growth factor precursor.</t>
  </si>
  <si>
    <t>KAWAMURA, Y (corresponding author), NATL FOOD RES INST,DEPT FOOD SCI,TSUKUBA,IBARAKI 305,JAPAN.</t>
  </si>
  <si>
    <t>TROPICAL AGRICULTURE RES CENTR</t>
  </si>
  <si>
    <t>TSUKUBA IBARAKI</t>
  </si>
  <si>
    <t>MINISTRY OF AGRICULTURE FORESTRY AND FISHERIES YATABE, TSUKUBA IBARAKI 305, JAPAN</t>
  </si>
  <si>
    <t>0021-3551</t>
  </si>
  <si>
    <t>JARQ-JPN AGR RES Q</t>
  </si>
  <si>
    <t>Jarq - Jpn. Agric. Res. Q.</t>
  </si>
  <si>
    <t>Agriculture, Multidisciplinary</t>
  </si>
  <si>
    <t>KV725</t>
  </si>
  <si>
    <t>WOS:A1992KV72500011</t>
  </si>
  <si>
    <t>SHKLYAR, DR; NUNN, D; SMITH, AJ; SAZHIN, SS</t>
  </si>
  <si>
    <t>AN INVESTIGATION INTO THE NONLINEAR FREQUENCY-SHIFT IN MAGNETOSPHERICALLY PROPAGATED VLF PULSES</t>
  </si>
  <si>
    <t>WAVE-PARTICLE INTERACTIONS; WHISTLER-MODE SIGNALS; INHOMOGENEOUS PLASMA; TRIGGERED EMISSIONS; SPACE</t>
  </si>
  <si>
    <t>When ducted narrow-band VLF pulses pass through the Earth's magnetosphere, small frequency shifts of approximately 1 Hz may be observed at the receiving site on the ground. Such shifts may be due to Doppler effects, but nonlinear electron cyclotron resonance near the magnetospheric equator may also play a part. This paper is a study of nonlinear frequency shifts induced by wave-particle interaction effects. The development assumes strong nonlinearity and the dominance of particle trapping. The VLF pulses are considered to be much shorter than the scale length of the interaction region; however, for long pulses the results remain valid for the front part of the pulse as seen at the receiving site. Numerical simulations for the NAA and Siple transmitters are performed using a Vlasov code. The results are in general agreement with the theoretical analysis. Experimental observations are reviewed, and future active experiments are suggested.</t>
  </si>
  <si>
    <t>UNIV SOUTHAMPTON, DEPT ELECTR &amp; COMP SCI, SOUTHAMPTON SO9 5NH, HANTS, ENGLAND; UNIV SHEFFIELD, DEPT PHYS, SHEFFIELD S3 7RH, S YORKSHIRE, ENGLAND; BRITISH ANTARCTIC SURVEY, CAMBRIDGE CB3 0ET, ENGLAND</t>
  </si>
  <si>
    <t>University of Southampton; University of Sheffield; UK Research &amp; Innovation (UKRI); Natural Environment Research Council (NERC); NERC British Antarctic Survey</t>
  </si>
  <si>
    <t>IZMIRAN, TROICK 142092, RUSSIA.</t>
  </si>
  <si>
    <t>Sazhin, Sergei/D-8027-2011; Shklyar, David R./J-1233-2018</t>
  </si>
  <si>
    <t>A12</t>
  </si>
  <si>
    <t>10.1029/92JA01536</t>
  </si>
  <si>
    <t>KD128</t>
  </si>
  <si>
    <t>WOS:A1992KD12800026</t>
  </si>
  <si>
    <t>ARRIGO, KR; SULLIVAN, CW</t>
  </si>
  <si>
    <t>THE INFLUENCE OF SALINITY AND TEMPERATURE COVARIATION ON THE PHOTOPHYSIOLOGICAL CHARACTERISTICS OF ANTARCTIC SEA ICE MICROALGAE</t>
  </si>
  <si>
    <t>ABSORPTION; ANTARCTICA; DIATOMS; PHOTOACCLIMATION; PHOTOSYNTHETIC EFFICIENCY; PHOTOSYNTHETIC RATE; QUANTUM YIELD; SALINITY ADAPTATION; SEA ICE; TEMPERATURE ADAPTATION</t>
  </si>
  <si>
    <t>QUANTUM YIELD; PHYTOPLANKTON GROWTH; DUNALIELLA-TERTIOLECTA; PHOTOSYSTEM-II; PHOTOSYNTHESIS; ABSORPTION; IRRADIANCE; ALGAE; FLUORESCENCE; METABOLISM</t>
  </si>
  <si>
    <t>The responses of sea ice microalgae to variation in ambient irradiance (0 to 150 muE.m-2.s-1), temperature (-6-degrees to +6-degrees-C), and salinity (0 to 100 ppt) were tested to determine whether these variables act independently or in concert to influence rates of microalgal photosynthesis. The photosynthetic efficiency and maximum photosynthetic rate for sea ice microalgae increased as a function of incubation temperature between -6-degrees and +6-degrees-C. Furthermore, photosynthetic efficiency, maximum photosynthetic rate, and quantum yield were greatest at salinities between 30 and 50 ppt. In contrast, the mean specific absorption coefficients were lowest near seawater salinities, and the saturating irradiance, I(s), appeared to be inversely proportional to salinity. Results also suggest that the effects of salinity on the growth of sea ice microalgae are independent of those elicited by temperature or light, and that the functional relationship between salinity and light or temperature is multiplicative. This information is essential to the proper formulation of algorithms used to describe algal growth in environments where light, temperature, and salinity are changing simultaneously, such as within sea ice or within the water column at the marginal ice edge zone.</t>
  </si>
  <si>
    <t>UNIV SO CALIF, DEPT BIOL SCI, LOS ANGELES, CA 90089 USA</t>
  </si>
  <si>
    <t>University of Southern California</t>
  </si>
  <si>
    <t>1529-8817</t>
  </si>
  <si>
    <t>10.1111/j.0022-3646.1992.00746.x</t>
  </si>
  <si>
    <t>KH068</t>
  </si>
  <si>
    <t>WOS:A1992KH06800004</t>
  </si>
  <si>
    <t>IMBER, MJ</t>
  </si>
  <si>
    <t>CEPHALOPODS EATEN BY WANDERING ALBATROSSES (DIOMEDEA-EXULANS L) BREEDING AT 6 CIRCUMPOLAR LOCALITIES</t>
  </si>
  <si>
    <t>WANDERING ALBATROSS; PRINCE-EDWARD-ISLANDS; MACQUARIE ISLAND; AUCKLAND ISLANDS; ANTIPODES ISLAND; SOUTH GEORGIA; GOUGH ISLAND; CEPHALOPOD DIET; CEPHALOPOD BEAKS; FEEDING METHODS</t>
  </si>
  <si>
    <t>SEABIRDS; PREY; SEA</t>
  </si>
  <si>
    <t>The beaks of 9,994 cephalopods of 61 species, obtained mainly from chick regurgitations of wandering albatrosses (Diomedea exulans L.) at Gough, Auckland, Antipodes, Prince Edward and Macquarie Islands and South Georgia, were used to specify and calculate the biomass of cephalopods consumed. Histioteuthidae were most important by numbers and biomass at Gough Island (in warmest seas), but Onychoteuthidae increasingly superseded them southwards; Kondakovia longimana formed 59 to 75% of biomass eaten at the three localities nearest the Antarctic Polar Front. Other important families were Octopoteuthidae, Cranchiidae, Architeuthidae (juveniles) and Ommastrephidae (South Georgia only). Most frequently eaten were Histioteuthis atlantica 13.7%, Galiteuthis glacialis 12.4%, H. eltaninae 12.0% and Kondakovia longimana 11.6%. Wandering albatrosses rearing chicks can forage at least to 3,000 km in a single foray, and may exploit an important food source about 1200 km from the nest (as in the probable commensalism of South Georgian birds with the Falkland Islands fishery). They feed, sometimes opportunistically, on cephalopods active or moribund at the surface, or discarded or lost by trawlers, cetaceans or seals. Vertically migrating cephalopods, especially bioluminescent species, are disproportionately frequent in their non-commensal diet, suggesting that they often feed at night.</t>
  </si>
  <si>
    <t>DEPT CONSERVAT,DIV SCI &amp; RES,WELLINGTON,NEW ZEALAND</t>
  </si>
  <si>
    <t>10.1080/03036758.1992.10420819</t>
  </si>
  <si>
    <t>LD663</t>
  </si>
  <si>
    <t>WOS:A1992LD66300003</t>
  </si>
  <si>
    <t>ECKELBARGER, KJ; LARSON, R</t>
  </si>
  <si>
    <t>ULTRASTRUCTURE OF THE OVARY AND OOGENESIS IN THE JELLYFISH LINUCHE-UNGUICULATA AND STOMOLOPHUS-MELEAGRIS, WITH A REVIEW OF OVARIAN STRUCTURE IN THE SCYPHOZOA</t>
  </si>
  <si>
    <t>ACTINIA-FRAGACEA; YOLK FORMATION; OOCYTE</t>
  </si>
  <si>
    <t>Ovarian structure and oogenesis has been examined in six scyphozoan species including the semaeostome Diplumularis antarctica Maas, 1908 (collected in 1987 in McMurdo Sound, Antarctic), the rhizostomes Cassiopea xamachana Bigelow, 1892 (collected in Belize in 1988), and Stomolophus meleagris L. Agassiz, 1862 (collected in Ft. Pierce Inlet in 1988), and the coronates Periphylla periphylla (Peron and Lesueur, 1810), Nausithoe atlantica Broch, 1914 (both collected in the Bahamas in 1988), and Linuche unguiculata (Schwartz, 1788) (collected in Nassau Harbor, Bahama Islands in 1989). Based on these findings and information on five other scyphozoan species from additional literature sources, at least two fundamentally different types of ovaries exist in the Scyphozoa. In semaeosotome and rhizostome species, oocytes develop in close association with specialized gastrodermal cells called trophocytes which may serve a nutritive function. However, coronate species lack trophocytes and oocytes develop freely in the mesoglea. The ovaries of S. meleagris and L. unguiculata are used as models to represent the ultrastructural events occurring during oogenesis in species having trophocytes and those lacking them, respectively. In both L. unguiculata and S. meleagris, the ovaries arise as evaginations of the gastrodermis in the floor of interradial pouches. Germ cells appear to originate from endodermally-derived gastrodermal cells and migrate into the mesoglea prior to vitellogenesis. In L. unguiculata, the oocytes develop freely within the mesoglea throughout vitellogenesis, while in S. meleagris each oocyte maintains contact with specialized gastrodermal cells called trophocytes. In the vitellogenic oocytes of both species, numerous invaginations of the oolemma result in the formation of intraooplasmic channels throughout the ooplasm. These channels are intimately associated with cisternae of rough endoplasmic reticulum and may play some role in yolk precursor uptake by substantially increasing the surface area of the oocyte. Vitellogenesis is similar in both species and involves the autosynthetic activity of the Golgi complex and rough endoplasmic reticulum, and the heterosynthetic incorporation of yolk precursors through receptor-mediated endocytosis. However, in the oocytes of S. meleagris, the trophocytes probably play a role in the transfer of nutrients from the gastrovascular cavity to the oocyte. The present study suggests that scyphozoans were among the first metazoans to develop ovarian accessory cells during their reproductive evolution. The trophocyte-oocyte association observed in some scyphozoans is similar to but structurally less complex than the trophonema-oocyte association described from anthozoans. Scyphozoan ovarian morphology helps support the view that the Scyphozoa share a closer phylogenetic relationship with the Anthozoa than with the Hydrozoa.</t>
  </si>
  <si>
    <t>UNIV MAINE, DEPT ANIM VET &amp; AQUAT SCI, ORONO, ME 04469 USA; US FISH &amp; WILDLIFE SERV, BRUNSWICK, GA 31520 USA</t>
  </si>
  <si>
    <t>University of Maine System; University of Maine Orono; United States Department of the Interior; US Fish &amp; Wildlife Service</t>
  </si>
  <si>
    <t>UNIV MAINE, DARLING MARINE CTR, WALPOLE, ME 04573 USA.</t>
  </si>
  <si>
    <t>10.1007/BF00357260</t>
  </si>
  <si>
    <t>KB478</t>
  </si>
  <si>
    <t>WOS:A1992KB47800012</t>
  </si>
  <si>
    <t>DAFNER, EV</t>
  </si>
  <si>
    <t>DISSOLVED ORGANIC-CARBON IN WATERS OF THE POLAR FRONTAL ZONE OF THE ATLANTIC ANTARCTIC IN THE SPRING SUMMER SEASON OF 1988-1989 (MAR CHEM, VOL 37, PG 275, 1992)</t>
  </si>
  <si>
    <t>KF549</t>
  </si>
  <si>
    <t>WOS:A1992KF54900011</t>
  </si>
  <si>
    <t>AINLEY, DG; RIBIC, CA; FRASER, WR</t>
  </si>
  <si>
    <t>DOES PREY PREFERENCE AFFECT HABITAT CHOICE IN ANTARCTIC SEABIRDS</t>
  </si>
  <si>
    <t>PETRELS THALASSOICA-ANTARCTICA; FEEDING ECOLOGY; MARION-ISLAND; APTENODYTES-FORSTERI; COMMUNITY STRUCTURE; PYGOSCELIS-ADELIAE; EMPEROR PENGUINS; WEDDELL SEA; BERING SEA; FOOD</t>
  </si>
  <si>
    <t>Diet composition of the members of 2 seabird species assemblages in the Scotia-Weddell Confluence region, Antarctica, was investigated during 3 seasons/years: spring 1983, autumn 1986, and winter 1988. One assemblage frequented the pack ice and the other was present in adjacent open waters; most members of the latter species assemblage vacated the Antarctic during winter. We sought answers to 2 questions: (1) Did the 2 species assemblages depend on food webs that differed substantially; and (2) Was there a trophic basis to explain why the pack-ice assemblage did not expand into the open water left vacant by the other during winter? To test an a priori hypothesis that diet was affected by habitat, diet samples were obtained from birds encountered in 3 habitats: open water, sparse concentrations of ice, and heavy ice cover. Cluster analysis showed broad overlap in seabird diet regardless of species, habitat (ice/water mass) or year. Seabirds exploited prey largely according to ranked availability, although they appeared to choose the larger fish and crustaceans over smaller crustaceans. Myctophids in particular, but also krill and squid, were the main prey groups. Diets did not separate on the basis of predator/prey size to any appreciable degree even though a 1000-fold difference in predator size existed. Feeding success, as indicated by fullness of stomach, of the members of the 2 species assemblages was highest when in their respective usual habitats. We conclude that open-water seabirds lack the specialized foraging behaviors required to exploit the pack-ice environment that open waters during the winter offer much poorer feeding conditions than those of the pack ice.</t>
  </si>
  <si>
    <t>US EPA, ENVIRONM RES LAB, CORVALLIS, OR 97333 USA</t>
  </si>
  <si>
    <t>United States Environmental Protection Agency</t>
  </si>
  <si>
    <t>POINT REYES BIRD OBSERV, STINSON BEACH, CA 94970 USA.</t>
  </si>
  <si>
    <t>10.3354/meps090207</t>
  </si>
  <si>
    <t>KN492</t>
  </si>
  <si>
    <t>Green Accepted, Bronze</t>
  </si>
  <si>
    <t>WOS:A1992KN49200001</t>
  </si>
  <si>
    <t>GONZALEZ, HE</t>
  </si>
  <si>
    <t>DISTRIBUTION AND ABUNDANCE OF MINIPELLETS AROUND THE ANTARCTIC PENINSULA - IMPLICATIONS FOR PROTISTAN FEEDING-BEHAVIOR</t>
  </si>
  <si>
    <t>WEDDELL SEA; PHAEODARIAN RADIOLARIANS; FECAL PELLETS; WATERS; DINOFLAGELLATE; PHYTOPLANKTON; BIOMASS; GROWTH; OCEAN; RATES</t>
  </si>
  <si>
    <t>During the 'European Polarstern Study' (EPOS) in the Scotia and Weddell Seas (SWS) and the XXVI Antarctic Chilean Expedition (INACH) in the South Shetland Islands area (SSIA), water and net samples were collected to assess the distribution, abundance, and role of minipellets in Antarctic waters. Two groups of minipellet producers, phaeodarian radiolarians and unarmoured dinoflagellates, were identified. The vertical (from surface to 100 m depth) distribution patterns of minipellets (5 to 100 mum) showed that the maximum concentration was located mainly between surface and 50 m depth in both the SWS and SSIA. On average, higher numbers of minipellets were found in the SWS (814 l-1) than in the SSIA (164 l-1). The most frequent and abundant silicified food items found in minipellets were diatom frustules. In phaeodarian radiolarians, the presence of partially ingested undamaged diatoms indicated that, in addition to feeding on detritus, phaeodarians also directly feed on phytoplankton. In both areas, higher numbers of minipellets occurred when the larger phytoplankton (&gt; 25 mum) dominated the phytoplankton assemblage. Similarities between the diatom species composition in the water column and enclosed in minipellets suggest that grazing was non-selective.</t>
  </si>
  <si>
    <t>GONZALEZ, HE (corresponding author), ALFRED WEGENER INST POLAR &amp; MARINE RES, POSTFACH 120161, W-2850 BREMERHAVEN, GERMANY.</t>
  </si>
  <si>
    <t>González, Humberto E./A-4039-2008</t>
  </si>
  <si>
    <t>10.3354/meps090223</t>
  </si>
  <si>
    <t>WOS:A1992KN49200002</t>
  </si>
  <si>
    <t>HUBER, BT</t>
  </si>
  <si>
    <t>UPPER CRETACEOUS PLANKTONIC FORAMINIFERAL BIOZONATION FOR THE AUSTRAL REALM</t>
  </si>
  <si>
    <t>SEA DRILLING PROJECT; SOUTHWEST ATLANTIC-OCEAN; FALKLAND PLATEAU; LEG-71; SEDIMENTS; BIOSTRATIGRAPHY; STRATIGRAPHY; NANNOFOSSIL; GUBBIO</t>
  </si>
  <si>
    <t>A new planktic foraminiferal zonal scheme is presented for subdivision of Upper Cretaceous pelagic carbonate sequences in the circum-Antarctic region. Definition of the zones and subzones is based study of foraminifera from 13 deep-sea sections that were poleward of 50-degrees-S paleolatitude and within the Austral Biogeographic Realm during Late Cretaceous time. The proposed biostratigraphic scheme includes seven Upper Cretaceous zones, with an average stratigraphic resolution of 4.4 m.y., and six subzones, which are all within the Maastrichtian Stage, with an average stratigraphic resolution of 1.4 m.y. The considerably higher resolution in the Maastrichtian Stage is a result of good foraminiferal preservation, availability of high quality magnetostratigraphic sections, and complete composite stratigraphic recovery in the Atlantic and Indian Ocean sectors of the Antarctic Ocean. Diminished resolution in the pre-Maastrichtian sediments of southern high latitude sections results from: (1) incomplete recovery of the middle Campanian, lower Santonian and most of the Cenomanian-lower Coniacian intervals, (2) presence of local and regional hiatuses, (3) paleobathymetric shallowing with increasing age at some sites, resulting in impoverished older planktic assemblages, and (4) poorer preservation with increasing burial depth. Cross-latitude correlation of the Campanian and older austral sequences may be improved with future drilling by recovery of sections that span existing stratigraphic gaps. Correlation of high latitude bioevents with chemostratigraphic events and their intercalibration with the magnetostratigraphy and the Geomagnetic Polarity Time Scale are needed for better chronostratigraphic resolution in existing high latitude sequences.</t>
  </si>
  <si>
    <t>HUBER, BT (corresponding author), NATL MUSEUM NAT HIST,DEPT PALEOBIOL,NHB-121,WASHINGTON,DC 20560, USA.</t>
  </si>
  <si>
    <t>10.1016/0377-8398(92)90002-2</t>
  </si>
  <si>
    <t>KG990</t>
  </si>
  <si>
    <t>WOS:A1992KG99000002</t>
  </si>
  <si>
    <t>CASSIDY, W; HARVEY, R; SCHUTT, J; DELISLE, G; YANAI, K</t>
  </si>
  <si>
    <t>THE METEORITE COLLECTION SITES OF ANTARCTICA</t>
  </si>
  <si>
    <t>ALLAN HILLS; VICTORIA LAND; ICE; ACCUMULATION; FINDS</t>
  </si>
  <si>
    <t>Antarctic meteorites have been and are being well studied but the potential for glaciological and climatological information in the sites where they are found is only beginning to be realized. To date, meteorite stranding surfaces have been identified only in East Antarctica: (1) The MacKay Glacier/David Glacier region contains the Allan Hills and the Reckling Moraine/Elephant Moraine stranding surfaces. Because the Allan Hills Main Icefield has a large proportion of meteorites with long terrestrial ages, these concentrations of meteorites must have had catchment areas extending well inland, in contrast to the present. Where known, bedrock topography is mesa-like in form and influences ice flow directions, Ice levels at the Allan Hills may have been higher by 50-100 m in the past. Reckling Moraine and Elephant Moraine are located on a long patch of ice running westward from Reckling Peak; the ice appears to be pouring over a bedrock escarpment. (2) In North Victoria Land, ice diverges around Frontier Mountain and flows into a site behind the barrier where ablation occurs extensively. It is proposed that meteorites and rocks were dumped by ice flow at the mouth of a valley in the lee of the mountain at the site where a meltwater pond existed, in a depression produced by ablation. Later, the pond migrated headward along the valley to a point where it is today, leaving a morainal deposit with the meteorites at a higher level. (3) Between the Beardmore and Law Glaciers, ice flows sluggishly into the southwestern margin of the Walcott Neve. Northeastern sections of the Walcott are virtually barren of meteorites. The entering Plateau ice is diverted northward to flow along the base of Lewis Cliff. This flow apparently terminates in an ice tongue protruding into a vast moraine, where a very large concentration of meteorites was found on the ice. This final segment of flowing ice is called the Lewis Cliff Ice Tongue. Meteorite Moraine, a subsidiary occurrence 2 km to the northeast, is also found against morainal deposits. The origin of the moraines and the history of meteorite concentration at this site is the subject of some debate. (4) The Transantarctic Mountains are submerged along one segment many hundreds of km in length by ice flowing off the Polar Plateau. The Thiel Mountains, Pecora Escarpment and Patuxent Range are the only surface indications of the underlying mountains along this interval, and meteorite stranding surfaces are found at each of these sites. Little is yet known about ice dynamics at these sites. (5) The immense Yamato Mountains meteorite stranding surface covers an area of about 4000 km2. So far, most meteorites have been recovered in the upper reaches of this blue ice field, where ice flow is slowed by outlying subice barriers of the Yamato Mountains. Individual massifs in this range extend northward over 50 km, and the Yamato Meteorite Icefield loses 1 100 m in elevation over this distance. (6) The Sor Rondane Mountains form a barrier to ice flow off the Polar Plateau. The major meteorite stranding surface associated with this barrier is the Nansenisen Icefield, a large ablation area about 50 km upstream of the mountains. The existence of a meteorite stranding surface at this site has not been explained so far. Most meteorite stranding surfaces have been functioning for a long time. They are sites where net ablation of the surface is occurring; the ice at these sites is stagnant or flowing only slowly, and the numbers of meteorites with great terrestrial ages decrease exponentially. Concentration mechanisms operating at these sites involve ablation, direct infall, time, low temperatures, moderate weathering and wind ablation. Detrimental to concentration are ice flow out of the area and extreme weathering. In spite of the fact that the Antarctic Ice Sheet is thought to be over 10 Ma old, we do not find stranding surfaces with meteorites having greater terrestrial ages than 1 Ma. This suggests that stranding surfaces are transient features, affected on a continental scale by possible extreme warming during late Pliocene and on a smaller scale by regional changes that produce differential effects between icefields. The latter effect is suggested by differences in the average terrestrial age of meteorites at different stranding surfaces. In either case, these sites seem to appear as a result of thinning near the edges of the ice sheet, and stratigraphic sequences may be exposed in the ice at stranding surfaces. We review five models for the production of meteorite stranding surfaces: (1) simple deflation of the ice sheet, in which ablation removes great thicknesses of overlying ice, exposing the contained meteorites while allowing direct falls to accumulate, (2) simple accumulation of direct falls on a bare ice surface that is not deflating, (3) ablation of ice trapped against a barrier, in which meteorites accumulate by direct infall while inflowing ice contributes meteorites by ablation discovery, (4) deceleration of ice by a subice barrier, which allows ablation discovery of meteorites in incoming ice and accumulation of other meteorites on the surface by direct infall and (5) stagnation of ice by encounter with an ice mass able to produce an opposing flow vector, in which ablation discovery and direct infall accumulation processes operate to build the meteorite concentration.</t>
  </si>
  <si>
    <t>BUNDESANSTALT GEOWISSENSCH &amp; ROHSTOFFE,W-3000 HANNOVER 51,GERMANY; NATL INST POLAR RES,ITABASHI KU,TOKYO 173,JAPAN; UNIV TENNESSEE,DEPT GEOL SCI,KNOXVILLE,TN 37996</t>
  </si>
  <si>
    <t>Research Organization of Information &amp; Systems (ROIS); National Institute of Polar Research (NIPR) - Japan; University of Tennessee System; University of Tennessee Knoxville</t>
  </si>
  <si>
    <t>CASSIDY, W (corresponding author), UNIV PITTSBURGH,DEPT GEOL &amp; PLANETARY SCI,PITTSBURGH,PA 15260, USA.</t>
  </si>
  <si>
    <t>10.1111/j.1945-5100.1992.tb01073.x</t>
  </si>
  <si>
    <t>KH005</t>
  </si>
  <si>
    <t>WOS:A1992KH00500004</t>
  </si>
  <si>
    <t>PARRISH, A</t>
  </si>
  <si>
    <t>MILLIMETER-WAVE ENVIRONMENTAL REMOTE-SENSING OF EARTHS ATMOSPHERE</t>
  </si>
  <si>
    <t>MICROWAVE JOURNAL</t>
  </si>
  <si>
    <t>ANTARCTIC SPRING STRATOSPHERE; CHLORINE MONOXIDE; LOW ALTITUDES; OZONE</t>
  </si>
  <si>
    <t>PARRISH, A (corresponding author), MILLITECH CORP,S DEERFIELD,MA, USA.</t>
  </si>
  <si>
    <t>HORIZON HOUSE-MICROWAVE</t>
  </si>
  <si>
    <t>NORWOOD</t>
  </si>
  <si>
    <t>685 CANTON ST, NORWOOD, MA 02062</t>
  </si>
  <si>
    <t>0192-6225</t>
  </si>
  <si>
    <t>MICROWAVE J</t>
  </si>
  <si>
    <t>Microw. J.</t>
  </si>
  <si>
    <t>Engineering, Electrical &amp; Electronic; Telecommunications</t>
  </si>
  <si>
    <t>Engineering; Telecommunications</t>
  </si>
  <si>
    <t>KE901</t>
  </si>
  <si>
    <t>WOS:A1992KE90100001</t>
  </si>
  <si>
    <t>TOMASCH, AD</t>
  </si>
  <si>
    <t>HIGH-RESOLUTION DRIFT TUBE HODOSCOPES FOR COSMIC-RAY STUDIES</t>
  </si>
  <si>
    <t>6TH INTERNATIONAL WIRE CHAMBER CONF</t>
  </si>
  <si>
    <t>FEB 17-21, 1992</t>
  </si>
  <si>
    <t>ANTIPROTON PROTON RATIO; RADIATION</t>
  </si>
  <si>
    <t>Thin-walled drift tubes have been used in conjunction with a superconducting magnet for the rigidity spectrometer aboard two recent particle astrophysics experiments flown on high altitude balloons: PBAR (a low energy antiproton search) and SMILI (the superconducting magnet instrument for light isotopes). The HEAT (high energy antimatter telescope) experiment currently under construction will also employ this technology. This paper reviews the design, construction, and in-flight operation of the PBAR and SMILI systems, as well as the design of the HEAT system which will be used in conjunction with a new superconducting magnet aboard an upcoming series of balloon experiments to study high energy positrons and antiprotons in the cosmic radiation. In addition to a brief account of the scientific goals for these flights, the prospects for future application of this technology to long duration exposures aboard antarctic balloon flights and spacecraft are discussed.</t>
  </si>
  <si>
    <t>TOMASCH, AD (corresponding author), UNIV MICHIGAN,DEPT PHYS,RANDALL LAB,ANN ARBOR,MI 48109, USA.</t>
  </si>
  <si>
    <t>10.1016/0168-9002(92)90270-E</t>
  </si>
  <si>
    <t>KD976</t>
  </si>
  <si>
    <t>WOS:A1992KD97600009</t>
  </si>
  <si>
    <t>SCHROETER, B; GREEN, TGA; SEPPELT, RD; KAPPEN, L</t>
  </si>
  <si>
    <t>MONITORING PHOTOSYNTHETIC ACTIVITY OF CRUSTOSE LICHENS USING A PAM-2000 FLUORESCENCE SYSTEM</t>
  </si>
  <si>
    <t>ANTARCTICA; BUELLIA-FRIGIDA; FLUORESCENCE YIELD; NET PHOTOSYNTHESIS; WATER CONTENT</t>
  </si>
  <si>
    <t>CHLOROPHYLL FLUORESCENCE; CO2 EXCHANGE; MOISTURE</t>
  </si>
  <si>
    <t>CO2 exchange and fluorescence yield of the crustose lichen Buellia frigida were measured in situ by means of a CO2 porometer and a PAM-2000, a newly developed portable fluorescence system. The pulse amplitude modulation system of the PAM-2000 allows measurements in the field under ambient light, temperature and moisture conditions without dark adaptation of the sample. CO2 exchange and fluorescence measurements were well correlated when measured under natural conditions in continental Antarctica during a drying cycle of melt-water-soaked lichen thalli. It was shown that the fluorescence parameter DELTAF/Fm' is a measure of the photosynthetic activity of the lichen. It proved possible, using the PAM-2000, to differentiate the physiological performance of the thallus centre and the marginal lobes. The distribution of water in the thallus during a drying cycle was shown to be inhomogeneous. The photosynthetic rates of B.frigida calculated on an area basis are comparatively high and indicate that this lichen is well adapted to its habitat conditions in this part of continental Antarctica.</t>
  </si>
  <si>
    <t>UNIV KIEL, INST POLAROKOL, W-2300 KIEL 1, GERMANY; AUSTRALIAN ANTARCTIC DIV, KINGSTON, TAS, AUSTRALIA; UNIV WAIKATO, HAMILTON, NEW ZEALAND</t>
  </si>
  <si>
    <t>University of Kiel; Australian Antarctic Division; University of Waikato</t>
  </si>
  <si>
    <t>SCHROETER, B (corresponding author), UNIV KIEL, INST BOT, OLSHAUSENSTR 40, W-2300 KIEL 1, GERMANY.</t>
  </si>
  <si>
    <t>10.1007/BF00317836</t>
  </si>
  <si>
    <t>KH024</t>
  </si>
  <si>
    <t>WOS:A1992KH02400001</t>
  </si>
  <si>
    <t>Froelich, PN; Blanc, V; Mortlock, RA; Chillrud, SN; Dunstan, W; Udomkit, A; Peng, TH</t>
  </si>
  <si>
    <t>Froelich, P. N.; Blanc, V.; Mortlock, R. A.; Chillrud, S. N.; Dunstan, W.; Udomkit, A.; Peng, T. -H.</t>
  </si>
  <si>
    <t>RIVER FLUXES OF DISSOLVED SILICA TO THE OCEAN WERE HIGHER DURING GLACIALS: Ge/Si IN DIATOMS, RIVERS, AND OCEANS</t>
  </si>
  <si>
    <t>ACID UPTAKE; INORGANIC GERMANIUM; GEOCHEMISTRY; DISSOLUTION; FRACTIONATION; METABOLISM; AMAZON</t>
  </si>
  <si>
    <t>Two centric marine diatom species, Thalassiosira oceanica and Thalassiosira antarctica, were grown in batch cultures to determine the incorporation of germanium (Ge) and silicon (Si) into siliceous shells (opal). The results were modeled as Ge/Si isotope fractionation. During exponential growth, diatoms take up and incorporate Ge/Si from solution without major discrimination against Ge. During stationary phase growth near silica limitation, the Antarctic species (T. antarctica) discriminates slightly against Ge but integrated (Ge/Si)opal produced over the latter portion of the growth cycle is indistinguishable from the initial solution ratio. These results confirm experiments using radioactive 68Ge that showed absence of fractionation during diatom silica uptake (Azam and Volcani, 1981), in contrast to two-box ocean models that invoke 50% Ge discrimination by diatoms to explain the observed excess surface ocean germanium concentration (Murnane and Stallard, 1988; Froelich et al., 1989) and late Pleistocene ocean sediment (Ge/Si)opal records (Mortlock et al., 1991). Runs of a 10-box ocean Ge and Si model (PANDORA) with 50% discrimination reproduce the excess surface ocean Ge but introduces curvature into the deep ocean Ge versus Si relationship that is not observed in the oceans. Thus 50% fractionation is not supported by either cultures or models. If diatoms do not fractionate Ge/Si, then late Pleistocene (Ge/Si)(opal) variations in piston cores are caused not by changes in local biosiliceous production and silica utilization (Mortlock et al, 1991) but rather by whole ocean changes in (Ge/Si)(seawater). The marine (Ge/Si)(opal) record of the last 450 kyr can be modeled as transient oceanic responses to instantaneous continental climate transitions consistent with the chemical weathering model of Murnane and Stallard (1990). Glacial periods are characterized by lower continental weathering intensity, lower (Ge/Si)(riv), and two fold higher dissolved silica river fluxes. Marine (Ge/Si)(opal) records thus contain a history of ocean silica chemistry that reflect rapid global changes in continental weathering.</t>
  </si>
  <si>
    <t>[Froelich, P. N.; Blanc, V.; Mortlock, R. A.; Chillrud, S. N.] Columbia Univ, Lamont Doherty Geol Observ, Palisades, NY 10964 USA; [Froelich, P. N.; Mortlock, R. A.; Chillrud, S. N.] Columbia Univ, Dept Geol Sci, Palisades, NY 10964 USA; [Dunstan, W.; Udomkit, A.] Old Dominion Univ, Dept Oceanog, Norfolk, VA 23508 USA; [Peng, T. -H.] Oak Ridge Natl Lab, Div Environm Sci, Oak Ridge, TN 37830 USA</t>
  </si>
  <si>
    <t>Columbia University; Columbia University; Old Dominion University; United States Department of Energy (DOE); Oak Ridge National Laboratory</t>
  </si>
  <si>
    <t>Froelich, PN (corresponding author), Columbia Univ, Lamont Doherty Geol Observ, Palisades, NY 10964 USA.</t>
  </si>
  <si>
    <t>Mortlock, Richard/0000-0002-6019-5941</t>
  </si>
  <si>
    <t>NSF [OCE89-12436]</t>
  </si>
  <si>
    <t>NSF(National Science Foundation (NSF))</t>
  </si>
  <si>
    <t>his research is supported by the Chemical Oceanography program of NSF [OCE89-12436) and represents a Lamont-Doherty contribution no. 5014.</t>
  </si>
  <si>
    <t>10.1029/92PA02090</t>
  </si>
  <si>
    <t>V23KI</t>
  </si>
  <si>
    <t>WOS:000208341300004</t>
  </si>
  <si>
    <t>SHIMADA, K; PAN, CX; OHYAMA, Y</t>
  </si>
  <si>
    <t>VARIATION IN SUMMER COLD-HARDINESS OF THE ANTARCTIC ORIBATID MITE ALASKOZETES-ANTARCTICUS FROM CONTRASTING HABITATS ON KING-GEORGE-ISLAND</t>
  </si>
  <si>
    <t>TERRESTRIAL ARTHROPODS; TOLERANCE</t>
  </si>
  <si>
    <t>The Antarctic oribatid mite Alaskozetes antarcticus was collected from several field habitats near Great Wall Station (62-degrees-13'S, 58-degrees-58'W) on King George Island during January and February 1990. The tritonymphs and adults were examined for their supercooling ability and survival at subzero temperatures in relation to inoculative freezing. The active tritonymphs and adults showed a wide range of supercooling points probably due to their polyphagous feeding activity and humid habitat conditions, with means ranging from -3.8-degrees to -22.4-degrees-C. Detrivores were inferior to algivores in their supercooling ability. The former seemed to be transiently exposed to the hazard of freezing during the cool Antarctic summer. The resting (premoulting) tritonymphs exhibited the lowest mean supercooling point of -28.3-degrees-C. Inoculative freezing reduced the survival of A. antarcticus. Its effect became conspicuous at temperatures below -20-degrees-C and was serious in the deeply supercooled individuals, such as resting tritonymphs and algivorous adults. During the active season, spontaneous freezing probably started from the gut contents seemed to be more fatal than inoculative freezing for this freeze intolerant species.</t>
  </si>
  <si>
    <t>ACAD SINICA,INST ZOOL,BEIJING 100080,PEOPLES R CHINA; NATL INST POLAR RES,TOKYO 173,JAPAN</t>
  </si>
  <si>
    <t>Chinese Academy of Sciences; Institute of Zoology, CAS; Research Organization of Information &amp; Systems (ROIS); National Institute of Polar Research (NIPR) - Japan</t>
  </si>
  <si>
    <t>SHIMADA, K (corresponding author), HOKKAIDO UNIV,INST LOW TEMP SCI,SAPPORO,HOKKAIDO 060,JAPAN.</t>
  </si>
  <si>
    <t>KC409</t>
  </si>
  <si>
    <t>WOS:A1992KC40900003</t>
  </si>
  <si>
    <t>FOCARDI, S; FOSSI, C; LARI, L; MARSILI, L; LEONZIO, C; CASINI, S</t>
  </si>
  <si>
    <t>INDUCTION OF MIXED-FUNCTION OXIDASE (MFO) SYSTEM IN 2 SPECIES OF ANTARCTIC FISH FROM TERRA-NOVA BAY (ROSS SEA) - INDUCTION OF MFO ACTIVITY IN ANTARCTIC FISH</t>
  </si>
  <si>
    <t>TROUT SALMO-GAIRDNERI; MONOOXYGENASE INDUCTION; FUNCTION OXYGENASE; ENZYME-ACTIVITIES; MARINE FISH; EXPOSURE; COMMON; LIVER</t>
  </si>
  <si>
    <t>The aim of this study was to investigate the detoxicant Mixed Function Oxidase system in two species of Antarctic fish, C. hamatus and P. bernacchii, collected during the Antarctic summer of 1989-1990 at the Italian Scientific Station at Terra Nova Bay (Ross Sea). Several specimens were induced by injection of phenobarbital (PB), 3-methylcholanthrene (3-MC) and PCBs in the caudal vein. The results show significant differences between the two species. In C. hamatus, basal activity of benzo(a)pyrene monooxygenase (BPMO) was among the lowest measured even in fish of temperate seas, and in P. bernacchii it was 20 times lower. The values of regenerating activities (NADPH-cytochrome c reductase (NADPH-CYTCRED), NADH-cytochrome c reductase (NADH-CYTCRED) and NADH-ferricyanide reductase (NADH-FERRIRED) suggest that the two species use different electron donor molecules. Injection of chemicals in the caudal vein did not provoke induction of MFO activity in P. bernacchii. In C. hamatus, phenobarbital and PB-type inducers did not cause induction but there was a statistically significant response to 3-MC.</t>
  </si>
  <si>
    <t>FOCARDI, S (corresponding author), DIPARTIMENTO BIOL AMBIENTALE,VIA CERCHIA 3,I-53100 SIENA,ITALY.</t>
  </si>
  <si>
    <t>Marsili, Letizia/AAB-7138-2019</t>
  </si>
  <si>
    <t>Marsili, Letizia/0000-0002-2474-4587; Fossi, Maria Cristina/0000-0003-0836-4020</t>
  </si>
  <si>
    <t>WOS:A1992KC40900006</t>
  </si>
  <si>
    <t>VACCHI, M; ROMANELLI, M; LA MESA, M</t>
  </si>
  <si>
    <t>AGE STRUCTURE OF CHIONODRACO-HAMATUS (TELEOSTEI, CHANNICHTHYIDAE) SAMPLES CAUGHT IN TERRA-NOVA BAY, EAST-ANTARCTICA</t>
  </si>
  <si>
    <t>GROWTH</t>
  </si>
  <si>
    <t>The age composition of Chionodraco hamatus samples caught by fixed nets in Terra Nova Bay during the Austral summer 1987/88 was determined by examination of thin otolith sections. Individual ages were estimated by counting the number of annuli seen in the sections, since we postulated that annuli were laid down yearly. Fish were estimated to be 5-10 years old. Although our apparent ages were not confirmed by other independent estimates, our data seem to compare well with the values reported for other Antarctic fishes. Females in our samples were on average larger than males of the same age and grow somewhat faster, at least over much of the sampled size range.</t>
  </si>
  <si>
    <t>VACCHI, M (corresponding author), ICRAP, VIA L RESPIGHI 5, I-00197 ROME, ITALY.</t>
  </si>
  <si>
    <t>10.1007/BF00238875</t>
  </si>
  <si>
    <t>WOS:A1992KC40900008</t>
  </si>
  <si>
    <t>ABRAMOV, VA</t>
  </si>
  <si>
    <t>RUSSIAN ICEBERG OBSERVATIONS IN THE BARENTS SEA, 1933-1990</t>
  </si>
  <si>
    <t>Seasonal variations of iceberg distribution in the Barents Sea have been studied on the basis of Russian observations for the period 1933-1990. The maximum southern distribution is observed in January and the minimum in September and October. A significant correlation coefficient of 0.5 is calculated for the relationship between the latitude of the southern ice cover expansion and the corresponding expansion of iceberg distribution. There is a general temporal trend of increased southern locations of iceberg observations during the period considered. Some analyses of iceberg dimensions in the western part of the Barents Sea are based on observations obtained in 1988-1990 under the Ice Data Acquisition Programme (IDAP) and under the Soviet-Norwegian Oceanographic Programme (SNOP).</t>
  </si>
  <si>
    <t>ABRAMOV, VA (corresponding author), ARCTIC &amp; ANTARCTIC RES INST,ULITZA BERINGA 38,ST PETERSBURG 199397,RUSSIA.</t>
  </si>
  <si>
    <t>10.1111/j.1751-8369.1992.tb00415.x</t>
  </si>
  <si>
    <t>KR489</t>
  </si>
  <si>
    <t>WOS:A1992KR48900006</t>
  </si>
  <si>
    <t>SPEAK, P</t>
  </si>
  <si>
    <t>BRUCE,WILLIAM,SPEIRS, AND THE SCOTTISH NATIONAL ANTARCTIC EXPEDITION</t>
  </si>
  <si>
    <t>SCOTTISH GEOGRAPHICAL MAGAZINE</t>
  </si>
  <si>
    <t>BRUCE,WILLIAM,S; SCOTTISH NATIONAL ANTARCTIC EXPEDITION; MARKHAM,CLEMENTS; OMOND HOUSE; COATS LAND</t>
  </si>
  <si>
    <t>The role of William Speirs Bruce as progenitor, inspiration, and leader of the Scottish National Antarctic Expedition 1902-1904 is examined with reference to original documents and the recently published log of the Scotia. The expedition is viewed as one of the most successful in the Heroic Period of Polar exploration.</t>
  </si>
  <si>
    <t>SPEAK, P (corresponding author), UNIV CAMBRIDGE,SCOTT POLAR RES INST,CAMBRIDGE CB2 1ER,ENGLAND.</t>
  </si>
  <si>
    <t>ROYAL SCOTTISH GEOGRAPH SOC</t>
  </si>
  <si>
    <t>GLASGOW</t>
  </si>
  <si>
    <t>GRAHAM HILLS BUILDING, 40 GEORGE ST, GLASGOW, SCOTLAND G1 1QE</t>
  </si>
  <si>
    <t>0036-9225</t>
  </si>
  <si>
    <t>SCOT GEOGR MAG</t>
  </si>
  <si>
    <t>Scott. Geogr. Mag.</t>
  </si>
  <si>
    <t>10.1080/00369229218736858</t>
  </si>
  <si>
    <t>KE362</t>
  </si>
  <si>
    <t>WOS:A1992KE36200001</t>
  </si>
  <si>
    <t>FRANZMANN, PD; SPRINGER, N; LUDWIG, W; DEMACARIO, EC; ROHDE, M</t>
  </si>
  <si>
    <t>A METHANOGENIC ARCHAEON FROM ACE LAKE, ANTARCTICA - METHANOCOCCOIDES-BURTONII SP-NOV</t>
  </si>
  <si>
    <t>SYSTEMATIC AND APPLIED MICROBIOLOGY</t>
  </si>
  <si>
    <t>METHANOGEN; METHANOCOCCOIDES-METHANOCOCCOIDES-BURTONII; SALT WATER; ANTIGENIC FINGER-PRINTING; 16S RIBOSOMAL-RNA; ACE LAKE; ANTARCTICA</t>
  </si>
  <si>
    <t>BACTERIA; TREES; DNA</t>
  </si>
  <si>
    <t>A methylotrophic, methanogenic bacterium was isolated from the anoxic hypolimnion of Ace Lake, Antarctica, a lake with ionic composition similar to that of seawater. The new isolate utilized methanol in addition to methylamines but not H-2:CO2, formate or acetate. The optimum and maximum temperatures for growth were 23.4 and 29.5-degrees-C respectively. The strain grew in artificial media at in situ lake temperature (1.7-degrees-C), provided growth was first initiated in the media at higher temperatures. The strain had a theoretical minimum temperature for growth of -2.5-degrees-C. The mol% G + C content of DNA from the strain was 39.6% (T(m)). The phenotype, polar lipid pattern, antigenic fingerprint and 16S rRNA sequence of the strain were most similar to, but distinct from Methanococcoides methylutens. DNA/DNA homology was low between the Ace Lake methanogen and Methanococcoides methylutens (27.5%). A new species Methanococcoides burtonii is described and the type strain is DSM 6242.</t>
  </si>
  <si>
    <t>DEUTSCH SAMMLUNG MIKROORGANISMEN &amp; ZELLKULTUREN GMBH,W-3300 BRAUNSCHWEIG,GERMANY; SUNY ALBANY,NEW YORK STATE DEPT HLTH,WADSWORTH CTR LABS &amp; RES,ALBANY,NY 12201; GESELL BIOTECHNOL FORSCH GMBH,BEREICH MIKROBIOL,W-3300 BRAUNSCHWEIG,GERMANY; TECH UNIV MUNICH,LEHRSTUHL MIKROBIOL,W-8000 MUNICH 2,GERMANY; SUNY ALBANY,SPH,DEPT BIOMED SCI,ALBANY,NY 12201</t>
  </si>
  <si>
    <t>Leibniz Institut fur Deutsche Sammlung von Mikroorganismen und Zellkulturen (DSMZ); State University of New York (SUNY) System; State University of New York (SUNY) Albany; Wadsworth Center; Gesellschaft fur Biotechnologische Forschung mbH; Technical University of Munich; State University of New York (SUNY) System; State University of New York (SUNY) Albany</t>
  </si>
  <si>
    <t>FRANZMANN, PD (corresponding author), UNIV TASMANIA,COOPERAT RES CTR ANTARCTIC &amp; SO OCEAN ENVIRONM,BOX 252C,HOBART,TAS 7001,AUSTRALIA.</t>
  </si>
  <si>
    <t>0723-2020</t>
  </si>
  <si>
    <t>SYST APPL MICROBIOL</t>
  </si>
  <si>
    <t>Syst. Appl. Microbiol.</t>
  </si>
  <si>
    <t>10.1016/S0723-2020(11)80117-7</t>
  </si>
  <si>
    <t>KJ208</t>
  </si>
  <si>
    <t>WOS:A1992KJ20800011</t>
  </si>
  <si>
    <t>STOREY, BC; ALABASTER, T; MACDONALD, DIM; MILLAR, IL; PANKHURST, RJ; DALZIEL, IWD</t>
  </si>
  <si>
    <t>UPPER PROTEROZOIC RIFT-RELATED ROCKS IN THE PENSACOLA MOUNTAINS, ANTARCTICA - PRECURSORS TO SUPERCONTINENT BREAKUP</t>
  </si>
  <si>
    <t>NIMROD GLACIER AREA; WINDERMERE SUPERGROUP; TRANSANTARCTIC MOUNTAINS; NORTHEASTERN WASHINGTON; CONTINENTAL SEPARATION; TECTONIC SIGNIFICANCE; MACKENZIE MOUNTAINS; NORTHWESTERN CANADA; AGE; EAST</t>
  </si>
  <si>
    <t>Sedimentological and structural studies in the Pensacola Mountains, Antarctica, suggest that upper Precambrian clastic sedimentary rocks of the Patuxent Formation and associated bimodal volcanic rocks formed in an intracontinental rift setting. The turbidites of the Patuxent Formation are part of a large depositional system, derived from a continental source. Interbedded pillow basalts and basaltic sills have trace and rare earth element signatures enriched relative to mid-ocean ridge basalt and similar to some rift-related tholeiitic suites. Nd and Sr isotopic values are compatible with derivation from a lithospheric mantle source in a continental setting. Associated felsic volcanic rocks have crustal trace element and isotopic characteristics. The rifting may have been a prelude to the fragmentation of a supercontinent and, according to recent hypotheses, the separation of Laurentia from Antarctica. Comparisons between the late Precambrian and Cambrian records of western North America and Antarctica suggest that, if these were conjugate margins, separation must have been Neoproterozoic rather than Cambrian in age.</t>
  </si>
  <si>
    <t>UNIV TEXAS,DEPT GEOPHYS,AUSTIN,TX 78712</t>
  </si>
  <si>
    <t>STOREY, BC (corresponding author), BRITISH ANTARCTIC SURVEY,HIGH CROSS,MADINGLY RD,CAMBRIDGE CB3 0ET,ENGLAND.</t>
  </si>
  <si>
    <t>Millar, Ian L/F-1541-2010; Dalziel, Ian W. D./G-5926-2010</t>
  </si>
  <si>
    <t>10.1029/92TC00599</t>
  </si>
  <si>
    <t>KF829</t>
  </si>
  <si>
    <t>WOS:A1992KF82900020</t>
  </si>
  <si>
    <t>CATTLE, H; MURPHY, JM; SENIOR, CA</t>
  </si>
  <si>
    <t>THE RESPONSE OF ANTARCTIC CLIMATE IN GENERAL-CIRCULATION MODEL EXPERIMENTS WITH TRANSIENTLY INCREASING CARBON-DIOXIDE CONCENTRATIONS</t>
  </si>
  <si>
    <t>PHILOSOPHICAL TRANSACTIONS OF THE ROYAL SOCIETY B-BIOLOGICAL SCIENCES</t>
  </si>
  <si>
    <t>ATMOSPHERIC CO2; PARAMETERIZATIONS; SIMULATIONS; SCHEME; OCEAN</t>
  </si>
  <si>
    <t>Coupled models of the atmosphere-ocean and land surface provide important tools for prediction of climate change. The results of experiments carried out at the Hadley Centre, Meteorological Office, in which such models have been used in studies of climate change due to increased levels of greenhouse gas concentrations are described, with particular reference to simulation of climate change in the region of Antarctica. Although, as yet, the ability of such models to represent regional climate change is relatively low, processes in the southern ocean around Antarctica are important for determining the global pattern of transient temperature change as CO2 increases. This is illustrated by results from two experiments. Firstly, an experiment with a high resolution (2.5-degrees x 3.75-degrees) atmospheric model coupled to a simple slab ocean in which the response of climate to an instantaneous doubling of greenhouse gas concentrations was examined, and which showed the largest induced warming to be in the polar regions in winter similar to the results of previous experiments carried out at the Meteorological Office and elsewhere. However, an experiment with a deep ocean model and a (more realistic) 1% per annum increase in greenhouse gas concentrations shows the pattern of global warming to be shifted to give minimum values around Antarctica as a result of deep oceanic mixing processes in the southern ocean, consistent with similar experiments carried out at other centres.</t>
  </si>
  <si>
    <t>CATTLE, H (corresponding author), HADLEY CTR CLIMATE PREDICT &amp; RES, METEOROL OFF, LONDON RD, BRACKNELL RG12 2SY, BERKS, ENGLAND.</t>
  </si>
  <si>
    <t>Senior, Catherine/AAA-3126-2022</t>
  </si>
  <si>
    <t>Senior, Catherine/0000-0002-4124-0612</t>
  </si>
  <si>
    <t>ROYAL SOC</t>
  </si>
  <si>
    <t>6-9 CARLTON HOUSE TERRACE, LONDON SW1Y 5AG, ENGLAND</t>
  </si>
  <si>
    <t>PHILOS T R SOC B</t>
  </si>
  <si>
    <t>Philos. Trans. R. Soc. B-Biol. Sci.</t>
  </si>
  <si>
    <t>NOV 30</t>
  </si>
  <si>
    <t>10.1098/rstb.1992.0140</t>
  </si>
  <si>
    <t>KB198</t>
  </si>
  <si>
    <t>WOS:A1992KB19800002</t>
  </si>
  <si>
    <t>HALL, KJ; WALTON, DWH</t>
  </si>
  <si>
    <t>ROCK WEATHERING, SOIL DEVELOPMENT AND COLONIZATION UNDER A CHANGING CLIMATE</t>
  </si>
  <si>
    <t>Antarctic continental soils are arid, saline and lacking in organic matter, whereas maritime soils, in a wetter environment, range from structureless lithosols to frozen peat. Two important factors in the development and diversity of their associated terrestrial communities are water availability and the period of exposure since deglaciation. The retreat of ice sheets offers new sites for colonization by microbes, plants and animals. The interactions between snow lie, freeze-thaw cycles, wet-dry cycles and the length of the summer are considered as critical in determining the extent and rate of localized changes in weathering and pedogenesis. The implications of higher temperatures and differing precipitation regimes are considered in relation to weathering, soil development and the establishment and development of terrestrial communities. It is concluded that, in the context of decades, most changes will be slow and localized. They are unlikely to be of regional significance, unlike some of those iii the Arctic. They will, however, provide a good model of how present soils and communities developed a the end of the last glacial maximum.</t>
  </si>
  <si>
    <t>NERC, BRITISH ANTARCTIC SURVEY, CAMBRIDGE CB3 0ET, ENGLAND</t>
  </si>
  <si>
    <t>UNIV NATAL, DEPT GEOG, POB 375, PIETERMARITZBURG 3200, SOUTH AFRICA.</t>
  </si>
  <si>
    <t>Walton, David/0000-0002-7103-4043</t>
  </si>
  <si>
    <t>1471-2970</t>
  </si>
  <si>
    <t>10.1098/rstb.1992.0147</t>
  </si>
  <si>
    <t>WOS:A1992KB19800009</t>
  </si>
  <si>
    <t>WELLER, G</t>
  </si>
  <si>
    <t>ANTARCTICA AND THE DETECTION OF ENVIRONMENTAL-CHANGE</t>
  </si>
  <si>
    <t>Antarctica plays a critical role in global change because major interactions in this region between the atmosphere, ice, oceans, and biota affect the entire global system through feedbacks, dynamic biogeochemical cycles, deep ocean circulation, atmospheric transport of energy and pollutants, and changes in mass balance. Antarctica is also sensitive to global change and is a key area for detecting and monitoring environmental change. The parameters to be monitored in Antarctica, the deficiencies in the present measurements, and future methods and techniques were listed by the Scientific Committee on Antarctic Research (SCAR) as part of an overall global change research strategy for Antarctica and are summarized in this paper.</t>
  </si>
  <si>
    <t>WELLER, G (corresponding author), UNIV ALASKA,INST GEOPHYS,FAIRBANKS,AK 99775, USA.</t>
  </si>
  <si>
    <t>10.1098/rstb.1992.0139</t>
  </si>
  <si>
    <t>WOS:A1992KB19800001</t>
  </si>
  <si>
    <t>PYLE, JA; CARVER, G; GRENFELL, JL; KETTLEBOROUGH, JA; LARY, DJ</t>
  </si>
  <si>
    <t>OZONE LOSS IN ANTARCTICA - THE IMPLICATIONS FOR GLOBAL CHANGE</t>
  </si>
  <si>
    <t>INSITU MEASUREMENTS; LOWER STRATOSPHERE; CHLORINE; CLO; DESTRUCTION; EVOLUTION; LATITUDE; VORTEX; SINK; HOLE</t>
  </si>
  <si>
    <t>Although stratospheric ozone loss had been predicted for many years, the discovery of the Antarctic ozone hole was a surprise which necessitated a major rethink in theories of stratospheric chemistry. The new ideas advanced are discussed here. Global ozone loss has now also been reported after careful analysis of satellite and groundbased data sets. The possible causes of this loss are considered. Further advances require a careful coordination of field measurements and large-scale numerical modelling.</t>
  </si>
  <si>
    <t>NERC,BRITISH ANTARCTIC SURVEY,EUROPEAN OZONE RES COORDINAT UNIT,CAMBRIDGE CB3 0ET,ENGLAND</t>
  </si>
  <si>
    <t>PYLE, JA (corresponding author), UNIV CAMBRIDGE,CTR ATMOSPHER SCI,DEPT CHEM,LENSFIELD RD,CAMBRIDGE CB2 1EW,ENGLAND.</t>
  </si>
  <si>
    <t>Lary, David/A-6163-2010; Lary, David J/E-4678-2011</t>
  </si>
  <si>
    <t>Lary, David J/0000-0003-4265-9543; Carver, Glenn/0000-0001-7582-6497</t>
  </si>
  <si>
    <t>10.1098/rstb.1992.0141</t>
  </si>
  <si>
    <t>WOS:A1992KB19800003</t>
  </si>
  <si>
    <t>THE ICE CORE RECORD - PAST ARCHIVE OF THE CLIMATE AND SIGNPOST TO THE FUTURE</t>
  </si>
  <si>
    <t>ANTARCTIC ICE; ATMOSPHERIC CO2; CYCLE; METHANE; CH4</t>
  </si>
  <si>
    <t>Ice cores from Antarctica provide multi proxy records of climate and environmental parameters. They have recorded glacial-interglacial temperature changes with cold stages associated with lower snow accumulation and high concentration of aerosols from marine and continental sources. The 160 000-year-long Vostok isotope temperature record exhibits signatures of the insolation orbital forcing as well as a close association between climate and greenhouse gas concentrations. These gases are likely to have played an important role in amplifying the amplitude of past global temperature changes. Data from the ice show evidence of anthropogenic impact on atmospheric greenhouse gases (CO2 and CH4) over the past 200 years. They suggest a climate sensitivity to greenhouse forcing which is consistent with General Circulation Models simulations for a future doubled atmospheric CO2. Further ice coring in Antarctica should help to improve our understanding of the climate system.</t>
  </si>
  <si>
    <t>LORIUS, C (corresponding author), LAB GLACIOL &amp; GEOPHYS ENVIRONNEMENT,BP 96,F-38402 ST MARTIN DHERES,FRANCE.</t>
  </si>
  <si>
    <t>raynaud, dominique/ABG-4718-2020; Raynaud, Dominique/H-9626-2016</t>
  </si>
  <si>
    <t>10.1098/rstb.1992.0142</t>
  </si>
  <si>
    <t>WOS:A1992KB19800004</t>
  </si>
  <si>
    <t>DREWRY, DJ; MORRIS, EM</t>
  </si>
  <si>
    <t>THE RESPONSE OF LARGE ICE SHEETS TO CLIMATIC-CHANGE</t>
  </si>
  <si>
    <t>OCEAN INTERACTION; SHELF</t>
  </si>
  <si>
    <t>The prediction of short-term (100 year) changes in the mass balance of ice sheets and longer-term (1000 years) variations in their ice volumes is important for a range of climatic and environmental models. The Antarctic ice sheet contains between 24 M km3 and 29 M km3 of ice, equivalent to a eustatic sea level change of between 60 m and 72 m. The annual surface accumulation is estimated to be of the order of 2200 Gtonnes, equivalent to a sea level change of 6 mm a-1. Analysis of the present-day accumulation regime of Antarctica indicates that about 25% (ca. 500 Gt a-1) of snowfall occurs in the Antarctic Peninsula region with an area of only 6.800 of the continent. To date most models have focused upon solving predictive algorithms for the climate-sensitivity of the ice sheet, and assume: (i) surface mass balance is equivalent to accumulation (i.e. no melting, evaporation or deflation); (ii) percentage change in accumulation is proportional to change in saturation mixing ratio above the surface inversion layer; and (iii) there is a linear relation between mean annual surface air temperature and saturation mixing ratio. For the Antarctic Peninsula with mountainous terrain containing ice caps, outlet glaciers, valley glaciers and ice shelves, where there can be significant ablation at low levels and distinct climatic regimes, models of the climate response must be more complex. In addition, owing to the high accumulation and flow rates, even short- to medium-term predictions must take account of ice dynamics. Relationships are derived for the mass balance sensitivity and, using a model developed by Hindmarsh, the transient effects of ice dynamics are estimated. It is suggested that for a 2-degrees-C rise in mean annual surface temperature over 40 years, ablation in the Antarctic Peninsula region would contribute at least 1.0 mm to sea level rise, offsetting the fall of 0.5 mm contributed by increased accumulation.</t>
  </si>
  <si>
    <t>DREWRY, DJ (corresponding author), NERC,BRITISH ANTARCTIC SURVEY,HIGH CROSS,MADINGLEY RD,CAMBRIDGE CB3 0ET,ENGLAND.</t>
  </si>
  <si>
    <t>Morris, Elizabeth M/A-6081-2012</t>
  </si>
  <si>
    <t>10.1098/rstb.1992.0143</t>
  </si>
  <si>
    <t>WOS:A1992KB19800005</t>
  </si>
  <si>
    <t>STEVENS, DP; KILLWORTH, PD</t>
  </si>
  <si>
    <t>THE DISTRIBUTION OF KINETIC-ENERGY IN THE SOUTHERN-OCEAN - A COMPARISON BETWEEN OBSERVATIONS AND AN EDDY RESOLVING GENERAL-CIRCULATION MODEL</t>
  </si>
  <si>
    <t>ANTARCTIC CIRCUMPOLAR CURRENT; BUOYS</t>
  </si>
  <si>
    <t>It is widely believed from model studies that the transient eddy field plays an important role in the dynamics of the Southern Ocean. Accordingly, the distribution and partition of kinetic energy from an eddy resolving general circulation model of the Southern Ocean is compared with existing non-altimetric observations. Good agreement in distribution is found with some of the more recent observations. The amplitudes of the model energies, while for the most part well correlated with observations, are significantly lower than those observed (although observations differ greatly in their estimates). This reduction of energy is in agreement with other recent eddy resolving models, and is partly caused by the lack of correctly varying wind and buoyancy forcing, together with inadequate representation of instability processes. Nevertheless, the correlations suggest that the model results may be used as a proxy for reality in many circumstances.</t>
  </si>
  <si>
    <t>INST OCEANOG SCI,DEACON LAB,GODALMING GU8 5UB,SURREY,ENGLAND</t>
  </si>
  <si>
    <t>NERC National Oceanography Centre</t>
  </si>
  <si>
    <t>STEVENS, DP (corresponding author), UNIV E ANGLIA,SCH MATH,NORWICH NR4 7TJ,NORFOLK,ENGLAND.</t>
  </si>
  <si>
    <t>Stevens, David/F-2509-2010</t>
  </si>
  <si>
    <t>Stevens, David/0000-0002-7283-4405</t>
  </si>
  <si>
    <t>10.1098/rstb.1992.0145</t>
  </si>
  <si>
    <t>WOS:A1992KB19800007</t>
  </si>
  <si>
    <t>BARKER, PF</t>
  </si>
  <si>
    <t>THE SEDIMENTARY RECORD OF ANTARCTIC CLIMATE CHANGE</t>
  </si>
  <si>
    <t>SEA-LEVEL; WEDDELL SEA; ICE-VOLUME; CONTINENTAL-SHELF; MARINE-SEDIMENTS; SOUTHERN-OCEAN; CIRCULATION; EMBAYMENT; ATLANTIC; HISTORY</t>
  </si>
  <si>
    <t>Circum-Antarctic marine sediments contain a record of past climate and Southern Ocean circulation that both complements and considerably extends the record in the continental ice. Variations in primary biological production, reflecting changes in sea-ice cover and sea surface temperature, in bottom current strength and the size of the grounded continental ice sheet, all contribute to changes in sediment characteristics, in a record extending back many million years. It is possible to assess both the value of the proxy record in Antarctic sediments, and the validity of the analogue approach to understanding climate change, by focusing on the last glacial cycle and, for comparison, on earlier periods that were significantly different: the Pliocene before 3 Ma ago that could provide an analogue for global warming, and the Oligocene before there was an Antarctic Circumpolar Current.</t>
  </si>
  <si>
    <t>BARKER, PF (corresponding author), NERC,BRITISH ANTARCTIC SURVEY,MADINGLEY RD,CAMBRIDGE CB3 0ET,ENGLAND.</t>
  </si>
  <si>
    <t>10.1098/rstb.1992.0146</t>
  </si>
  <si>
    <t>WOS:A1992KB19800008</t>
  </si>
  <si>
    <t>CALLAGHAN, TV; SONESSON, M; SOMME, L</t>
  </si>
  <si>
    <t>RESPONSES OF TERRESTRIAL PLANTS AND INVERTEBRATES TO ENVIRONMENTAL-CHANGE AT HIGH-LATITUDES</t>
  </si>
  <si>
    <t>CLIMATIC-CHANGE; STRATEGIES; TUNDRA; CO2; ARTHROPODS; SURVIVAL</t>
  </si>
  <si>
    <t>Many invertebrates show flexibility in their life cycles and are likely to respond to changes in climate as they have in the past. However, changes in temperature and photoperiod may disturb the life cycles of some existing polar invertebrates while continuing to constrain the polewards migration of more temperate species. Higher plants are likely to have higher productivity as temperatures and atmospheric CO2 levels increase but this productivity will be reduced by exposure to increasing UV-B radiation. Higher plants migrate more slowly than the rate at which climate is predicted to change and many species will be trapped in supra-optimal climates. Both mosses and lichens can migrate faster than higher plants, propagules of non-polar species already reaching the Antarctic, but they have fewer mechanisms of responding to changing environments. Polar vegetation and ecosystems provide feedback to the climate system: positive feedbacks are associated with decreases in reflectivity and increased carbon emissions from warming soils. In the Antarctic, feedback and responses to environmental change will be smaller than in the Arctic because of the less responsive cryptogams which dominate the Antarctic, the paucity of Antarctic soils, and geographical barriers to plant and invertebrate migrations.</t>
  </si>
  <si>
    <t>ROYAL SWEDISH ACAD SCI,ABISKO SCI RES STN,S-98024 ABISKO,SWEDEN; UNIV OSLO,DEPT BIOL,N-0316 OSLO 3,NORWAY</t>
  </si>
  <si>
    <t>Royal Swedish Academy of Sciences; University of Oslo</t>
  </si>
  <si>
    <t>CALLAGHAN, TV (corresponding author), INST TERR ECOL,MERLEWOOD RES STN,GRANGE SANDS LA11 6JU,CUMBRIA,ENGLAND.</t>
  </si>
  <si>
    <t>Callaghan, Terens V./N-7640-2014</t>
  </si>
  <si>
    <t>10.1098/rstb.1992.0148</t>
  </si>
  <si>
    <t>WOS:A1992KB19800010</t>
  </si>
  <si>
    <t>PRIDDLE, J; SMETACEK, V; BATHMANN, U</t>
  </si>
  <si>
    <t>ANTARCTIC MARINE PRIMARY PRODUCTION, BIOGEOCHEMICAL CARBON CYCLES AND CLIMATIC-CHANGE</t>
  </si>
  <si>
    <t>ATMOSPHERIC CO2; SOUTHERN-OCEAN; PHYTOPLANKTON; MODEL; IRON; RECORD; DEPTH</t>
  </si>
  <si>
    <t>In the Southern Ocean, inorganic macronutrients are very rarely depleted by phytoplankton growth. This has led to speculation on possible additional CO2 drawdown in this region. However, the effects of climate change can only be predicted once the role of environmental and biotic factors limiting phytoplankton carbon fixation are understood. It is clear that the Southern Ocean is heterogeneous, and no single factor controls primary production overall. Ice cover and vertical mixing influence algal growth rates by modulating radiance flux. Micronutriets, especially iron, may limit growth in some areas. Primary production is also suppressed by high removal rates of algal biomass. Grazing by zooplankton is the major factor determining magnitude and quality of vertical particle flux. Several of the physical controls on phytoplankton production are sensitive to climate change. Although it is impossible to make numerical predictions of future change on the basis of our present knowledge, qualitative assessments can be put forward on the basis of model predictions of climate change and known factors controlling primary production. Changes in water temperature and in wind-induced mixing are likely to be slight and have little effect. Model predictions of changes in sea-ice cover vary widely making prediction of biogeochemical effects impossible. Even if climatic change induces increased nutrient uptake, there are several reasons to suspect that carbon sequestration will be ineffective in comparison with continuing anthropogenic CO2 emission.</t>
  </si>
  <si>
    <t>PRIDDLE, J (corresponding author), NERC,BRITISH ANTARCTIC SURVEY,HIGH CROSS,MADINGLEY RD,CAMBRIDGE CB3 0ET,ENGLAND.</t>
  </si>
  <si>
    <t>Bathmann, Ulrich/ISV-4351-2023</t>
  </si>
  <si>
    <t>10.1098/rstb.1992.0149</t>
  </si>
  <si>
    <t>WOS:A1992KB19800011</t>
  </si>
  <si>
    <t>CLARKE, A; CRAME, JA</t>
  </si>
  <si>
    <t>THE SOUTHERN-OCEAN BENTHIC FAUNA AND CLIMATE CHANGE - A HISTORICAL-PERSPECTIVE</t>
  </si>
  <si>
    <t>ANTARCTIC BENTHOS; COLD ADAPTATION; HEMISPHERE; WATER; BIOGEOGRAPHY; EVOLUTION; ISLAND; IMPACT</t>
  </si>
  <si>
    <t>Environmental change is the norm and it is likely that, particularly on the geological timescale, the temperature regime experienced by marine organisms has never been stable. These temperature changes vary in timescale from daily, through seasonal variations, to long-term environmental change over tens of millions of years. Whereas physiological work can give information on how individual organisms may react phenotypically to short-term change, the way benthic communities react to long-term change can only be studied from the fossil record. The present benthic marine fauna of the Southern Ocean is rich and diverse, consisting of a mixture of taxa with differing evolutionary histories and biogeographical affinities, suggesting that at no time in the Cenozoic did continental ice sheets extend sufficiently to eradicate all shallow-water faunas around Antarctica at the same time. Nevertheless, certain features do suggest the operation of vicariant processes, and climatic cycles affecting distributional ranges and ice-sheet extension may both have enhanced speciation processes. The overall cooling of southern high-latitude seas since the mid-Eocene has been neither smooth nor steady. Intermittent periods of global warming and the influence of Milankovitch cyclicity is likely to have led to regular pulses of migration in and out of Antarctica. The resultant diversity pump may explain in part the high species richness of some marine taxa in the Southern Ocean. It is difficult to suggest how the existing fauna will react to present global warming. Although it is certain the fauna will change, as all faunas have done throughout evolutionary time, we cannot predict with confidence how it will do so.</t>
  </si>
  <si>
    <t>CLARKE, A (corresponding author), NERC,BRITISH ANTARCTIC SURVEY,HIGH CROSS,MADINGLEY RD,CAMBRIDGE CB3 0ET,ENGLAND.</t>
  </si>
  <si>
    <t>10.1098/rstb.1992.0150</t>
  </si>
  <si>
    <t>WOS:A1992KB19800012</t>
  </si>
  <si>
    <t>EVERSON, I</t>
  </si>
  <si>
    <t>MANAGING SOUTHERN-OCEAN KRILL AND FISH STOCKS IN A CHANGING ENVIRONMENT</t>
  </si>
  <si>
    <t>Management of Antarctic krill, Euphausia superba, and the mackerel icefish, Champsocephalus gunnari under the Commission for the Conservation of Antarctic Marine Living Resources (CCAMLR) is discussed in relation to changes in their distribution and abundance arising from variation in circulation of the circumpolar current. It is concluded that on a Southern Ocean scale it is currently not possible to detect change but on a local scale, such as at South Georgia, major changes are detectable. These changes affect the krill fishery directly in terms of total catch and the way the fleets are deployed. Major local reductions in krill are thought to have a significant effect on natural mortality of the icefish.</t>
  </si>
  <si>
    <t>EVERSON, I (corresponding author), NERC,BRITISH ANTARCTIC SURVEY,HIGH CROSS,MADINGLEY RD,CAMBRIDGE CB3 0ET,ENGLAND.</t>
  </si>
  <si>
    <t>10.1098/rstb.1992.0151</t>
  </si>
  <si>
    <t>WOS:A1992KB19800013</t>
  </si>
  <si>
    <t>CROXALL, JP</t>
  </si>
  <si>
    <t>SOUTHERN-OCEAN ENVIRONMENTAL-CHANGES - EFFECTS ON SEABIRD, SEAL AND WHALE POPULATIONS</t>
  </si>
  <si>
    <t>DIOMEDEA-EXULANS; MIROUNGA-LEONINA; WEDDELL SEALS; APTENODYTES-PATAGONICUS; LEPTONYCHOTES-WEDDELLI; WANDERING ALBATROSS; ELEPHANT SEALS; KING PENGUIN; ISLAND; GEORGIA</t>
  </si>
  <si>
    <t>The main changes in the distribution and abundance of marine top predators in the Antarctic in the last two centuries were caused by human over-exploitation. Hypotheses that increases in populations of krill-eating penguins and seals represent recovery from exploitation, accelerated by removal of krill-eating whales, are being re-evaluated in the light of correlations between population size and reproductive success of seabirds and seals and various features of the biological and physical environment. These correlations involve phocid and otariid seals, penguins and flying birds and sites ranging from the Antarctic continent to sub-Antarctic islands. Although the nature of, and balance between, physical and biological influences differ between sites, regions and different types of predator, processes (including potentially important links with the Southern Oscillation) involving sea-ice extent and distribution play a key role. Major uncertainties over the nature of links between physical and biological processes and the responses of marine populations preclude any confident prediction of the potential effects of future environmental change. However, certain taxa, especially those of specialist ecology, extreme demography and restricted distribution (especially in high latitudes) are especially vulnerable to at least some of the likely environmental changes.</t>
  </si>
  <si>
    <t>CROXALL, JP (corresponding author), NERC,BRITISH ANTARCTIC SURVEY,HIGH CROSS,MADINGLEY RD,CAMBRIDGE CB3 0ET,ENGLAND.</t>
  </si>
  <si>
    <t>10.1098/rstb.1992.0152</t>
  </si>
  <si>
    <t>WOS:A1992KB19800014</t>
  </si>
  <si>
    <t>ANCEL, A; KOOYMAN, GL; PONGANIS, PJ; GENDNER, JP; LIGNON, J; MESTRE, X; HUIN, N; THORSON, PH; ROBISSON, P; LEMAHO, Y</t>
  </si>
  <si>
    <t>FORAGING BEHAVIOR OF EMPEROR PENGUINS AS A RESOURCE DETECTOR IN WINTER AND SUMMER</t>
  </si>
  <si>
    <t>THE emperor penguin (Aptenodytes forsteri), which feeds only at sea, is restricted to the higher latitudes of the antarctic sea-ice habitat1-3. It breeds on the winter fast ice when temperatures are -30-degrees-C and high winds are frequent3. Assuming entirely the task of incubating the single egg, the male fasts for about 120 days in the most severe conditions. When it is relieved by the female around hatching time, the distance between the colony and the open sea may be 100 km or more4,5, but where emperors go to forage at that time or during the summer is unknown. The polynias are areas of open water in sea-ice and during winter, with the under-ice habitats at any time of the year, they are among the most difficult of all Antarctic areas to sample. Here we monitor by satellite the routes taken by emperor penguins for foraging and compare them with satellite images of sea-ice. Winter birds walking over fast ice travelled up to 296 km to feed in polynias, whereas those swimming in light pack-ice travelled as far as 895 km from the breeding colony. One record of diving showed that although most dives are to mid-water depths, some are near the bottom. Obtaining such detailed information on foraging in emperor penguins means that this bird now offers a unique opportunity to investigate the Antarctic sea-ice habitat.</t>
  </si>
  <si>
    <t>CNRS,CTR ECOL &amp; PHYSIOL ENERGET,23 RUE BECQUEREL,F-67087 STRASBOURG,FRANCE; CNRS,CTR ETUD BIOL CHIZE,F-79360 BEAUVOIR NIORT,FRANCE; UNIV CALIF SAN DIEGO,SCRIPPS INST OCEANOG,PHYSIOL RES LAB,LA JOLLA,CA 92093</t>
  </si>
  <si>
    <t>Centre National de la Recherche Scientifique (CNRS); Universites de Strasbourg Etablissements Associes; Universite de Strasbourg; Centre National de la Recherche Scientifique (CNRS); University of California System; University of California San Diego; Scripps Institution of Oceanography</t>
  </si>
  <si>
    <t>NOV 26</t>
  </si>
  <si>
    <t>10.1038/360336a0</t>
  </si>
  <si>
    <t>JZ630</t>
  </si>
  <si>
    <t>WOS:A1992JZ63000048</t>
  </si>
  <si>
    <t>GRANIER, C; BRASSEUR, G</t>
  </si>
  <si>
    <t>IMPACT OF HETEROGENEOUS CHEMISTRY ON MODEL PREDICTIONS OF OZONE CHANGES</t>
  </si>
  <si>
    <t>STRATOSPHERIC AEROSOL; ANTARCTIC OZONE; 72-DEGREES-S LATITUDE; INSITU OBSERVATIONS; PHYSICAL PROCESSES; DIMENSIONAL MODEL; HYDROGEN-CHLORIDE; EL-CHICHON; DEPLETION; ACID</t>
  </si>
  <si>
    <t>A two-dimensional chemical/transport model of the middle atmosphere is used to assess the importance of chemical heterogeneous processes both in the polar regions (on polar stratospheric clouds (PSCs)) and at other latitudes (on sulfate aerosols). When conversion on type I and type II PSCs of N2O5 into HNO3 and of ClONO2 into reactive forms of chlorine is taken into account, enhanced ClO concentrations lead to the formation of a springtime ozone hole over the Antarctic continent. No such major reduction in the ozone column is found in the Arctic region. When conversion of nitrogen and chlorine compounds is assumed to occur on sulfate particles present in the lower stratosphere at all latitudes, significant perturbations in the chemistry are also found. For background aerosol conditions, the concentration of nitric acid is enhanced and agrees with observed values, while that of nitrogen oxides is reduced and agrees less than if heterogeneous processes are ignored in the model calculations. The concentration of the OH radical is significantly increased. Ozone number density appears to become larger between 16 and 30 km but smaller below 16 km, especially at high latitudes. The ozone column is only slightly modified, except at high latitudes where it is substantially reduced if the CIONO2 conversion into reactive chlorine is taken into account. After a large volcanic eruption such as that of Mount Pinatubo in June 1991, these changes are further exacerbated. The ozone budget in the lower stratosphere becomes less affected by nitrogen oxides but is largely controlled by the ClOx and HOx chemistries. A substantial decrease in the ozone column is predicted as a result of the Pinatubo eruption, mostly in winter at midlatitudes and high latitudes. The predicted values depend on the assumption made for the evolution of the aerosol surface area density but is expected to be of the order of 10% at mid-latitudes in February and March 1992. An enhanced mixing ratio of ClO of the order of 100 parts per trillion by volume and a reduced mixing ratio of NO2 below 25 km should be detected outside the polar vortex, especially in air masses with high levels of volcanic aerosols.</t>
  </si>
  <si>
    <t>NATL CTR ATMOSPHER RES, POB 3000, BOULDER, CO 80307 USA</t>
  </si>
  <si>
    <t>National Center Atmospheric Research (NCAR) - USA</t>
  </si>
  <si>
    <t>Granier, Claire/D-5360-2013</t>
  </si>
  <si>
    <t>NOV 20</t>
  </si>
  <si>
    <t>D16</t>
  </si>
  <si>
    <t>10.1029/92JD02021</t>
  </si>
  <si>
    <t>JZ602</t>
  </si>
  <si>
    <t>WOS:A1992JZ60200004</t>
  </si>
  <si>
    <t>CHAPMAN, JL; SMELLIE, JL</t>
  </si>
  <si>
    <t>CRETACEOUS FOSSIL WOOD AND PALYNOMORPHS FROM WILLIAMS POINT, LIVINGSTON ISLAND, ANTARCTIC PENINSULA</t>
  </si>
  <si>
    <t>REVIEW OF PALAEOBOTANY AND PALYNOLOGY</t>
  </si>
  <si>
    <t>Terrestrial palynofloras from two localities on Williams Point, Livingston Island, contain angiosperm monocolpates and tricolpates and can be dated as Cenomanian-early Campanian. This fixes the age for a collection of 15 silicified wood fragments described as 6 palaeotaxa; three are gymnosperm woods (Coniferwood-spacedpits, Coniferwood-clusteredpits, Coniferwood-lowrays) and three angiosperm woods (Dicotwood-heterorays, Dicotwood-multiseirirays, Dicotwood-dumpirays). The palynofloras and wood specimens indicate a species rich, mixed conifer and dicotyledonous angiosperm forest possibly with a complex standard tree and understorey structure. This forest was growing at a palaeolatitude of about 59-degrees-S during the Late Cretaceous. The use of palaeotaxa rather than the ICBN system for fossil material is discussed and a brief description of the classification system proposed by Hughes (1989) is given by an appendix.</t>
  </si>
  <si>
    <t>BRITISH ANTARCTIC SURVEY,NERC,CAMBRIDGE CB3 0ET,ENGLAND</t>
  </si>
  <si>
    <t>CHAPMAN, JL (corresponding author), UNIV CAMBRIDGE,DEPT EARTH SCI,DOWNING ST,CAMBRIDGE CB2 3EQ,ENGLAND.</t>
  </si>
  <si>
    <t>0034-6667</t>
  </si>
  <si>
    <t>REV PALAEOBOT PALYNO</t>
  </si>
  <si>
    <t>Rev. Palaeobot. Palynology</t>
  </si>
  <si>
    <t>10.1016/0034-6667(92)90006-3</t>
  </si>
  <si>
    <t>Plant Sciences; Paleontology</t>
  </si>
  <si>
    <t>KC071</t>
  </si>
  <si>
    <t>WOS:A1992KC07100001</t>
  </si>
  <si>
    <t>PROVOST, C; GARCIA, O; GARCON, V</t>
  </si>
  <si>
    <t>ANALYSIS OF SATELLITE SEA-SURFACE TEMPERATURE TIME-SERIES IN THE BRAZIL-MALVINAS CURRENT CONFLUENCE REGION - DOMINANCE OF THE ANNUAL AND SEMIANNUAL PERIODS</t>
  </si>
  <si>
    <t>HALF-YEARLY CYCLE; SOUTHERN-HEMISPHERE; INTERANNUAL VARIATIONS; SOUTHWESTERN ATLANTIC; PRESSURE-GRADIENTS; LARGE-SCALE; SPACED DATA; ZONAL WIND; VARIABILITY; LEVEL</t>
  </si>
  <si>
    <t>We study the dominant periodic variations of sea surface temperature (SST) in the Brazil-Malvinas Confluence region from a satellite-derived data set compiled by Olson et al. (1988). This data set is composed of 202 sea surface temperature images with a 4 x 4 km resolution and extends over 3 years (from July 1984 to July 1987). Each image is a 5-day composite. The dominant signal, as already observed by Podesta et al. (1991), has a 1-year period. We first fit a single-frequency sinusoidal model of the annual cycle in order to estimate mean temperature, amplitude, and phase at 159 points uniformly distributed over the region. The residuals are generally small (less than 2-degrees-C). The largest departures from this cycle are located either in the Brazil-Malvinas frontal region or in the southeastern part of the region. Other periods in SST variations are identified by means of periodograms of the 159 residual time series in which the annual cycle has been substracted. The periodograms show that a semiannual frequency signal is present at almost every location. The ratio of the semiannual amplitude to the annual amplitude increases southward from 0% at 30-degrees-S to reach up to 45% at 50-degrees-S. In the south the semiannual signal creates an asymmetry, and the resulting (total) annual cycle has a cold period (winter) longer than the warm one (summer). In the frontal region the annual and semiannual signals have an important interannual variation. This semiannual frequency is associated with the semiannual wave present in the atmospheric forcing of the southern hemisphere. Differential heating over the mid-latitude oceans and the high-latitude ice-covered Antarctic Continent has been suggested as the cause of this semiannual wave (Van Loon, 1967).</t>
  </si>
  <si>
    <t>CTR NACL INVEST CIENT &amp; TECN, RA-8000 BUENOS AIRES, ARGENTINA; CNRS, F-31055 TOULOUSE, FRANCE</t>
  </si>
  <si>
    <t>UNIV PARIS 06, OCEANOGR DYNAM &amp; CLIMATOL LAB, CNRS, TOUR 14 2E, 4 PL JUSSIEU, F-75235 PARIS 05, FRANCE.</t>
  </si>
  <si>
    <t>Provost, Christine/0000-0003-4693-3685</t>
  </si>
  <si>
    <t>NOV 15</t>
  </si>
  <si>
    <t>C11</t>
  </si>
  <si>
    <t>10.1029/92JC01693</t>
  </si>
  <si>
    <t>JZ339</t>
  </si>
  <si>
    <t>WOS:A1992JZ33900011</t>
  </si>
  <si>
    <t>HANSON, DR; RAVISHANKARA, AR</t>
  </si>
  <si>
    <t>HETEROGENEOUS CHEMISTRY OF HBR AND HF</t>
  </si>
  <si>
    <t>ANTARCTIC OZONE DEPLETION; HYDROGEN-CHLORIDE; ICE SURFACES; HCL; NITRATE; N2O5; ACID; H2O</t>
  </si>
  <si>
    <t>The heterogeneous chemistry of HBr and HF was studied on glass and ice surfaces at 200 K. Physical and reactive uptake were investigated using a cylindrical fast-flow reactor in conjunction with a chemical-ionization mass spectrometer. HF exhibited no measurable uptake on ice or NAT nor did it significantly react with ClONO2 or HOCl. It is inferred that HF would be unreactive on polar stratospheric cloud particle surfaces. Physical adsorption or absorption of HBr was observed onto glass, adsorbed H2O layers on glass, and ice. For the relatively high [HBr] used, a very large uptake by ice was observed, and we detected no saturation of the surface. HBr reacts efficiently with ClONO2, Cl2, and N2O5, especially on ice and nitric acid ice surfaces. BrCl was observed as the primary product for the reaction HBr + ClONO2. The products HCl and Br2 were observed for the reaction of HBr with Cl2. On the basis of these results, it is likely that HBr would be processed efficiently on ice particles.</t>
  </si>
  <si>
    <t>UNIV COLORADO,COOPERAT INST RES ENVIRONM SCI,BOULDER,CO 80309</t>
  </si>
  <si>
    <t>HANSON, DR (corresponding author), NOAA,AERONOMY LAB,325 BROADWAY,BOULDER,CO 80303, USA.</t>
  </si>
  <si>
    <t>Ravishankara, Akkihebbal R/A-2914-2011</t>
  </si>
  <si>
    <t>NOV 12</t>
  </si>
  <si>
    <t>10.1021/j100202a069</t>
  </si>
  <si>
    <t>JX921</t>
  </si>
  <si>
    <t>WOS:A1992JX92100069</t>
  </si>
  <si>
    <t>ROZANSKI, K; ARAGUASARAGUAS, L; GONFIANTINI, R</t>
  </si>
  <si>
    <t>RELATION BETWEEN LONG-TERM TRENDS OF O-18 ISOTOPE COMPOSITION OF PRECIPITATION AND CLIMATE</t>
  </si>
  <si>
    <t>ICE CORE; ANTARCTIC ICE; RECORD; TEMPERATURE; DEUTERIUM; CELLULOSE; O-18</t>
  </si>
  <si>
    <t>Stable isotope ratios of oxygen (O-18/O-16) and hydrogen (D/H) in water have long been considered powerful indicators of paleoclimate. However, quantitative interpretation of isotope variations in terms of climate changes is hampered by a limited understanding of physical processes controlling the global isotope behavior. Analysis was conducted of time series of O-18 content (deltaO-18) of monthly precipitation and surface air temperature available through the International Atomic Energy Agency-World Meteorological Organization global network, Isotopes in Precipitation. This study indicates that long-term changes of isotopic composition of precipitation over mid- and high-latitude regions during the past three decades closely followed long-term changes of surface air temperature with the average deltaO-18-temperature coefficient around 0.6 per mil per degree Celsius.</t>
  </si>
  <si>
    <t>ROZANSKI, K (corresponding author), INT ATOM ENERGY AGCY,A-1400 VIENNA,AUSTRIA.</t>
  </si>
  <si>
    <t>NOV 6</t>
  </si>
  <si>
    <t>10.1126/science.258.5084.981</t>
  </si>
  <si>
    <t>JW796</t>
  </si>
  <si>
    <t>WOS:A1992JW79600031</t>
  </si>
  <si>
    <t>JACOBS, SS</t>
  </si>
  <si>
    <t>IS THE ANTARCTIC ICE-SHEET GROWING</t>
  </si>
  <si>
    <t>SEA-LEVEL; SNOW ACCUMULATION; ATMOSPHERIC CO2; SHELF; MODEL; RECORD; OCEAN; FLUCTUATIONS; TEMPERATURE; CORES</t>
  </si>
  <si>
    <t>A common public perception is that global warming will accelerate the melting of polar ice sheets, causing sea level to rise. A common scientific position is that the volume of grounded Antarctic ice is slowly growing, and will damp future sea-level rise. At present, studies supporting recent shrinkage or growth depend on limited measurements that are subject to high temporal and regional variability, and it is too early to say how the Antarctic ice sheet will behave in a warmer world.</t>
  </si>
  <si>
    <t>JACOBS, SS (corresponding author), COLUMBIA UNIV,LAMONT DOHERTY GEOL OBSERV,PALISADES,NY 10964, USA.</t>
  </si>
  <si>
    <t>NOV 5</t>
  </si>
  <si>
    <t>10.1038/360029a0</t>
  </si>
  <si>
    <t>JW717</t>
  </si>
  <si>
    <t>WOS:A1992JW71700044</t>
  </si>
  <si>
    <t>REIFENHAUSER, W; HEUMANN, KG</t>
  </si>
  <si>
    <t>DETERMINATIONS OF METHYL-IODIDE IN THE ANTARCTIC ATMOSPHERE AND THE SOUTH POLAR SEA</t>
  </si>
  <si>
    <t>METHYL IODIDE; ANTARCTICA; SEA WATER; ATMOSPHERE; GC/ECD SYSTEM</t>
  </si>
  <si>
    <t>AIR; OVERABUNDANCES; HALOCARBONS; KELP; CH3I</t>
  </si>
  <si>
    <t>Methyl iodide (CH3I) concentrations were determined in the atmosphere and in surface sea water near the Antarctic Peninsula with a GC/ECD system during October-December 1987. The mean air concentration of methyl iodide was 2.4 pptv with a corresponding seawater concentration of 2.6 ng l-1. In addition chloroiodomethane (CH2ClI) was detected in some of the seawater samples as a second volatile organoiodine species. No relationship between methyl iodide and biogenic brominated methanes was found. From this it follows that methyl iodide has a different pathway of biogenic production in marine organisms than the brominated methanes. Based on a two-phase model a global sea-to-air flux for methyl iodide of 8 x 10(11) g yr-1 was calculated. This is important for the balance of the global biogeochemical iodine cycle assuming that methyl iodide is by far the dominant volatile organoiodine species in the environment.</t>
  </si>
  <si>
    <t>NOV</t>
  </si>
  <si>
    <t>10.1016/0960-1686(92)90282-P</t>
  </si>
  <si>
    <t>JY218</t>
  </si>
  <si>
    <t>WOS:A1992JY21800005</t>
  </si>
  <si>
    <t>MONTGOMERY, J; COOMBS, S</t>
  </si>
  <si>
    <t>PHYSIOLOGICAL CHARACTERIZATION OF LATERAL LINE FUNCTION IN THE ANTARCTIC FISH TREMATOMUS-BERNACCHII</t>
  </si>
  <si>
    <t>BRAIN BEHAVIOR AND EVOLUTION</t>
  </si>
  <si>
    <t>LATERAL LINE FUNCTION; ANTARCTIC FISH; NONVISUAL SENSORY SYSTEMS; TREMATOMUS-BERNACCHII</t>
  </si>
  <si>
    <t>PLANKTONIC PREY; FREQUENCY</t>
  </si>
  <si>
    <t>The Antarctic notothenioids are a monophyletic radiation of fishes that have evolved under conditions of low light and cold, where non-visual sensory systems, such as the mechanosensory lateral line system, would be of importance. As part of a study of the structure and function of the mechanosensory lateral line system in these fishes we systematically characterized the function of the anterior lateral line system in one of the common benthic species, Trematomus bernacchii. Frequency-response and threshold-tuning curve methods yield similar functional characterizations of single afferent fibre responses to vibrational stimulation. Curve fitting of generalized transfer function to frequency-response curves allows an objective splitting of responses into velocity and acceleration sensitive populations thought to correspond to superficial and canal neuromasts, respectively. Both response types are characterized by a low-pass frequency-response curve, with a relatively low upper frequency cut-off when compared with data from temperate species. The sensitivity of the lateral line system of T. bernacchii is comparable to that of the mottled sculpin Cottus bairdi.</t>
  </si>
  <si>
    <t>LOYOLA UNIV,PARMLY HEARING INST,CHICAGO,IL 60611</t>
  </si>
  <si>
    <t>Loyola University Chicago</t>
  </si>
  <si>
    <t>MONTGOMERY, J (corresponding author), UNIV AUCKLAND,DEPT ZOOL,AUCKLAND,NEW ZEALAND.</t>
  </si>
  <si>
    <t>Montgomery, John/D-4310-2009</t>
  </si>
  <si>
    <t>Montgomery, John/0000-0002-7451-3541</t>
  </si>
  <si>
    <t>KARGER</t>
  </si>
  <si>
    <t>ALLSCHWILERSTRASSE 10, CH-4009 BASEL, SWITZERLAND</t>
  </si>
  <si>
    <t>0006-8977</t>
  </si>
  <si>
    <t>BRAIN BEHAV EVOLUT</t>
  </si>
  <si>
    <t>Brain Behav. Evol.</t>
  </si>
  <si>
    <t>10.1159/000113913</t>
  </si>
  <si>
    <t>Behavioral Sciences; Neurosciences; Zoology</t>
  </si>
  <si>
    <t>Behavioral Sciences; Neurosciences &amp; Neurology; Zoology</t>
  </si>
  <si>
    <t>JZ226</t>
  </si>
  <si>
    <t>WOS:A1992JZ22600001</t>
  </si>
  <si>
    <t>COOMBS, S; MONTGOMERY, J</t>
  </si>
  <si>
    <t>FIBERS INNERVATING DIFFERENT PARTS OF THE LATERAL LINE SYSTEM OF AN ANTARCTIC NOTOTHENIOID, TREMATOMUS-BERNACCHII, HAVE SIMILAR FREQUENCY RESPONSES, DESPITE LARGE VARIATION IN THE PERIPHERAL MORPHOLOGY</t>
  </si>
  <si>
    <t>LATERAL LINE; ANTARCTIC FISH; TREMATOMUS-BERNACCHII; BIOMECHANICS</t>
  </si>
  <si>
    <t>SAROTHERODON-NILOTICUS L; BULLFROGS SACCULUS; MOTTLED SCULPIN; COTTUS-BAIRDI; FISH; EXCITATION; CUPULA</t>
  </si>
  <si>
    <t>Regional differences in the architecture and size of lateral line canals and neuromasts were measured in an Antarctic fish, Trematomus bernacchii, and the data were used in models of canal and cupular mechanics to predict the frequency response of these two peripheral structures. These modeled predictions were then compared to frequency response functions measured with single unit recording techniques from anterior and posterior lateral line fibers innervating different canals on the head and trunk of fish of various sizes. Despite large variations in the peripheral morphology of head and trunk canals in fish of different sizes, lateral line fibers were relatively homogeneous in their frequency response properties. In response to stimuli of equal pk-pk acceleration levels, all canal neuromast fibers responded with equal and maximum responsiveness in the 10-45 Hz range, after which responsiveness fell off at about 18 dB/octave. Whereas the biomechanical models of cupular and canal responsiveness predicted the region of equal and maximum responsiveness in the 10-45 Hz range, they did not predict the high frequency cutoff nor the slope. Rather, these models predicted responsiveness out to at least 540 Hz, and a high frequency slope of 12 dB/octave. In terms of the frequency response of peripheral fibers, we conclude that (1) there can be considerable morphological variability, with little consequence for function, as long as some minimum standards for maintaining constant acceleration responsiveness in the 10-45 Hz range are met, and (2) there must be additional filters between the cupula and primary afferent fibers.</t>
  </si>
  <si>
    <t>UNIV AUCKLAND,DEPT ZOOL,AUCKLAND,NEW ZEALAND</t>
  </si>
  <si>
    <t>University of Auckland</t>
  </si>
  <si>
    <t>COOMBS, S (corresponding author), LOYOLA UNIV,PARMLY HEARING INST,CHICAGO,IL 60626, USA.</t>
  </si>
  <si>
    <t>10.1159/000113914</t>
  </si>
  <si>
    <t>WOS:A1992JZ22600002</t>
  </si>
  <si>
    <t>POST, A; VESK, M</t>
  </si>
  <si>
    <t>PHOTOSYNTHESIS, PIGMENTS, AND CHLOROPLAST ULTRASTRUCTURE OF AN ANTARCTIC LIVERWORT FROM SUN-EXPOSED AND SHADED SITES</t>
  </si>
  <si>
    <t>CANADIAN JOURNAL OF BOTANY-REVUE CANADIENNE DE BOTANIQUE</t>
  </si>
  <si>
    <t>BRYOPHYTA; LEAFY LIVERWORT; ANTARCTIC; ULTRASTRUCTURE; PHOTOSYNTHESIS</t>
  </si>
  <si>
    <t>UV-B RADIATION; CHLOROPHYLL CONCENTRATIONS; LIGHT; ENZYMES; MOSSES; KANSAS</t>
  </si>
  <si>
    <t>Adaptations to severe environmental conditions were studied in the only recorded continental Antarctic hepatic, Cephaloziella exiliflora (Tayl.) Steph. During the summer growing season Antarctic plants melt out and many are exposed fully to the sun. C. exiliflora plants collected from sun-exposed and shaded sites were compared. Most plants were sun exposed, with dark purple leaves containing an anthocyanin-like pigment bound within the thick cell walls of the leaves. The purple plants grew in a dense turf, were larger with more closely spaced leaves, and had a higher carotenoid to chlorophyll ratio than the green plants. Shaded green plants contained more chlorophyll per unit weight. The chlorophyll a to chlorophyll b ratio did not vary. At low irradiances the green plants had higher photosynthetic oxygen evolution rates. Comparing leaves in similar positions along the stems showed that the chloroplasts in green leaves contained more appressed thylakoids than the chloroplasts in purple leaves. These differences are consistent with responses to varying light exposure. An understanding of these effects of changing irradiance on bryophytes is needed for monitoring the impact of increased ultraviolet light owing to the seasonal depletion of stratospheric ozone.</t>
  </si>
  <si>
    <t>UNIV SYDNEY,ELECTRON MICROSCOPE UNIT,SYDNEY,NSW 2006,AUSTRALIA</t>
  </si>
  <si>
    <t>POST, A (corresponding author), UNIV SYDNEY,SCH BIOL SCI,SYDNEY,NSW 2006,AUSTRALIA.</t>
  </si>
  <si>
    <t>0008-4026</t>
  </si>
  <si>
    <t>CAN J BOT</t>
  </si>
  <si>
    <t>Can. J. Bot.-Rev. Can. Bot.</t>
  </si>
  <si>
    <t>10.1139/b92-280</t>
  </si>
  <si>
    <t>KE674</t>
  </si>
  <si>
    <t>WOS:A1992KE67400017</t>
  </si>
  <si>
    <t>GARCIACARRENO, FL</t>
  </si>
  <si>
    <t>THE DIGESTIVE PROTEASES OF LANGOSTILLA (PLEURONCODES-PLANIPES, DECAPODA) - THEIR PARTIAL CHARACTERIZATION, AND THE EFFECT OF FEED ON THEIR COMPOSITION</t>
  </si>
  <si>
    <t>ANTARCTIC KRILL; PEPTIDE-HYDROLASES; EUPHAUSIA-SUPERBA; PENAEUS-MONODON; POST-MORTEM; PURIFICATION; PRAWN</t>
  </si>
  <si>
    <t>1. Three methods of recuperating and preserving enzyme activity from freshly-caught langostilla were assessed. In the pressing and acetone extract methods, the recovered specific activity was similar. 2. Protease activity was higher between 6.5 and 8 pH, and was sensitive to high temperatures. 3. In PAGE and serine inhibition assays, one fraction resembled bovine trypsin. 4. The composition of proteins and molecules bearing protease activity from the hepatopancreas and stomach of both fed and starved animals was similar, indicating proteases are not induced but constitutive.</t>
  </si>
  <si>
    <t>GARCIACARRENO, FL (corresponding author), CTR INVEST BIOL,AP 128,LA PAZ 23000,BAJA CALIF SUR,MEXICO.</t>
  </si>
  <si>
    <t>Garcia-Carreno, Fernando/0000-0001-7623-1030</t>
  </si>
  <si>
    <t>0305-0491</t>
  </si>
  <si>
    <t>10.1016/0305-0491(92)90373-Y</t>
  </si>
  <si>
    <t>JX537</t>
  </si>
  <si>
    <t>WOS:A1992JX53700013</t>
  </si>
  <si>
    <t>OBST, BS; NAGY, KA</t>
  </si>
  <si>
    <t>FIELD ENERGY EXPENDITURES OF THE SOUTHERN GIANT-PETREL</t>
  </si>
  <si>
    <t>CONDOR</t>
  </si>
  <si>
    <t>BREEDING COSTS; CONVERGENT EVOLUTION; DOUBLY LABELED WATER; FIELD METABOLIC RATE; FLIGHT MORPHOLOGY; FORAGING COSTS</t>
  </si>
  <si>
    <t>LABELED WATER METHOD; ALBATROSSES PROCELLARIIFORMES; POTENTIAL ERRORS; GEORGIA; BIRDS; MACRONECTES; ENERGETICS; ECOLOGY; MAMMALS; ANIMALS</t>
  </si>
  <si>
    <t>We used the doubly labeled water method to measure rates of energy expenditure in free-living Southern Giant-Petrels (Macronectes giganteus, mean body mass = 3.89 kg) at Palmer Station, Antarctica. Despite superficial morphological and behavioral resemblances to the energetically efficient albatrosses, giant-petrels have high energetic costs while foraging, averaging 6.3 x SMR (standard metabolic rate), which is much higher than the values for three Diomedea albatrosses (1.8 to 2.7 x SMR). The integrated field metabolic rate (FMR, incorporating time spent foraging and brooding) of a giant-petrel is 4,270 +/- 668 kJ day-1, the highest absolute value yet measured in any bird. Their overall FMR is 4.6 x SMR, slightly higher than the suggested upper limit of 4.0 x SMR for breeding birds. Compared with similar-sized albatrosses, Southern Giant-Petrels are more heavily wing-loaded, they flap more frequently, and they deliver meals more frequently to their chicks. These factors probably contribute to their higher rates of energy expenditure. Giant-petrels breed most abundantly at high latitudes, outside the breeding range of albatrosses. An energy-expensive breeding strategy that incorporates relatively rapid nestling growth and high rates of chick-feeding by adults may account for the success of Southern Giant-Petrels in the short growing season Antarctic habitat.</t>
  </si>
  <si>
    <t>UNIV CALIF LOS ANGELES,DEPT BIOL,LOS ANGELES,CA 90024</t>
  </si>
  <si>
    <t>COOPER ORNITHOLOGICAL SOC</t>
  </si>
  <si>
    <t>0010-5422</t>
  </si>
  <si>
    <t>Condor</t>
  </si>
  <si>
    <t>10.2307/1369278</t>
  </si>
  <si>
    <t>KC925</t>
  </si>
  <si>
    <t>WOS:A1992KC92500001</t>
  </si>
  <si>
    <t>TSUCHIYA, M; TALLEY, LD; MCCARTNEY, MS</t>
  </si>
  <si>
    <t>AN EASTERN ATLANTIC SECTION FROM ICELAND SOUTHWARD ACROSS THE EQUATOR</t>
  </si>
  <si>
    <t>DEEP-SEA RESEARCH PART A-OCEANOGRAPHIC RESEARCH PAPERS</t>
  </si>
  <si>
    <t>POLAR MODE WATER; NORTH-ATLANTIC; MEDITERRANEAN WATER; NORWEGIAN-GREENLAND; INTERMEDIATE WATER; OCEAN; CIRCULATION; SEA; DEEP; FLOW</t>
  </si>
  <si>
    <t>A long CTD/hydrographic section with closely-spaced stations was occupied in July-August 1988 from Iceland southward to 3-degrees-S along a nominal longitude of 20-degrees-W. The section extends from the surface down to the bottom, and spans the entire mid-ocean circulation regime of the North Atlantic from the subpolar gyre through the subtropical gyre and the equatorial currents. Vertical sections of potential temperature, salinity and potential density from CTD measurements and of oxygen, silica, phosphate and nitrate, based on discrete water-sample measurements are presented and discussed in the context of the large-scale circulation of the North Atlantic Ocean. The close spacing of high-quality stations reveals some features not described previously. The more important findings include: (1) possible recirculation of the lightest Subpolar Mode Water into the tropics; (2) a thermostad at temperatures of 8-9-degrees-C, lying below that of the Equatorial 13-degrees-C Water; (3) the nutrient distribution in the low-salinity water above the Mediterranean Outflow Water that supports the previous conjecture of northern influence of the Antarctic Intermediate Water; (4) a great deal of lateral structure of the Mediterranean Outflow Water, with a number of lobes of high salinity; (5) an abrupt southern boundary of the Labrador Sea Water at the Azores-Biscay Rise and a vertically well-mixed region to its south; (6) a sharp demarcation in the central Iceland Basin between the newest Iceland-Scotland Overflow Water and older bottom water, which has a significant component of southern water; (7) evidence that the Northeast Atlantic Deep Water is a mixture of the Mediterranean Outflow Water and the Northwest Atlantic Bottom Water with very little input from the Iceland-Scotland Overflow Water; (8) an isolated core of the high-salinity, low-silica Upper North Atlantic Deep Water at the equator; (9) a core of the high-oxygen, low-nutrient Lower North Atlantic Deep Water pressed against the southern flank of the Mid-Atlantic Ridge just south of the equator; (10) a weak minimum of salinity, and well-defined maxima of nutrients associated with the oxygen minimum that separates the Middle and Lower North Atlantic Deep Waters south of the equator; (11) a large body of nearly homogeneous water beneath the Middle North Atlantic Deep Water between 20-degrees-N and the Azores-Biscay Rise; and (12) a deep westward boundary undercurrent on the southern slope of the Rockall Plateau.</t>
  </si>
  <si>
    <t>WOODS HOLE OCEANOG INST,WOODS HOLE,MA 02543</t>
  </si>
  <si>
    <t>Woods Hole Oceanographic Institution</t>
  </si>
  <si>
    <t>TSUCHIYA, M (corresponding author), UNIV CALIF SAN DIEGO,SCRIPPS INST OCEANOG,LA JOLLA,CA 92093, USA.</t>
  </si>
  <si>
    <t>; McCartney, Michael/A-3922-2009</t>
  </si>
  <si>
    <t>Talley, Lynne/0000-0003-1574-729X; McCartney, Michael/0000-0002-3413-7166</t>
  </si>
  <si>
    <t>0198-0149</t>
  </si>
  <si>
    <t>DEEP-SEA RES</t>
  </si>
  <si>
    <t>NOV-DEC</t>
  </si>
  <si>
    <t>11-12A</t>
  </si>
  <si>
    <t>10.1016/0198-0149(92)90004-D</t>
  </si>
  <si>
    <t>JY326</t>
  </si>
  <si>
    <t>WOS:A1992JY32600004</t>
  </si>
  <si>
    <t>WARNER, MJ; WEISS, RF</t>
  </si>
  <si>
    <t>CHLOROFLUOROMETHANES IN SOUTH-ATLANTIC ANTARCTIC INTERMEDIATE WATER</t>
  </si>
  <si>
    <t>ATMOSPHERIC LIFETIME EXPERIMENT; OXYGEN UTILIZATION RATES; SUB-TROPICAL GYRE; ANTHROPOGENIC CHLOROFLUOROMETHANES; OCEAN; CIRCULATION; SEA; SEAWATER; PACIFIC; TRACERS</t>
  </si>
  <si>
    <t>Distributions of the dissolved atmospheric chlorofluoromethanes (CFMs) F-11 and F-12 in the South Atlantic Ocean are used to study the ventilation and circulation of Antarctic Intermediate Water (AAIW). CFM distributions on an isopycnal surface representative of AAIW are consistent with recently ventilated water entering the subtropical gyre in the southwestern Atlantic and then being advected anticyclonically around this gyre. The westward-flowing northern limb of the gyre apparently divides near the coast of South America with some water flowing southward to recirculate in the gyre, and the balance flowing northward along the coast of Brazil. At the equator this northward current divides again with one branch going eastward along the equator and the other continuing into the Northern Hemisphere. In the eastern tropical Atlantic, the CFM concentrations on this isopycnal surface in the cyclonic gyre are extremely low between the subtropical gyre and the equatorial tongue. Along the prime meridian, the F-11 and F-12 concentrations on the 27.2 sigma(theta) isopycnal surface between the mixed layer outcrop and the northern edge of the subtropical gyre are fitted to a one-dimensional advection-diffusion model. This model assumes that the CFMs enter the subtropical gyre solely by northward diffusion from the mixed layer outcrop to the southern edge of the subtropical gyre, and that their distributions within the gyre are controlled by both advective and diffusive processes. Velocity and eddy diffusion coefficients are calculated from a least-squares fit to the data. These values are then used to calculate a mean oxygen consumption rate which is consistent with rates calculated using models of other time-dependent geochemical tracers.</t>
  </si>
  <si>
    <t>Warner, Mark J/0000-0001-7678-441X</t>
  </si>
  <si>
    <t>10.1016/0198-0149(92)90013-J</t>
  </si>
  <si>
    <t>WOS:A1992JY32600013</t>
  </si>
  <si>
    <t>FLETCHER, CH</t>
  </si>
  <si>
    <t>SEA-LEVEL TRENDS AND PHYSICAL CONSEQUENCES - APPLICATIONS TO THE UNITED-STATES SHORE</t>
  </si>
  <si>
    <t>ANTARCTIC ICE-SHEET; CORAL REEFS; GREENHOUSE; RISE; FUTURE; LOUISIANA; GLACIERS; EROSION; GROWTH; POLLEN</t>
  </si>
  <si>
    <t>As our knowledge of the potential for future global warming increases, our understanding of the imminent dangers associated with continued, possibly accelerated, sea-level rise increases. Several independent research groups have predicted future sea-level rise on the order of 15 to 50 cm by the middle of next century, and between 30 and 110 cm by 2100. Considering the concentration of coastal populations, and dollar value of industries and developments, these increases in mean sea level pose significant hazards. A linkage exists between sea-level history and climate history, but research has demonstrated that sea level is controlled by a complex interaction of geologic, hydrologic and climatologic factors. Because of insufficient data describing global-scale hydrological phenomena, we lack understanding of the components of sea-level change. Present estimates of the various contributions to trends in sea level do not agree with physical measurements of sea-level history. This hampers our ability to make accurate predictions of sea-level behavior. Sea-level rise implies the future threat of accelerated coastal erosion, increased frequency and severity of structural damage resulting from storms which make landfall, salinization of groundwater resources and estuarine and other aquatic ecosystems, destruction of coastal wetlands leading to severe impacts on coastal marine biologic communities, and significant damage to the infrastructure of coastal cities and other population centers. Federally sponsored study groups have completed a series of specific recommendations dealing with the threat of sea-level rise and appropriate responses by parties concerned with the coastal zone. These describe a policy of planned retreat from the coast on a schedule dictated by natural events and processes. The Federal Emergency Management Agency would delineate coastal hazard zones and provide appropriate planning policies governing future development. Compliance with hazard zone standards would determine landowner participation in the National Flood Insurance Program. Federal, state, local and private interests in coastal lands should respond to the threat of sea-level rise and coastal erosion with innovative land management policies and practices that encourage the establishment of coastal high-risk zones and conversion of these lands to low-risk usage.</t>
  </si>
  <si>
    <t>UNIV HAWAII, SCH OCEAN &amp; EARTH SCI &amp; TECHNOL, DEPT GEOL &amp; GEOPHYS, 2525 CORREA RD, HONOLULU, HI 96822 USA.</t>
  </si>
  <si>
    <t>10.1016/0012-8252(92)90021-K</t>
  </si>
  <si>
    <t>KA707</t>
  </si>
  <si>
    <t>WOS:A1992KA70700001</t>
  </si>
  <si>
    <t>ANAEROBIC PRODUCTION OF POLYUNSATURATED FATTY-ACIDS BY SHEWANELLA-PUTREFACIENS STRAIN ACAM-342</t>
  </si>
  <si>
    <t>POLYUNSATURATED FATTY ACID; SHEWANELLA-PUTREFACIENS</t>
  </si>
  <si>
    <t>EICOSAPENTAENOIC ACID; PSYCHROTROPHIC BACTERIUM; BIOSYNTHESIS; TEMPERATURE; INTESTINES; LOCATION; LIPIDS; GROWTH</t>
  </si>
  <si>
    <t>The fatty acid composition of cultures of Shewanella putrefaciens strain ACAM 342 grown aero-bically and anaerobically at 15-degrees-C and 25-degrees-C were analysed by capillary gas chromatography. The bacterium was found to produce the polyunsaturated fatty acids (PUFA) 18:2omega3, 18:3omega3 and 20:5omega3 under aerobic and anaerobic conditions at both growth temperatures. This result suggests that the bacterium possesses both the aerobic and anaerobic pathways for unsaturated fatty acid synthesis, where an alternate terminal electron acceptor(s) is utilised in the absence of oxygen.</t>
  </si>
  <si>
    <t>UNIV TASMANIA,IASOS,HOBART,TAS 7001,AUSTRALIA; UNIV TASMANIA,CRC ANTARCTIC &amp; SO OCEAN ENVIRONM,HOBART,TAS 7001,AUSTRALIA; CSIRO,DIV OCEANOG,MARINE LABS,HOBART,TAS,AUSTRALIA</t>
  </si>
  <si>
    <t>University of Tasmania; University of Tasmania; Commonwealth Scientific &amp; Industrial Research Organisation (CSIRO)</t>
  </si>
  <si>
    <t>NICHOLS, DS (corresponding author), UNIV TASMANIA,DEPT AGR SCI,ACAM,GPO BOX 252C,HOBART,TAS 7001,AUSTRALIA.</t>
  </si>
  <si>
    <t>NOV 1</t>
  </si>
  <si>
    <t>JY644</t>
  </si>
  <si>
    <t>WOS:A1992JY64400019</t>
  </si>
  <si>
    <t>NICHOLS, PD; FRANZMANN, PD</t>
  </si>
  <si>
    <t>UNSATURATED DIETHER PHOSPHOLIPIDS IN THE ANTARCTIC METHANOGEN METHANOCOCCOIDES-BURTONII</t>
  </si>
  <si>
    <t>ARCHAEBACTERIA; METHANOGEN; SIGNATURE LIPID; UNSATURATED ETHER LIPID</t>
  </si>
  <si>
    <t>ACE LAKE; SP-NOV; BACTERIUM; LIPIDS; ACID</t>
  </si>
  <si>
    <t>The Antarctic methanogen Methanococcoides burtonii contained only diether phospholipids. These membrane components were analysed by gas chromatography and gas chromatography mass spectrometry. Of particular interest was the occurrence of unsaturated diether lipids in M. burtonii; unsaturated ether lipids accounted for 57% of the diether phospholipids. To our knowledge, unsaturated ether lipids have not been previously reported in a methanogen. The presence of the unsaturated ether lipids in M burtonii is probably the result of temperature adaptation by the bacterium. It may be possible to use these components as a chemical signature for methanogens in Antarctic and Southern Ocean environments.</t>
  </si>
  <si>
    <t>UNIV TASMANIA,COOPERAT RES CTR ANTARCTIC &amp; SO OCEAN ENVIRONM,HOBART,TAS 7001,AUSTRALIA; UNIV TASMANIA,AUSTRALIAN COLLECT ANTARCTIC MICROORGAN,HOBART,TAS 7001,AUSTRALIA</t>
  </si>
  <si>
    <t>WOS:A1992JY64400035</t>
  </si>
  <si>
    <t>KELLY, SRA; MONCRIEFF, ACM</t>
  </si>
  <si>
    <t>MARINE MOLLUSCAN CONSTRAINTS ON THE AGE OF CRETACEOUS FOSSIL FORESTS OF ALEXANDER-ISLAND, ANTARCTICA</t>
  </si>
  <si>
    <t>WOOD</t>
  </si>
  <si>
    <t>New evidence, provided by bracketing marine molluscan faunas, suggests a Late Albian age for fossil forests in the upper part of the Fossil Bluff Group of Alexander Island. These in situ forests are underlain by Late Aptian and Late Albian strata containing faunas including ammonites (the last of which is Lechites), inoceramid bivalves, dimitobelid belemnites and trace fossils. The tree-bearing levels occupied a fluvial dominated environment, subject to periodic major floods. They were transgressed during late Albian time by returning marine conditions with diverse faunas, including hamitid and puzosiid ammonites. The increased precision in dating of the fossil forests will improve palaeobotanical contributions to climate and environmental studies.</t>
  </si>
  <si>
    <t>KELLY, SRA (corresponding author), BRITISH ANTARCTIC SURVEY,NERC,HIGH CROSS,MADINGLEY RD,CAMBRIDGE CB3 0ET,ENGLAND.</t>
  </si>
  <si>
    <t>10.1017/S0016756800008499</t>
  </si>
  <si>
    <t>KC124</t>
  </si>
  <si>
    <t>WOS:A1992KC12400008</t>
  </si>
  <si>
    <t>GRUNOW, AM; DALZIEL, IWD; HARRISON, TM; HEIZLER, MT</t>
  </si>
  <si>
    <t>STRUCTURAL GEOLOGY AND GEOCHRONOLOGY OF SUBDUCTION COMPLEXES ALONG THE MARGIN OF GONDWANALAND - NEW DATA FROM THE ANTARCTIC PENINSULA AND SOUTHERNMOST ANDES</t>
  </si>
  <si>
    <t>TIERRA-DEL-FUEGO; PALEOMAGNETIC DATA; CORDILLERA DARWIN; SOUTH-ATLANTIC; CORE COMPLEX; CHILE; AR-40/AR-39; TEMPERATURE; EVOLUTION; TRENCH</t>
  </si>
  <si>
    <t>Subduction complexes along the Andean margin in central and southern Chile yield mid-Paleozoic to lower Mesozoic ages, yet they crop out within 100 km of the modern trench that shows evidence of active accretion along much of its length. The scarcity of uplifted subduction-complex rocks younger than mid-Mesozoic along the Chilean margin and in parts of the Scotia Arc suggests to us that these old, crystalline rocks, uplifted in the Triassic and Jurassic, represent a boundary in the forearc beyond which tectonic erosion does not easily occur. Greenschist-, blueschist-, and amphibolite-facies subduction-complex rocks from the Scotia Arc were originally thought to be a simple continuation of the subduction complexes in Chile. Based on new Ar-40/Ar-39 ages, the Scotia Are subduction complexes reveal a complex history related to distinct local tectonic events and are not a simple continuation of the old accretionary prism in Chile. Structural and metamorphic analysis indicates the earliest and most penetrative deformation in the subduction complexes around the Scotia Arc occurred at some depth in a subduction zone or zones, certainly below the brittle-ductile transition, and in some cases under blueschist-facies conditions. We believe that the early subduction-related deformation and metamorphism in the greenschist- and blueschist-facies rocks of the Scotia Arc to be overprinted by mid-Cretaceous transpression along the South America-Antarctica plate boundary in the case of Elephant Island, transpression and subsequent localized transtension in the earliest Cenozoic in the case of the Darwin Complex, a mid-Cenozoic spreading-rate change in the case of Smith Island, and early Neogene initiation of Drake Passage opening/Shackleton Fracture Zone formation in the case of the Gibbs Island subgroup.</t>
  </si>
  <si>
    <t>UNIV TEXAS,INST GEOPHYS,AUSTIN,TX 78712; UNIV CALIF LOS ANGELES,DEPT EARTH &amp; SPACE SCI,LOS ANGELES,CA 90024</t>
  </si>
  <si>
    <t>University of Texas System; University of Texas Austin; University of California System; University of California Los Angeles</t>
  </si>
  <si>
    <t>GRUNOW, AM (corresponding author), UNIV OXFORD,DEPT EARTH SCI,OXFORD OX1 3PR,ENGLAND.</t>
  </si>
  <si>
    <t>Harrison, Timothy M/E-7443-2012; Dalziel, Ian W. D./G-5926-2010; Grunow, Anne/F-7844-2017</t>
  </si>
  <si>
    <t>10.1130/0016-7606(1992)104&lt;1497:SGAGOS&gt;2.3.CO;2</t>
  </si>
  <si>
    <t>JW832</t>
  </si>
  <si>
    <t>WOS:A1992JW83200008</t>
  </si>
  <si>
    <t>GABIS, IP; PUDOVKIN, MI; GUSEV, MG</t>
  </si>
  <si>
    <t>THE RELEVANCE OF ABNORMAL E-LAYER IONIZATION IN THE CUSP TO AURORAE AT THE NORTHWARD IMF</t>
  </si>
  <si>
    <t>CLEFT</t>
  </si>
  <si>
    <t>ROSKOMGIDROMET,ARCTIC &amp; ANTARCTIC RES INST,ST PETERSBURG,RUSSIA; ST PETERSBURG STATE UNIV,ST PETERSBURG,RUSSIA; RUSSIAN ACAD SCI,INST SPACE RES &amp; AERON,YAKUTSK,RUSSIA</t>
  </si>
  <si>
    <t>Arctic &amp; Antarctic Research Institute; Saint Petersburg State University; Russian Academy of Sciences</t>
  </si>
  <si>
    <t>MF366</t>
  </si>
  <si>
    <t>WOS:A1992MF36600009</t>
  </si>
  <si>
    <t>BLAGOVESHCHENSKAYA, NF; BORODKIN, VN; KOLOSOV, OV; SHUMILOV, IA</t>
  </si>
  <si>
    <t>EFFECTS OF CHEMICAL MODIFICATION OF THE IONOSPHERE AS GIVEN BY SW DOPPLER MEASUREMENTS OVER OBLIQUE RADIO-COMMUNICATION LINES</t>
  </si>
  <si>
    <t>ROSKOMGIDROMET,ARCTIC &amp; ANTARCTIC RES INST,ST PETERSBURG,RUSSIA</t>
  </si>
  <si>
    <t>Borodkin, Vladimir/AAG-8917-2019; Kolosov, Oleg V/D-3815-2013</t>
  </si>
  <si>
    <t>Kolosov, Oleg V/0000-0003-3278-9643</t>
  </si>
  <si>
    <t>WOS:A1992MF36600018</t>
  </si>
  <si>
    <t>DAVAINE, P; BEALL, E</t>
  </si>
  <si>
    <t>RELATIONSHIPS BETWEEN TEMPERATURE, POPULATION-DENSITY, AND GROWTH IN A SEA-TROUT POPULATION (SALMO-TRUTTA L) OF THE KERGUELEN-ISLANDS</t>
  </si>
  <si>
    <t>SUB-ANTARCTIC ISLANDS; SALMO-TRUTTA; GROWTH; ENVIRONMENTAL FACTORS</t>
  </si>
  <si>
    <t>DAVAINE, P (corresponding author), INRA,HYDROBIOL STN,BP 3,F-64310 ST PEE NIVELLE,FRANCE.</t>
  </si>
  <si>
    <t>10.1093/icesjms/49.4.445</t>
  </si>
  <si>
    <t>KD335</t>
  </si>
  <si>
    <t>WOS:A1992KD33500009</t>
  </si>
  <si>
    <t>Long-term measurements of ozone concentration in the vicinity of the city of Berlin have been performed with ground-based Dobson spectrophotometers and balloon borne systems. The respective experiments cover the past 24 vr. All data have been re-evaluated and corrected towards uniform calibration standards. leading to the longest lasting European data set of total column density, altitude-dependent ozone partial pressures and the corresponding temperatures. Smoothing algorithms reveal significant long-term trends. The analysis shows an increase of ozone concentration within the middle stratosphere (below 31 km height) as well as in the troposphere over the past 24 yr. On the contrary, ongoing ozone depletion in the lower stratosphere became evident. The large scale vertical redistribution of atmospheric ozone in the troposphere and the lower stratosphere seems to be in agreement with model calculations and trend predictions that have their roots in changes of the chemical composition and the ozone photochemistry due to anthropogenically induced tracer gas concentrations.</t>
  </si>
  <si>
    <t>10.1016/0021-9169(92)90150-J</t>
  </si>
  <si>
    <t>JU412</t>
  </si>
  <si>
    <t>WOS:A1992JU41200004</t>
  </si>
  <si>
    <t>BARR, R</t>
  </si>
  <si>
    <t>A SIMPLE THEORETICAL-MODEL OF THE DIFFRACTION OF VLF ELECTROMAGNETIC-WAVES BY THE ANTARCTIC ICECAP</t>
  </si>
  <si>
    <t>RADIO-WAVES; PROPAGATION</t>
  </si>
  <si>
    <t>The Antarctic continent has been modelled as a spherical cap whose pole is coincident with that of the South Pole, which totally absorbs VLF radio waves attempting to propagate over it. The propagation of Omega navigation signals around this model icecap has then been computed using Kirchhoff diffraction theory. Spherical caps extending to 66.5 and 75.5-degrees-S have been found to accurately model the signals from Omega La Reunion and Argentina, respectively, received on flights between Christchurch, New Zealand and Scott Base in Antarctica. up to the boundary of the theoretical icecap. These model icecaps were found to be good fits to the boundary of the Antarctic continent, when measured at the 1-1.5 km contour of ice thickness, in the region where the VLF waves diffracted around the icecap. The good agreement obtained between the experimental field strength data and those computed theoretically, using only simple diffraction theory, suggests that coastal refraction plays at most only a secondary role in circumpolar propagation.</t>
  </si>
  <si>
    <t>BARR, R (corresponding author), DSIR,PHYS SCI LAB,LOWER HUTT,NEW ZEALAND.</t>
  </si>
  <si>
    <t>Barr, Richard G./AEN-6134-2022</t>
  </si>
  <si>
    <t>Barr, Richard G./0000-0001-8021-0072</t>
  </si>
  <si>
    <t>10.1016/0021-9169(92)90160-M</t>
  </si>
  <si>
    <t>WOS:A1992JU41200014</t>
  </si>
  <si>
    <t>GUSEV, MG; TROSHICHEV, OA</t>
  </si>
  <si>
    <t>SIMULTANEOUS GROUND-BASED OBSERVATIONS OF POLAR-CAP ARCS AND SPACECRAFT MEASUREMENTS OF PARTICLE-PRECIPITATION</t>
  </si>
  <si>
    <t>INTERPLANETARY MAGNETIC-FIELD; SUN-ALIGNED ARCS; THETA-AURORA; ELECTRON; SATELLITE; DYNAMICS; PLASMA; RAIN</t>
  </si>
  <si>
    <t>In order to investigate the particles which produce the polar cap aurora at the Vostok station in Antarctica, charged particle data obtained by the DMSP satellites for some days in a period from April to August 1985 were surveyed. Due to the satellite orbit the local time range in which the data were available was the morning sector. For all the events when sun-aligned arcs were observed on the ground the simultaneous DMSP measurements on almost the same field line showed an increased integral number flux J(c) &gt; 1O(8) (cm2/s/sr)-1 of the precipitating electrons with energy E(e) &gt; 200 eV. The electron spectra with double peaks are typical of intense electron precipitation in the polar cap arcs. The most noticeable feature of ion spectra in the polar cap arcs is the prominent minimum in ion flux in the energy range 0.1 &lt; E(i) &lt; 1 keV in contrast with the oval precipitation; this feature gives the possibility to separate the polar arcs from the aurora in the oval. In some events the satellite crossed the system of two widely separated arcs; one of them was a sun-aligned arc whereas the other was circular at constant latitude according to the Vostok data. The analysis of the DMSP electron and ion precipitation data has shown that in these events the latitude-oriented arcs are located in the polar cap and not in the auroral oval.</t>
  </si>
  <si>
    <t>INST SPACE &amp; ASTRON SCI,SAGAMIHARA,JAPAN; ST PETERSBURG ARCTIC &amp; ANTARCTIC RES INST,ST PETERSBURG 199226,USSR</t>
  </si>
  <si>
    <t>Japan Aerospace Exploration Agency (JAXA); Institute of Space &amp; Astronautical Science (ISAS); Arctic &amp; Antarctic Research Institute</t>
  </si>
  <si>
    <t>GUSEV, MG (corresponding author), YAKUTSK SPACE PHYS &amp; AERON INST,YAKUTSK,USSR.</t>
  </si>
  <si>
    <t>10.1016/0021-9169(92)90164-G</t>
  </si>
  <si>
    <t>WOS:A1992JU41200018</t>
  </si>
  <si>
    <t>KILLWORTH, PD</t>
  </si>
  <si>
    <t>AN EQUIVALENT-BAROTROPIC MODE IN THE FINE RESOLUTION ANTARCTIC MODEL</t>
  </si>
  <si>
    <t>TOPOGRAPHY; OCEAN</t>
  </si>
  <si>
    <t>Both the 6-year time-mean flow and the eddy kinetic energy in the Fine Resolution Antarctic Model are found to be approximately self-similar in the vertical, with the velocity showing a rapid decay with depth. A simple argument is given as to why this would be expected to occur in this and other numerical models. and an analysis is given as to the degree of steering of the mean flow by topography.</t>
  </si>
  <si>
    <t>10.1175/1520-0485(1992)022&lt;1379:AEBMIT&gt;2.0.CO;2</t>
  </si>
  <si>
    <t>JZ297</t>
  </si>
  <si>
    <t>WOS:A1992JZ29700013</t>
  </si>
  <si>
    <t>BOWSER, SS; ALEXANDER, SP; STOCKTON, WL; DELACA, TE</t>
  </si>
  <si>
    <t>EXTRACELLULAR-MATRIX AUGMENTS MECHANICAL-PROPERTIES OF PSEUDOPODIA IN THE CARNIVOROUS FORAMINIFERAN ASTRAMMINA-RARA - ROLE IN PREY CAPTURE</t>
  </si>
  <si>
    <t>JOURNAL OF PROTOZOOLOGY</t>
  </si>
  <si>
    <t>ADHESION; ELASTICITY; FORAMINIFERA; MICROTUBULES; TENSILE STRENGTH</t>
  </si>
  <si>
    <t>ANTARCTIC FORAMINIFER; MICROTUBULES; POLYMERIZATION; SUBSTRATA; ECOLOGY; PROTEIN; VOLVOX; CELLS; TITIN; FISH</t>
  </si>
  <si>
    <t>The seemingly delicate, strand-like pseudopodia of Astrammina rara, a camivorous benthic foraminiferan, adhere to and withstand the rigorous movements of meiofaunal prey. Previous electron microscopic studies identified two novel structures that might account for the unusual tensile properties of these pseudopodia: 1) an extensive, coiled microtubule cytoskeleton and 2) a fibrous extracellular matrix vesting the pseudopodial surface. In the present study, we found that pseudopodial networks microsurgically removed from A. rara's cell body captured Artemia metanauplii as efficiently as intact organisms, and therefore used them to test the role of microtubules and extracellular matrix components in augmenting pseudopodial strength. Agents that specifically disassemble microtubules (1 mM colchicine or 20 muM nocodazole) or generally disrupt pseudopodial integrity (heat, 10 mM formaldehyde, 1 mg/ml saponin) failed to inhibit prey capture. All of these treatments left the extracellular matrix intact as revealed by immunofluorescence and scanning electron microscopy. The elastic and tensile properties of the extracellular matrix, isolated by solubilization of pseudopodial cytoplasm using the nonionic detergent Triton X-100, were similar to those of intact pseudopodial networks when assayed with calibrated microneedles or a flexible rubber substrate. These observations indicate that A. rara uses a fibrous extracellular matrix to augment cytoplasmic tensile properties.</t>
  </si>
  <si>
    <t>SUNY ALBANY,DEPT BIOMED SCI,ALBANY,NY 12222; MBC APPL ENVIRONM SCI,COSTA MESA,CA 92627; UNIV ALASKA,FAIRBANKS,AK 99775</t>
  </si>
  <si>
    <t>State University of New York (SUNY) System; State University of New York (SUNY) Albany; University of Alaska System; University of Alaska Fairbanks</t>
  </si>
  <si>
    <t>BOWSER, SS (corresponding author), WADSWORTH CTR LABS &amp; RES,POB 509,ALBANY,NY 12201, USA.</t>
  </si>
  <si>
    <t>SOC PROTOZOOLOGISTS</t>
  </si>
  <si>
    <t>810 E 10TH ST, LAWRENCE, KS 66044</t>
  </si>
  <si>
    <t>0022-3921</t>
  </si>
  <si>
    <t>J PROTOZOOL</t>
  </si>
  <si>
    <t>10.1111/j.1550-7408.1992.tb04455.x</t>
  </si>
  <si>
    <t>JY436</t>
  </si>
  <si>
    <t>WOS:A1992JY43600011</t>
  </si>
  <si>
    <t>COLDIRON, BM</t>
  </si>
  <si>
    <t>THINNING OF THE OZONE-LAYER - FACTS AND CONSEQUENCES</t>
  </si>
  <si>
    <t>JOURNAL OF THE AMERICAN ACADEMY OF DERMATOLOGY</t>
  </si>
  <si>
    <t>ULTRAVIOLET-RADIATION; STRATOSPHERIC OZONE; SKIN-CANCER; B RADIATION; DEPLETION; RISK</t>
  </si>
  <si>
    <t>The ozone layer is showing small but definite signs of depletion. Despite this, significantly increased UV radiation transmission at ground level has been found only in the Antarctic and Arctic regions. The potential for increased transmission of UV radiation will exist for the next several hundred years. Although little damage from increased UV radiation has occurred so far, the potential for long-term problems is great. The natural history of ozone and the causes and consequences of, and possible solutions to ozone depletion are examined in this article.</t>
  </si>
  <si>
    <t>UNIV ILLINOIS,DEPT DERMATOL,CHICAGO,IL 60680; UNIV CINCINNATI,MED CTR,DEPT OTOLARYNGOL,CINCINNATI,OH 45267</t>
  </si>
  <si>
    <t>University of Illinois System; University of Illinois Chicago; University of Illinois Chicago Hospital; University System of Ohio; University of Cincinnati</t>
  </si>
  <si>
    <t>0190-9622</t>
  </si>
  <si>
    <t>J AM ACAD DERMATOL</t>
  </si>
  <si>
    <t>J. Am. Acad. Dermatol.</t>
  </si>
  <si>
    <t>10.1016/0190-9622(92)70233-6</t>
  </si>
  <si>
    <t>JV886</t>
  </si>
  <si>
    <t>WOS:A1992JV88600001</t>
  </si>
  <si>
    <t>HOLDSWORTH, BK; NELL, PAR</t>
  </si>
  <si>
    <t>MESOZOIC RADIOLARIAN FAUNAS FROM THE ANTARCTIC PENINSULA - AGE, TECTONIC AND PALEOCEANOGRAPHIC SIGNIFICANCE</t>
  </si>
  <si>
    <t>WESTERN CENTRAL PACIFIC; CALCAREOUS NANNOFOSSILS; EVOLUTION; TERTIARY; TRENCH; RIDGE; PLATE; TETHYAN; RECONSTRUCTIONS; MAGMATISM</t>
  </si>
  <si>
    <t>New assemblages of Radiolaria, including some of the few occurrences of high southern latitude Jurassic and Cretaceous radiolarian faunas, show that several localities in the LeMay Group of Alexander Island range in age from latest Jurassic-earliest Cretaceous to at least Albian. By demonstrating that sedimentation and deformation in the LeMay Group was diachronous, younging oceanwards to the northwest, these new age assessments support the model of the LeMay Group as an accretionary complex. The polarity of subduction beneath Alexander Island was not affected by arc collisions from at least the Lower Jurassic to the Oligocene, and such a long period of continuous accretion appears to be unusual. Deposition of the LeMay Group spans the Kimmeridgian to Albian sedimentation in the Fossil Bluff Group fore-arc basin, thus making the earlier concept of the LeMay Group as pre-Jurassic 'basement' untenable. Allochthonous latest Jurassic-earliest Cretaceous radiolarian assemblages with some supposed Tethyan affinities are present in the LeMay Group. In contrast, an in situ latest Jurassic assemblage from the Nordenskjold Formation of the back-arc basin and a further Jurassic assemblage from a probable trench-slope basin have characteristics believed diagnostic of high latitudes. The biogeographic affinities of radiolarians from cherts in the LeMay Group accretionary complex suggest that both these cherts, and associated basalts, are far-travelled slices of the Phoenix plate. Rocks from the probable trench-slope basin, formerly assigned to the younger Fossil Bluff Group fore-arc basin sequence, now appear to be part of a new, previously unrecognized formation.</t>
  </si>
  <si>
    <t>NERC,BRITISH ANTARCTIC SURVEY,CAMBRIDGE CB3 0ET,ENGLAND</t>
  </si>
  <si>
    <t>HOLDSWORTH, BK (corresponding author), UNIV KEELE,DEPT GEOL,KEELE ST5 5BG,STAFFS,ENGLAND.</t>
  </si>
  <si>
    <t>10.1144/gsjgs.149.6.1003</t>
  </si>
  <si>
    <t>KB873</t>
  </si>
  <si>
    <t>WOS:A1992KB87300014</t>
  </si>
  <si>
    <t>MUKHOPADHYAY, R; KHADGE, NH</t>
  </si>
  <si>
    <t>TECTONIC REACTIVATION IN THE INDIAN-OCEAN - EVIDENCES FROM SEAMOUNT MORPHOLOGY AND MANGANESE-NODULE CHARACTERISTICS</t>
  </si>
  <si>
    <t>JOURNAL OF THE GEOLOGICAL SOCIETY OF INDIA</t>
  </si>
  <si>
    <t>INDIAN OCEAN; TECTONIC REACTIVATION; MANGANESE NODULES</t>
  </si>
  <si>
    <t>The Central Indian Ocean Basin (CIOB) was subjected to tectonic reactivation in geological past which is unusual for a basin occurring on an apparently single tectonic plate. ENE-WSW trending latitude parallel zone of reactivation across the central part of the basin is reported. Distinct difference in characters of seamounts, manganese nodules and bottom sediment are found in this deformed central part as compared to those from northern and southern parts of this basin. Much lower ratio of height to basal width (h/Wb) of seamounts; and presence of several guyots in this central part are reported. Abundance of smaller, spheroidal, smooth textured nodules; and absence of index radiolarian zone I fossil, coupled with sediment erosion of top several centimeters indicate activity of west-bound Antarctic Bottom Water (ABW) and other turbulent water masses that later passed through the reactivated central part. The cause of this deformation is attributed to wrench-faulting as part of large scale tectonic reactivation during late Miocene.</t>
  </si>
  <si>
    <t>MUKHOPADHYAY, R (corresponding author), NATL INST OCEANOG,PANAJI 403004,GOA,INDIA.</t>
  </si>
  <si>
    <t>GEOLOGICAL SOC INDIA</t>
  </si>
  <si>
    <t>BBD PRESS SM LANE COTTONPET, BANGALORE 560 053, INDIA</t>
  </si>
  <si>
    <t>0016-7622</t>
  </si>
  <si>
    <t>J GEOL SOC INDIA</t>
  </si>
  <si>
    <t>J. Geol. Soc. India</t>
  </si>
  <si>
    <t>JX952</t>
  </si>
  <si>
    <t>WOS:A1992JX95200004</t>
  </si>
  <si>
    <t>VILA, J; MARTI, J; ORTIZ, R; GARCIA, A; CORREIG, AM</t>
  </si>
  <si>
    <t>VOLCANIC TREMORS AT DECEPTION-ISLAND (SOUTH SHETLAND-ISLANDS, ANTARCTICA)</t>
  </si>
  <si>
    <t>JOURNAL OF VOLCANOLOGY AND GEOTHERMAL RESEARCH</t>
  </si>
  <si>
    <t>SCOTIA SEA; RIDGE</t>
  </si>
  <si>
    <t>Deception Island (62-degrees-43'S, 60-degrees-57'W) is an active volcano located at the spreading centre of the Bransfield Strait back-arc on the southwestern side of the Scotia Sea region (Antarctica). Since 1986, the Spanish Antarctic National Program has supported geophysical and geological surveys addressed to the study of seismic and volcanic activities in the area. The present volcanotectonic activity is restricted to significant seismic activity and several fumarole fields. Numerous earthquakes, with magnitudes ranging from 0.1 to 2.2, have been recorded, most of them distributed along the main fractures of the island, which coincide with the regional structural trend of the Bransfield Strait back-arc. Several types of volcanic tremors have also been recorded, all of them with high spectral stability contents with few and well-defined spectral peaks. The location of the stations that record tremors, the correlation of seismic noise with the tremors and the geological characteristics of Deception Island, together suggest that the tremors are generally associated with geothermal noise originated in the uppermost ducts of the fumarolian system. If we associate the surficial ducts to harmonic oscillators, it is observed that the motion is basically unidirectional, as is expected in the degasification of an aquifer. Taking the main observed frequencies and applying the classical mechanical expressions of organ pipes, we obtain a duct length which agrees with the length of a water column necessary to maintain the equilibrium as indicated by the application of the Clausius-Clapeyron equation.</t>
  </si>
  <si>
    <t>CSIC,INST CIENCIES TERRA JAUME ALMERA,E-08028 BARCELONA,SPAIN; CSIC,MUSEO NACL CIENCIAS NAT,E-28006 MADRID,SPAIN; INST ESTUDIS CATALANS,LAB ESTUDIS GEOFIS EDUARD FONTSERE,E-08028 BARCELONA,SPAIN</t>
  </si>
  <si>
    <t>Consejo Superior de Investigaciones Cientificas (CSIC); CSIC - Geociencias Barcelona (GEO3BCN); Consejo Superior de Investigaciones Cientificas (CSIC); CSIC - Museo Nacional de Ciencias Naturales (MNCN)</t>
  </si>
  <si>
    <t>VILA, J (corresponding author), UNIV BARCELONA,FAC FIS,DGDGP GEOFIS,MARTI I FRANQUES 1,E-08028 BARCELONA,SPAIN.</t>
  </si>
  <si>
    <t>Marti, Joan/L-4203-2014</t>
  </si>
  <si>
    <t>Marti, Joan/0000-0003-3930-8603</t>
  </si>
  <si>
    <t>0377-0273</t>
  </si>
  <si>
    <t>J VOLCANOL GEOTH RES</t>
  </si>
  <si>
    <t>J. Volcanol. Geotherm. Res.</t>
  </si>
  <si>
    <t>10.1016/0377-0273(92)90076-P</t>
  </si>
  <si>
    <t>KE866</t>
  </si>
  <si>
    <t>WOS:A1992KE86600007</t>
  </si>
  <si>
    <t>RODHOUSE, PG; WHITE, MG; JONES, MRR</t>
  </si>
  <si>
    <t>TROPHIC RELATIONS OF THE CEPHALOPOD MARTIALIA-HYADESI (TEUTHOIDEA, OMMASTREPHIDAE) AT THE ANTARCTIC POLAR FRONT, SCOTIA SEA</t>
  </si>
  <si>
    <t>PREY</t>
  </si>
  <si>
    <t>Samples of the squid Martialia hyadesi were collected aboard two Japanese squid-jigging vessels carrying out commercial fishing trials at the Antarctic Polar Frontal Zone, north Scotia Sea, in February 1989. The dissected stomachs of 61 specimens were classified according to fullness and the contents were examined visually. Identifiable food items included fish sagittal otoliths, crustacean eyes, the lappets on euphausiid first antennule segments and cephalopod sucker rings. The most frequent items in the squid's diet were the myctophid fishes Krefftichthys anderssoni and Electrona carlsbergi, the euphausiid Euphausia superba and a hyperiid amphipod, probably Themisto gaudichaudi. A small proportion of the sample had been feeding cannibalistically. Total lengths of the fish prey were estimated from sagittal otolith size using published relationships. All fish were relatively small; 7 to 35% of squid mantle-length. However, it is possible that some heads of larger fish are discarded by the squid and so are not represented by otoliths in the stomach contents. Over the size range of squid in the sample there was no relationship between size of fish prey and size of squid. Similarly, when the squid sample was divided into groups according to prey categories: crustaceans, crustaceans + fish, fish, cephalopod, there was no evidence that dietary preference was related to squid size. The prevalence of copepod-feeding myctophids in the diet of this squid, which is itself a major prey item of some higher predators in the Scotia Sea, suggests that a previously unrecognised food chain: copepod - myctophid - M. hyadesi - higher predator, may be an important component of the Antarctic oceanic ecosystem.</t>
  </si>
  <si>
    <t>RODHOUSE, PG (corresponding author), NERC,BRITISH ANTARCTIC SURVEY,HIGH CROSS,MADINGLEY RD,CAMBRIDGE CB3 0ET,ENGLAND.</t>
  </si>
  <si>
    <t>10.1007/BF00350032</t>
  </si>
  <si>
    <t>KA525</t>
  </si>
  <si>
    <t>WOS:A1992KA52500008</t>
  </si>
  <si>
    <t>FIALA, M; DELILLE, D</t>
  </si>
  <si>
    <t>VARIABILITY AND INTERACTIONS OF PHYTOPLANKTON AND BACTERIOPLANKTON IN THE ANTARCTIC NERITIC AREA</t>
  </si>
  <si>
    <t>ICE MICROBIAL COMMUNITIES; LIGHT-TEMPERATURE INTERACTIONS; SEA ICE; HETEROTROPHIC BACTERIA; DIVIDING CELLS; STANDING CROP; WEDDELL SEA; BALTIC SEA; PSYCHROPHILIC BACTERIA; PRIMARY PRODUCTIVITY</t>
  </si>
  <si>
    <t>The distributions of phytoplankton biomass and bacterial populations were investigated at 37 stations on the continental shelf of Terre Adelie (Antarctica) during Austral summer 1989. Despite a potentially favourable environment, phytoplankton biomass was relatively low. Surface chlorophyll a values ranged from 1.2 mg m-3 in the coastal area, with a maximum of 2.5 mg m-3 in the vicinity of the penguin rookeries, to only 0.2 mg m-3 70 km offshore. In the Pointe Geologie Archipelago, diatoms larger than 10 mum were predominant and represented more than 80 % of the total biomass. In off shore waters, these large cells represented only 38 % of the total biomass with 59 % of the biomass in the 1 to 10 mum fraction. Total bacterial abundance ranged from 9.4 x 10(9) to 1.0 x 10(11) cells m-3 and heterotrophic bacteria ranged from 1.4 x 10(6) to 7.7 x 10(8) colony forming units m-3. Frequency of dividing cells ranged from 0.8 to 6.6 %. The highest numbers of heterotrophic bacteria were recorded in the immediate vicinity of penguin rookeries and the lowest in offshore waters. Bacterial biomass represents between 2 to 15 % of total microbial biomass in offshore waters and up to 30 % in the coastal area. There was no direct correlation between bacterial and phytoplanktonic standing stocks. This lack of relationship can be explained by considering the differences in scale. It is suggested that in the coastal area where large diatoms are dominant, the bacteria are mainly dependant on organic matter introduced by bird manuring. On the other hand, in offshore waters where the dominant phytoplankton fraction under 10 mum represents a large part of the microbial loop, an indirect relationship between algae and bacteria may be expected.</t>
  </si>
  <si>
    <t>FIALA, M (corresponding author), UNIV P &amp; M CURIE, OBSERV OCEANOL BANYULS, ARAGO LAB, CNRS, URA 117, F-66650 BANYULS SUR MER, FRANCE.</t>
  </si>
  <si>
    <t>10.3354/meps089135</t>
  </si>
  <si>
    <t>KH346</t>
  </si>
  <si>
    <t>WOS:A1992KH34600003</t>
  </si>
  <si>
    <t>NICOL, S; STOLP, M; COCHRAN, T; GEIJSEL, P; MARSHALL, J</t>
  </si>
  <si>
    <t>GROWTH AND SHRINKAGE OF ANTARCTIC KRILL EUPHAUSIA-SUPERBA FROM THE INDIAN-OCEAN SECTOR OF THE SOUTHERN-OCEAN DURING SUMMER</t>
  </si>
  <si>
    <t>THYSANOESSA-INERMIS; BODY SHRINKAGE; DANA; MATURATION; LONGEVITY</t>
  </si>
  <si>
    <t>Growth rates of Antarctic krill Euphausia superba Dana in the Indian Ocean sector of the Southern Ocean were measured in 4 summers. Growth rate was measured using an 'instantaneous growth rate' technique which involved measuring the mean change in length of the uropods at moulting. In the first 4 d following collection mean growth rates ranged from 0.35 to 7.34 % per moult in adults and 2.42 to 9.05 % in juveniles. Mean growth rates of adult and juvenile krill differed between areas and between the different years of the investigation. When food was restricted under experimental conditions, individual krill began to shrink immediately and mean population growth rates decreased gradually, becoming negative after as little as 7 d. Populations of krill which exhibited higher initial growth rates began to shrink later than those which had initially been growing more slowly.</t>
  </si>
  <si>
    <t>NICOL, S (corresponding author), AUSTRALIAN ANTARCT DIV, CHANNEL HIGHWAY, KINGSTON, TAS 7050, AUSTRALIA.</t>
  </si>
  <si>
    <t>10.3354/meps089175</t>
  </si>
  <si>
    <t>WOS:A1992KH34600007</t>
  </si>
  <si>
    <t>RODHOUSE, PG; SYMON, C; HATFIELD, EMC</t>
  </si>
  <si>
    <t>EARLY LIFE-CYCLE OF CEPHALOPODS IN RELATION TO THE MAJOR OCEANOGRAPHIC FEATURES OF THE SOUTHWEST ATLANTIC-OCEAN</t>
  </si>
  <si>
    <t>LOLIGO-GAHI DORBIGNY; ILLEX-ARGENTINUS; BRAZIL; CONFLUENCE; MYOPSIDA; DYNAMICS; CURRENTS; GROWTH; FRONTS; PREY</t>
  </si>
  <si>
    <t>Cephalopod paralarvae and juveniles were sampled with RMT8 and Bongo nets during 2 cruises of the MV 'Falklands Protector' in the southwest Atlantic Ocean in October/November 1990 and 1991. Each cruise had 2 phases, a northern phase over the Patagonian Shelf edge and adjacent waters, and a southern phase over the shelf around the Falkland Islands. Vertical temperature profiles were used to identify the major fronts and water masses. The subtropical water of the Brazil Current was characterized by the tropical/subtropical Abraliopsis pfefferi and Histioteuthis corona corona, the subtropical/subantarctic H. atlantica and the widespread Taningia danae, species of Brachioteuthis, Chiroteuthis and Galiteuthis, a single specimen of Illex argentinus and an ommastrephid rhynchoteuthion type B. The subantarctic surface water of the Falkland Current contained the richest assemblage of species and was characterised by the subtropical/subantarctic H. atlantica, the subantarctic Batoteuthis skolops, H. eltaninae, H. macrohista and the subantarctic/antarctic Gonatus antarcticus. With the exception of some small Gonatus antarcticus, the polar frontal zone water of the Falkland Current was relatively poor in species. The Falkland Islands Shelf yielded Loligo gahi, Gonatus antarcticus, Martialia hyadesi, Moroteuthis knipovitchi, Batoteuthis skolops, Semirossia patagonica and an Octopus sp. The data provide new information on the life cycles of Martialia hyadesi and Gonatus antarcticus and are consistent with the view that L. gahi reproduces in shallow water around the Falkland Islands with 1 major brood spawning in the late austral winter.</t>
  </si>
  <si>
    <t>RODHOUSE, PG (corresponding author), NERC, BRITISH ANTARCT SURVEY, HIGH CROSS, MADINGLEY RD, CAMBRIDGE CB3 0ET, ENGLAND.</t>
  </si>
  <si>
    <t>10.3354/meps089183</t>
  </si>
  <si>
    <t>WOS:A1992KH34600008</t>
  </si>
  <si>
    <t>GOLDMAN, JC; HANSELL, DA; DENNETT, MR</t>
  </si>
  <si>
    <t>CHEMICAL CHARACTERIZATION OF 3 LARGE OCEANIC DIATOMS - POTENTIAL IMPACT ON WATER COLUMN CHEMISTRY</t>
  </si>
  <si>
    <t>CATALYTIC-OXIDATION METHOD; DISSOLVED ORGANIC-CARBON; MAXIMAL GROWTH-RATES; PHYTOPLANKTON GROWTH; ANTARCTIC PHYTOPLANKTON; MARINE DIATOMS; DEEP OCEAN; NORTH-SEA; SEAWATER; NITROGEN</t>
  </si>
  <si>
    <t>Three large diatoms, Stephanopyxis palmeriana (Greville) Grunow, Pseudoquinardia recta von Stosch, and Navicula sp. (cell volumes 1.15 x 10(5) to 3.83 x 10(5) mum3), were isolated from the Sargasso Sea and cultivated in batch cultures under low irradiance. Growth rates mu of each species occurred in 2 phases, an exponential phase where mu varied from 0.72 to 1.12 d-1 and a much slower transition phase that lasted from 3 to 6 d. We suspect that diffusion limitation of nutrient transport controlled growth rates during this latter phase. Exponential growth rates were rapid enough to meet the requirements of a bloom scenario whereby total annual new production in a locale such as the Sargasso Sea could be met in a single 21 d bloom, The C:N:P ratio of all 3 species was close to the Redfield proportions during exponential growth. Uncoupling between photosynthesis and nutrient acquisition was evident in 1 species, S. palmeriana, with carbon accumulation, both in the form of phytoplankton carbon and dissolved organic carbon, continuing well into the stationary phase, long after nutrients were depleted from the growth medium. In fact, 50% of particulate organic carbon production occurred after the culture entered the stationary phase. Clearly there is ambiquity in the traditional definition of new production which implies that over a relatively short time scale a balance exists between new nitrogen entering the euphotic zone and new carbon production, assuming a Redfield stoichiometry between cellular carbon and nitrogen. The excess carbon, both particulate and dissolved, could lead to large discrepancies in estimates of new production.</t>
  </si>
  <si>
    <t>BERMUDA BIOL STN, FERRY REACH GE 01, BERMUDA</t>
  </si>
  <si>
    <t>GOLDMAN, JC (corresponding author), WOODS HOLE OCEANOG INST, WOODS HOLE, MA 02543 USA.</t>
  </si>
  <si>
    <t>Hansell, Dennis A./AAC-1271-2019</t>
  </si>
  <si>
    <t>Hansell, Dennis A./0000-0001-9275-3445</t>
  </si>
  <si>
    <t>10.3354/meps088257</t>
  </si>
  <si>
    <t>KE423</t>
  </si>
  <si>
    <t>WOS:A1992KE42300014</t>
  </si>
  <si>
    <t>PHYSIOLOGICAL-RESPONSES OF A SMALL ANTARCTIC DIATOM (CHAETOCEROS SP) TO SIMULATED ENVIRONMENTAL CONSTRAINTS ASSOCIATED WITH SEA-ICE FORMATION</t>
  </si>
  <si>
    <t>PHOTOSYNTHESIS-IRRADIANCE RELATIONSHIPS; CARBON ASSIMILATION; MCMURDO SOUND; PACK ICE; ALGAL ASSEMBLAGES; SPRING BLOOM; WEDDELL SEA; FRAZIL ICE; MICROALGAE; COMMUNITY</t>
  </si>
  <si>
    <t>The phvsiological responses of a small unicellular Chaetoceros species, isolated from the Weddell Sea, Antarctica, to changes in temperature, Salinity and irradiance simulating those that occur during new-ice formation were investigated. The combination of increased salinity, increased quantum irradiance and decreased temperature significantly reduced growth and photosynthetic rates compared to the control, although cellular metabolism was not inhibited. The cells retained the capacity to photoacclimate, which was observed in the variations in cellular chlorophyll a concentrations and carbon allocation patterns. In terms of photosynthesis, a doubling of quantum irradiance apparently compensated for the adverse effects of increased salinity and lowered temperature. It is thus hypothesized that at least some species of the late season phytoplankton population survive incorporation into ice and continue to photosynthesize and grow under the extreme conditions encountered during sea-ice formation. This potentially prolonges the Antarctic vegetation period well into late austral autumn and winter, enhancing the total primary production available for higher trophic levels.</t>
  </si>
  <si>
    <t>ALFRED WEGENER INST POLAR &amp; MARINE RES, POSTFACH 120161, W-2850 BREMERHAVEN, GERMANY.</t>
  </si>
  <si>
    <t>10.3354/meps088271</t>
  </si>
  <si>
    <t>WOS:A1992KE42300015</t>
  </si>
  <si>
    <t>SOIL MACROFAUNA AND NITROGEN ON A SUB-ANTARCTIC ISLAND</t>
  </si>
  <si>
    <t>SUB-ANTARCTIC; SOIL FAUNA; NUTRIENT CYCLING; PEAT; NITROGEN MINERALIZATION</t>
  </si>
  <si>
    <t>NUTRIENT DYNAMICS; PLANT-COMMUNITIES; MIRE-GRASSLANDS; MARION ISLAND; STANDING CROP; CURCULIONIDAE; COLEOPTERA</t>
  </si>
  <si>
    <t>The densities, diets and habitat preferences of the soil macrofaunal species on sub-Antarctic Marion Island (47-degrees-S, 38-degrees-E) are described. Their role in N cycling on the island is assessed, using a mire-grassland community as an example. Primary production on the island is high and this leads to a substantial annual requirement of nutrients by the vegetation. This requirement must almost wholly be met by mineralization of nutrient reserves in the organic matter. Rates of peat nitrogen mineralization mediated by microorganisms alone are much too low to account for rates of N uptake by the vegetation. Although soil macroinvertebrates, and bacteria represent a very small fraction of the total N pool, their interaction accounts for most of the peat N mineralization, as indicated by the amounts of inorganic N released into solution in microcosms. Extrapolation of the microcosm results shows that the soil macrofauna (mainly earthworms) stimulate the release of enough N from the mire-grassland peat to account for maximum N mineralization rates calculated from temporal changes in peat inorganic N levels and plant uptake during the most active part of the growing season. Considering that large numbers of meso- and microinvertebrates occur and must also contribute to nutrient mineralization, the soil faunal component is clearly of crucial importance to nutrient cycling on Marion Island. This is probably true of all sub-Antarctic islands.</t>
  </si>
  <si>
    <t>SMITH, VR (corresponding author), UNIV ORANGE FREE STATE, DEPT BOT &amp; GENET, BLOEMFONTEIN 9301, SOUTH AFRICA.</t>
  </si>
  <si>
    <t>10.1007/BF00317365</t>
  </si>
  <si>
    <t>JY895</t>
  </si>
  <si>
    <t>WOS:A1992JY89500009</t>
  </si>
  <si>
    <t>KOCHERGIN, AT</t>
  </si>
  <si>
    <t>THE INTENSITY OF PRIMARY ORGANIC-MATTER PRODUCTION AND ITS INTERANNUAL VARIABILITY IN THE SEA OF CONCORD AREA</t>
  </si>
  <si>
    <t>On the basis of indirect evaluation of phosphates and silicic acid assimilation by phytoplankton the intensity of primary organic matter production in the euphotic layer of the Sea of Concord typical zones was calculated for the vegetative periods of 1977-1990. The values of total and daily primary production were found to be equal to or exceeding the data obtained in the Antarctic waters by other authors. The peculiarities of interannual variability of primary organic matter production intensity in typical sites of this area were found.</t>
  </si>
  <si>
    <t>KOCHERGIN, AT (corresponding author), SO MARINE FISHERIES &amp; OCEANOG RES INST,KERCH,UKRAINE.</t>
  </si>
  <si>
    <t>KH799</t>
  </si>
  <si>
    <t>WOS:A1992KH79900017</t>
  </si>
  <si>
    <t>FROLICH, R</t>
  </si>
  <si>
    <t>HOW UNSTABLE IS THE WEST ANTARCTIC ICE-SHEET</t>
  </si>
  <si>
    <t>PHYSICS WORLD</t>
  </si>
  <si>
    <t>FROLICH, R (corresponding author), BRITISH ANTARCTIC SURVEY,CAMBRIDGE CB3 0ET,ENGLAND.</t>
  </si>
  <si>
    <t>IOP PUBLISHING LTD</t>
  </si>
  <si>
    <t>TECHNO HOUSE, REDCLIFFE WAY, BRISTOL, ENGLAND BS1 6NX</t>
  </si>
  <si>
    <t>0953-8585</t>
  </si>
  <si>
    <t>PHYS WORLD</t>
  </si>
  <si>
    <t>Phys. World</t>
  </si>
  <si>
    <t>10.1088/2058-7058/5/11/22</t>
  </si>
  <si>
    <t>JY147</t>
  </si>
  <si>
    <t>WOS:A1992JY14700019</t>
  </si>
  <si>
    <t>MORGAN, KR; CHAPPELL, MA; BUCHER, TL</t>
  </si>
  <si>
    <t>VENTILATORY OXYGEN EXTRACTION IN RELATION TO AMBIENT-TEMPERATURE IN 4 ANTARCTIC SEABIRDS</t>
  </si>
  <si>
    <t>GAS-EXCHANGE; METABOLISM; THERMOREGULATION; CONSUMPTION</t>
  </si>
  <si>
    <t>We tested the hypothesis that at low ambient temperatures (T(a)) birds reduce ventilatory beat loss by increasing ventilatory oxygen extraction (Eo2). We examined relationships between T(a), body temperature, oxygen consumption (Vo2), carbon dioxide production (Vco2) evaporative water loss (mH2O), respiratory frequency, tidal volume (V(T)), minute volume, and Eo2 in four species of Antarctic marine birds ranging in body mass from 33-4,915 g. The factorial increases in Vo2 ranged from 1.8 to 5.2 between the lower critical temperature (T(lc); 10-degrees-30-degrees-C, depending on species) and a T(a) of-23-degrees-C. The respiratory exchange ratio (Vco2/Vo2) did not change with T(a). The mH2O was independent of T(a) between 10-degrees and 30-degrees-C in kelp gulls and giant petrels but was positively correlated with T(a) between 10-degrees and 35-degrees-C in Wilson's storm-petrels and between 10-degrees and 30-degrees-C in South Polar skuas. Thermal conductance (C) was minimal at T(a)'s of 10-degrees or 20-degrees-C depending on the species and was constant and low at T(a)'s below this minimum. In all four species C increased significantly at high T(a)'s. In storm-petrels, gulls, and skuas, the increase in Vo2 resulting from a change in T(a) from T(lc) down to -23-degrees-C was accommodated mainly by increasing V(T). In contrast, in giant petrels the increase in Vo2 resulting from a change in T(a) from T(lc) down to -23-degrees-C was accommodated mainly by increasing Eo2 and the increase in VT was of secondary importance. Our data suggest that increasing Eo, as a means of reducing ventilatory beat loss is not a general phenomenon in cold-adapted birds.</t>
  </si>
  <si>
    <t>UNIV CALIF RIVERSIDE,DEPT BIOL,RIVERSIDE,CA 92521</t>
  </si>
  <si>
    <t>University of California System; University of California Riverside</t>
  </si>
  <si>
    <t>10.1086/physzool.65.6.30158270</t>
  </si>
  <si>
    <t>KP958</t>
  </si>
  <si>
    <t>WOS:A1992KP95800003</t>
  </si>
  <si>
    <t>NAGY, KA; OBST, BS</t>
  </si>
  <si>
    <t>FOOD AND ENERGY-REQUIREMENTS OF ADELIE PENGUINS (PYGOSCELIS-ADELIAE) ON THE ANTARCTIC PENINSULA</t>
  </si>
  <si>
    <t>Adelie penguins (mean body mass 3.81 kg) brooding small chicks bad field metabolic rates (FMRs, measured using doubly labeled water) averaging 1.64 mL CO2 g-1 h-1, equivalent to 3,896 kj d-1 and 3.8 times basal metabolic rate (BMR). Energy utilization while on the nest was 2.0 X BMR, and it was 5.4 X BMR when off the nest, including time spent foraging at sea. These FMRs are higher than in other species of penguins and may reflect an intense foraging effort associated with a relative scarcity of food during our study. The penguins ate only krill (Euphausia superba), primarily juveniles of intermediate size, which contain much water, little lipid, and relatively low metabolizable energy content compared to gravid female krill. Low water intake rates indicated that the penguins did not drink much fresh water or seawater and that they did not consume quite enough food to pay their own energy expenses after feeding their chicks. Their utilization of body fat to pay the difference should have amounted to about 33 g d-1 during this phase of the breeding cycle. We estimated that the 25,500 Adelie penguins using the Arthur Harbor area around Palmer Station would consume about 27.5 metric tons of krill each day. Six hundred twelve penguins (total biomass of 2,330 kg) would consume about the same amount of krill per day as does one Antarctic fin whale weighing 48,000 kg.</t>
  </si>
  <si>
    <t>NAGY, KA (corresponding author), UNIV CALIF LOS ANGELES, DEPT BIOL, LOS ANGELES, CA 90024 USA.</t>
  </si>
  <si>
    <t>1427 E 60TH ST, CHICAGO, IL 60637-2954 USA</t>
  </si>
  <si>
    <t>10.1086/physzool.65.6.30158279</t>
  </si>
  <si>
    <t>WOS:A1992KP95800012</t>
  </si>
  <si>
    <t>MORESCALCHI, A; PISANO, E; STANYON, R; MORESCALCHI, MA</t>
  </si>
  <si>
    <t>CYTOTAXONOMY OF ANTARCTIC TELEOSTS OF THE PAGOTHENIA-TREMATOMUS COMPLEX (NOTOTHENIIDAE, PERCIFORMES)</t>
  </si>
  <si>
    <t>MULTIPLE CHROMOSOME POLYMORPHISM; PISCES; FUSION; FISHES</t>
  </si>
  <si>
    <t>The interspecific relationships and taxonomy of 12 antarctic coastal Nototheniids (the Pagothenia/Trematomus complex) are still under discussion. Here we present karyological data on eight species in hope that further cytogenetic data can help to clarify phylogenetic problems. Pagothenia bernacchii (2n = 48) has a generalized karyotype which has not developed heterochromosomes. P. hansoni, P. borchgrevinki and Trematomus newnesi share very similar karyotypes with 2n = 46 for females and 2n = 45 for males. The difference between sexes is probably due to the development of a multiple sex-chromosome system with a neo-Y, typical of males, which originated from a centric fusion of an autosome (now X2) with an undifferentiated Y. The chromosome morphology of the three species seems to be related to that of P. bernacchii. T. nicolai (2n = 58, 57) has a karyotype numerically and morphologically divergent from that of the above species; T. nico ai ma es may ha developed a neo-Y through a tandem translocation. T. pennellii (2n = 32), T. loennbergii (2n = 28; 2n = 30 in a single female) and T. eulepidotus (2n = 24) show karyotypes with progressively fewer chromosomes but with an increasing number of large, bi-armed chromosomes. Such a symmetrization process is generally found in advanced poikilothermic Vertebrates and the three species of Trematomus could therefore be considered as karyologically derived. However, parallelism in the karyotype differentiation producing convergence in the chromosome morphology of distantly related species cannot yet be excluded.</t>
  </si>
  <si>
    <t>MORESCALCHI, A (corresponding author), UNIV GENOA, INST COMPARAT ANAT, VIALE BENEDETTO XV 5, I-16132 GENOA, ITALY.</t>
  </si>
  <si>
    <t>Stanyon, Roscoe/0000-0002-7229-1092</t>
  </si>
  <si>
    <t>6-7</t>
  </si>
  <si>
    <t>JY256</t>
  </si>
  <si>
    <t>WOS:A1992JY25600002</t>
  </si>
  <si>
    <t>SARA, M; BALDUZZI, A; BARBIERI, M; BAVESTRELLO, G; BURLANDO, B</t>
  </si>
  <si>
    <t>BIOGEOGRAPHIC TRAITS AND CHECKLIST OF ANTARCTIC DEMOSPONGES</t>
  </si>
  <si>
    <t>The biogeography of Antarctic demosponges has been studied by dividing Antarctic and circumantarctic areas into geographic entities, and then assigning to these entities all recorded species according to literature reports. Correspondence analysis ordination based on the presence or absence of species shows the existence of a distinct Antarctic Faunistic Complex (AFC), including continental Antarctica, most of the Antarctic and circumantarctic islands and the Magellan area. Such a result has enabled us to drawup a checklist of 352 Antarctic demosponge species. Investigation of within-AFC patterns indicates that the continent is a highly homogeneous area, establishing closer relationships with the Scotia Arc and to a lesser extent with the Magellan region. The AFC has low specific affinities with the other circumantarctic regions (South Africa, temperate Australia and New Zealand), whereas at the generic level relationships appear more pronounced. This biogeographic pattern may lead us to suppose a common Gondwanian origin for Antarctic and circumantarctic sponge faunas, followed by differentiation due to Gondwana fragmentation. Antarctica moved towards polar latitudes and became progressively isolated, only maintaining active interchanges with South America. Climatic changes possibly induced intense processes of speciation in the Antarctic demosponge fauna, thus contributing to its differentiation.</t>
  </si>
  <si>
    <t>UNIV GENOA,IST ZOOL,VIA BALBI 5,I-16126 GENOA,ITALY</t>
  </si>
  <si>
    <t>Bavestrello, Giorgio/JXN-5230-2024</t>
  </si>
  <si>
    <t>Burlando, Bruno/0000-0001-7545-0311</t>
  </si>
  <si>
    <t>WOS:A1992JY25600003</t>
  </si>
  <si>
    <t>HAWES, I; HOWARDWILLIAMS, C; VINCENT, WF</t>
  </si>
  <si>
    <t>DESICCATION AND RECOVERY OF ANTARCTIC CYANOBACTERIAL MATS</t>
  </si>
  <si>
    <t>NOSTOC-COMMUNE; NITROGENASE ACTIVITY; STREAM ECOSYSTEMS; WATER-STRESS; GREEN-ALGAE; PHOTOSYNTHESIS; ISLAND; PONDS</t>
  </si>
  <si>
    <t>The ability of cyanobacterial mats from Antarctic ponds and streams to recover from desiccation is described. Mats dominated by Nostoc dehydrated rapidly and were dry within 5 h of exposure. Nostoc mats recovered to pre-desiccation rates of photosynthesis and respiration within as little as 10 min of rewetting. Recovery of acetylene reduction activity was slower (&gt; 24 h). Phormidium dominated mats were less tolerant of desiccation, and recovery on rewetting from air-drying was not complete after 10 days. Viable diaspores were, however, found in Phormidium mats which had been exposed for 3 years. Partial hydration during aerial exposure improved the survival of Phormidium mats, but appeared to slow the recovery of Nostoc mats on subsequent re-wetting.</t>
  </si>
  <si>
    <t>HAWES, I (corresponding author), DSIR,MARINE &amp; FRESHWATER,TAUPO RES LAB,POB 415,TAUPO,NEW ZEALAND.</t>
  </si>
  <si>
    <t>Vincent, Warwick F/C-9522-2009; Vincent, Warwick/AAH-6152-2019</t>
  </si>
  <si>
    <t>Vincent, Warwick/0000-0001-9055-1938; Howard-Williams, Clive/0000-0002-8323-6806; Hawes, Ian/0000-0003-2471-6903</t>
  </si>
  <si>
    <t>WOS:A1992JY25600004</t>
  </si>
  <si>
    <t>FACTORS CAUSING THE LIMITATION OF GROWTH OF TERRESTRIAL ALGAE IN MARITIME ANTARCTICA DURING LATE SUMMER</t>
  </si>
  <si>
    <t>SOILS</t>
  </si>
  <si>
    <t>The factors causing the cessation of growth and decline of microalgal communities on Antarctic fell-field soils during late summer were investigated. Physical and chemical amendments were applied within small enclosures and the size and taxonomic composition of the communities assessed. Most treatments had no effect on the microalgal communities or individual taxa. The addition of calcium nitrate to the soil either singly or as part of a complete growth medium promoted growth of all taxa studied on most sites. As the cation was naturally present in. excess in the soil it is concluded that growth of the microalgal communities during late summer was nitrogen limited.</t>
  </si>
  <si>
    <t>DAVEY, MC (corresponding author), BRITISH ANTARCTIC SURVEY,NERC,MADINGLEY RD,CAMBRIDGE CB3 0ET,ENGLAND.</t>
  </si>
  <si>
    <t>WOS:A1992JY25600005</t>
  </si>
  <si>
    <t>KARSTEN, U; WIENCKE, C; KIRST, GO</t>
  </si>
  <si>
    <t>DIMETHYLSULPHONIOPROPIONATE (DMSP) ACCUMULATION IN GREEN MACROALGAE FROM POLAR TO TEMPERATE REGIONS - INTERACTIVE EFFECTS OF LIGHT VERSUS SALINITY AND LIGHT VERSUS TEMPERATURE</t>
  </si>
  <si>
    <t>MARINE EUKARYOTIC ALGAE; BETA-DIMETHYLSULPHONIOPROPIONATE; CARBOHYDRATE SOLUTES; QUATERNARY AMMONIUM; OSMOTIC ADJUSTMENT; TERTIARY SULFONIUM; INORGANIC-IONS; SOUTHERN CHILE; ANTARCTICA; TOLERANCE</t>
  </si>
  <si>
    <t>The effect of photon fluence rate on the beta-dimethylsulphoniopropionate (DMSP) content of salt-stressed eulittoral green macroalgae from different geographic regions was determined. At 55 mumol photons m-2 s-1 DMSP increased continuously with increasing salinities up to 68 parts per thousand in Ulothrix implexa, Ulothrix subflaccida, Enteromorpha bulbosa and Acrosiphonia arcta from Antarctica, while the Subantarctic/cold-temperate Ulva rigida and the temperate Blidingia minima showed a large rise in intracellular DMSP concentration only under gentle hypersaline treatment (51 parts per thousand). At the highest salinity tested the DMSP content of the latter species declined. In contrast, the capacity to form DMSP in the dark under hypersaline conditions was very low in all species. In addition, the DMSP content of the Antarctic species was determined after one year cultivation at 0-degrees-C under photon fluence rates of 2, 30 and 55 mumol m-2 S-1. All isolates increased their DMSP concentration with increasing irradiance. In contrast to previous experiments done at 10-degrees-C, these species exhibited up to 5 fold higher DMSP values at 0-degrees-C under most photon fluence rates. The data support the idea of a light-dependent DMSP biosynthesis, and also demonstrate the stimulating effect of low water temperatures on the DMSP content of Antarctic green macroalgae. Apparently, in these plants DMSP may function as a cryoprotectant.</t>
  </si>
  <si>
    <t>INST POLAR &amp; MEERESBIOL,W-2850 BREMERHAVEN,GERMANY</t>
  </si>
  <si>
    <t>KARSTEN, U (corresponding author), UNIV BREMEN,MEERES BOT ABT,FACHBEREICH 2,W-2800 BREMEN,GERMANY.</t>
  </si>
  <si>
    <t>WOS:A1992JY25600006</t>
  </si>
  <si>
    <t>KANG, SH; FRYXELL, GA</t>
  </si>
  <si>
    <t>FRAGILARIOPSIS-CYLINDRUS (GRUNOW) KRIEGER - THE MOST ABUNDANT DIATOM IN WATER COLUMN ASSEMBLAGES OF ANTARCTIC MARGINAL ICE-EDGE ZONES</t>
  </si>
  <si>
    <t>PHYTOPLANKTON BLOOM DYNAMICS; WEDDELL-SCOTIA SEA; PRIMARY PRODUCTIVITY; PACK ICE; ROSS SEA; SOUTHERN-OCEAN; STANDING CROP; NANOPLANKTON; BIOMASS; DISTRIBUTIONS</t>
  </si>
  <si>
    <t>Planktonic diatoms were sampled in the ice-edge zone of the Bellingshausen Sea during the early austral spring of 1990 and of the Weddell Sea during the late spring of 1983, the autumn of 1986, and the winter of 1988. The four cruises in the Antarctic marginal ice edge zones, combined with the summer cruise in Prydz Bay during a brief ice-free period (1988) provided us with opportunities for spatial and seasonal studies of diatom abundance and distribution in the water column. Cells from discrete water samples from 73 stations near the marginal ice-edge zones during all seasons were counted to gain quantitative information on the composition, abundance, and distribution of diatoms. Diatom abundance was dominated by the pennate diatom, usually nanoplanktonic, Fragilariopsis cylindrus (Grunow) Krieger, during all five cruises. The highest integrated numbers of F. cylindrus were found during the summer cruise with 7.9 x 10(10) cells m-2 and the lowest numbers were found during the winter cruise with 1.1 x 10(8) cells m-2. The average integrated abundance of F. cylindrus from the five cruises was about 35% of the total diatom abundance. The overall spatial pattern of F. cylindrus near the marginal ice-edge zones during the five seasonal cruises were similar with the highest number of cells in open waters compared to ice-covered waters. When all 73 stations during the five cruises were included in the correlation analysis, the abundance of total diatoms was positively correlated with the abundance of F. cylindrus, suggesting that the ice-edge pulses of diatom assemblages in the water column largely reflected its abundance. Cluster analysis revealed that the stations in marginal ice-edge zones were not only separated by seasons and locations, but they also separated based on location of stations in relation to the ice edge (open water stations vs. ice-covered stations).</t>
  </si>
  <si>
    <t>KANG, SH (corresponding author), TEXAS A&amp;M UNIV SYST,DEPT OCEANOG,COLL STN,TX 77843, USA.</t>
  </si>
  <si>
    <t>WOS:A1992JY25600007</t>
  </si>
  <si>
    <t>SMITH, HG</t>
  </si>
  <si>
    <t>DISTRIBUTION AND ECOLOGY OF THE TESTATE RHIZOPOD FAUNA OF THE CONTINENTAL ANTARCTIC ZONE</t>
  </si>
  <si>
    <t>COASTAL LOWLANDS; SOUTH GEORGIA; AMEBAS; ISLAND; COMMUNITIES; HABITATS; MOSS</t>
  </si>
  <si>
    <t>New records are presented of the occurrence of seven testate rhizopod species in terrestrial habitats in Dronning Maud Land and the Ross Dependency regions of Antarctica: Arcella arenaria, Centropyxis aerophila, Corythion dubium, Difflugia lucida, Diplochlamys timida, Heleopera petricola, Trigonopyxis arcula. All materials examined showed very low species-richness and very low populations (except Arcella arenaria in Bryum moss in Southern Victoria Land) compared with records from other parts of the world. Pooling present results with previous records gives a species list to date of 26 for continental Antarctica. These data are interpreted in light of knowledge of species records from peri-Antarctic islands, Arctic and Alpine regions. It is suggested that temperature, moisture (and the frequency and amplitude of fluctuations in these), pH, and biogeographical factors may be significant influences on the distribution and abundance of testate rhizopod species in continental Antarctica.</t>
  </si>
  <si>
    <t>SMITH, HG (corresponding author), COVENTRY UNIV,DEPT BIOL SCI,COVENTRY CV1 5FB,ENGLAND.</t>
  </si>
  <si>
    <t>WOS:A1992JY25600008</t>
  </si>
  <si>
    <t>BENGTSON, JL; STEWART, BS</t>
  </si>
  <si>
    <t>DIVING AND HAULOUT BEHAVIOR OF CRAB-EATER SEALS IN THE WEDDELL SEA, ANTARCTICA, DURING MARCH 1986</t>
  </si>
  <si>
    <t>KRILL EUPHAUSIA-SUPERBA; CRAB-EATER SEALS; VERTICAL-DISTRIBUTION; LOBODON-CARCINOPHAGUS; ELEPHANT ISLAND; SOUTH-GEORGIA; LEOPARD SEALS; VARIABILITY; POPULATIONS; PENINSULA</t>
  </si>
  <si>
    <t>Time-depth recorders were used to study the diving and haulout behavior of six crabeater seals in the marginal ice edge zone of the Weddell Sea during March 1986. Haulout patterns revealed the seals' clear preference for diving during darkness and hauling out onto sea ice during daylight. Seals did not necessarily haul out every day; individual seals hauled out on 80-100% of days during the study period. Four general dive types were identified: 1) traveling dives, 2) foraging dives, 3) crepuscular foraging dives, and 4) exploratory dives. Nearly continual diving occurred for extended periods (about 16 h) nightly, with one individual diving up to 44 h without interruption. Foraging dives occurring during crepuscular periods were deeper than those made during the darkest hours. The authors suggest that the distinct diel pattern of dive timing and depth may be related to possible predator avoidance behavior by the seals' principal prey, Antarctic Krill.</t>
  </si>
  <si>
    <t>HUBBS MARINE RES CTR,SEA WORLD RES INST,SAN DIEGO,CA 92109</t>
  </si>
  <si>
    <t>BENGTSON, JL (corresponding author), NOAA,NATL MARINE FISHERIES SERV,ALASKA FISHERIES SCI CTR,NATL MARINE MAMMAL LAB,SEATTLE,WA 98115, USA.</t>
  </si>
  <si>
    <t>WOS:A1992JY25600009</t>
  </si>
  <si>
    <t>CONVEY, P</t>
  </si>
  <si>
    <t>ASPECTS OF THE BIOLOGY OF THE MIDGE, ERETMOPTERA-MURPHYI SCHAEFFER (DIPTERA, CHIRONOMIDAE), INTRODUCED TO SIGNY ISLAND, MARITIME ANTARCTIC</t>
  </si>
  <si>
    <t>BELGICA-ANTARCTICA; SOUTH</t>
  </si>
  <si>
    <t>The biology of a population of the subantarctic chironomid midge Eretmoptera murphyi Schaeffer, introduced to Signy Island in the maritime Antarctic more than 20 years ago, is described. Investment in reproduction by the parthenogenetic adult females is high, with individuals producing single egg batches containing ca. 85 eggs and having a dry weight of more than twice that of the spent female. In culture, egg development rates to hatching are increased significantly by increasing temperature from 2-degrees to 12-degrees-C (a range covering mean summer temperatures found in the species' maritime Antarctic habitat, and natural habitat in the subantarctic). The gelatinous matrix of the egg batch forms a skin on drying, which may reduce further water loss, and allow the eggs or pre-emergence larvae to survive the short periods of desiccating conditions likely to occur in their natural habitat. The biology of E. murphyi is compared with that of the endemic maritime Antarctic species Belgica antarctica, showing much similarity. E. murphyi possesses several preadaptations which allow it to survive the harsher conditions of the maritime Antarctic.</t>
  </si>
  <si>
    <t>CONVEY, P (corresponding author), BRITISH ANTARCTIC SURVEY,NERC,MADINGLEY RD,CAMBRIDGE CB3 0ET,ENGLAND.</t>
  </si>
  <si>
    <t>Convey, Peter/AAV-5728-2020</t>
  </si>
  <si>
    <t>Convey, Peter/0000-0001-8497-9903</t>
  </si>
  <si>
    <t>WOS:A1992JY25600011</t>
  </si>
  <si>
    <t>WOEHLER, EJ; GREEN, K</t>
  </si>
  <si>
    <t>CONSUMPTION OF MARINE RESOURCES BY SEABIRDS AND SEALS AT HEARD-ISLAND AND THE MCDONALD ISLANDS</t>
  </si>
  <si>
    <t>PENGUINS EUDYPTES-CHRYSOLOPHUS; ANTARCTIC FUR SEALS; ROCKHOPPER PENGUINS; ENERGY-REQUIREMENTS; MACARONI PENGUINS; SOUTHERN-OCEAN; DIET; POPULATIONS; INCUBATION; CHRYSOCOME</t>
  </si>
  <si>
    <t>The seabird and seal community at Heard Island and the McDonald Islands comprised an estimated total biomass of 27 893 tonnes of which the 15 breeding species of seabirds made up 70%. The total annual consumption of marine resources was estimated to be approximately 521 000 t, of which 81% was consumed by seabirds. Approximately 165 000 t of fish, 41 600 t of squid and 312 000 t of crustaceans are consumed annually by this seabird and seal community. The annual energy flux to this community was estimated to be 2.17 . 10(12) kJ and approximately 56 000 t of carbon are consumed annually. Breeding populations of King Penguins and Antarctic Fur Seals are increasing, that of the Southern Elephant Seal is decreasing; there are no data on the population trend for Macaroni Penguins, the predominant consumer species. Commercial fisheries are presently operating at the nearby Iles Kerguelen, and similar activities may prove to be commercially viable at Heard Island. The fishery is for Champsocephalus gunnari, a major prey species of penguins and Antarctic Fur Seals at Heard Island during the summer breeding season.</t>
  </si>
  <si>
    <t>WOEHLER, EJ (corresponding author), AUSTRALIAN ANTARCTIC DIV,CHANNEL HIGHWAY,KINGSTON,TAS 7050,AUSTRALIA.</t>
  </si>
  <si>
    <t>Woehler, Eric/0000-0002-1125-0748</t>
  </si>
  <si>
    <t>WOS:A1992JY25600012</t>
  </si>
  <si>
    <t>VUORINEN, I; BONSDORFF, E</t>
  </si>
  <si>
    <t>EFFECT OF THE ABUNDANCE OF 3 PREDOMINATING COPEPOD SPECIES ON ADEQUATE SAMPLE VOLUME AND SAMPLE-SIZE IN BRANSFIELD STRAIT (ANTARCTIC PENINSULA) AND WATERS NORTH OF THE WEDDELL SEA</t>
  </si>
  <si>
    <t>The effect on adequate sample size and sample volume of the abundances of three predominant copepod species, Metridia gerlachei, Calanus propinquus and Calanoides acutus, were studied in Bransfield Strait (Antarctic Peninsula) in the austral summer of 1988-1989 and waters north of the Weddell Sea in 1989-1990. Copepod abundances were higher in the area north of the Weddell Sea, with the exception of Metridia gerlachei, which was evenly distributed over both areas. Local (intra-station) patchiness was not found, indicating random distribution over small areas. In the assessment of inter-station variability in Bransfield Strait, with standard error of the mean set arbitrarily at 20% of the average abundance and a sampling volume of 150 m3, the theoretical minimum sample size (number of sampling stations) ranged from 6 to 17 for juvenile copepods and from 11 to 25 for adults. The minimum number of stations in the area north of the Weddell Sea reached from 5 to 7, and from 7 to 10 respectively. No attempt has usually been made into Antarctic copepods to adjust the sampling effort to the abundance of animals to be sampled. Sampling has in effect been non-random, with sampling sites distributed along predetermined cruising routes, and sampling usually consisting of one single haul from a standardized depth at each station. We therefore set out to answer the following questions: 1) Does a single haul give a true representation of the plankton community at one station? 2) What would be the minimum filtered volume needed for numerically valid population estimates of the dominant copepod species? and 3) What would be the minimum sample number (number of stations) in a given area and for a given species required to obtain satisfactory precision in terms of true density estimates? Three predominant copepod species were chosen for the experiment: Metridia gerlachei, Calanoides acutus and Calanus propinquus.</t>
  </si>
  <si>
    <t>ABO AKAD UNIV,DEPT BIOL,SF-20500 TURKU,FINLAND</t>
  </si>
  <si>
    <t>Abo Akademi University</t>
  </si>
  <si>
    <t>VUORINEN, I (corresponding author), UNIV JYVASKYLA,DEPT BIOL,POB 35,SF-40351 JYVASKYLA,FINLAND.</t>
  </si>
  <si>
    <t>Bonsdorff, Erik/0000-0001-5070-4880</t>
  </si>
  <si>
    <t>WOS:A1992JY25600015</t>
  </si>
  <si>
    <t>MCMINN, A</t>
  </si>
  <si>
    <t>QUATERNARY COASTAL EVOLUTION AND VEGETATION HISTORY OF NORTHERN NEW-SOUTH-WALES, AUSTRALIA, BASED ON DINOFLAGELLATES AND POLLEN</t>
  </si>
  <si>
    <t>SEA-LEVEL CHANGES; LATE PLEISTOCENE; TECTONIC MOVEMENTS; CYSTS</t>
  </si>
  <si>
    <t>MCMINN, A (corresponding author), UNIV TASMANIA,INST ANTARCTIC &amp; SO OCEAN STUDIES,BOX 252C,HOBART,TAS 7001,AUSTRALIA.</t>
  </si>
  <si>
    <t>10.1016/0033-5894(92)90043-I</t>
  </si>
  <si>
    <t>KD125</t>
  </si>
  <si>
    <t>WOS:A1992KD12500006</t>
  </si>
  <si>
    <t>SURFACE AIR TEMPERATURES AT MARION ISLAND, SUB-ANTARCTIC</t>
  </si>
  <si>
    <t>ACAD SCIENCE SOUTH AFRICA A S S AF</t>
  </si>
  <si>
    <t>LYNWOOD RIDGE</t>
  </si>
  <si>
    <t>PO BOX 72135, LYNWOOD RIDGE 0040, SOUTH AFRICA</t>
  </si>
  <si>
    <t>KP107</t>
  </si>
  <si>
    <t>WOS:A1992KP10700011</t>
  </si>
  <si>
    <t>SUGDEN, D</t>
  </si>
  <si>
    <t>GLOBAL WARMING - ANTARCTIC ICE SHEETS AT RISK</t>
  </si>
  <si>
    <t>HISTORY</t>
  </si>
  <si>
    <t>SUGDEN, D (corresponding author), UNIV EDINBURGH, DEPT GEOG, EDINBURGH EH18 9XP, SCOTLAND.</t>
  </si>
  <si>
    <t>OCT 29</t>
  </si>
  <si>
    <t>10.1038/359775a0</t>
  </si>
  <si>
    <t>JV777</t>
  </si>
  <si>
    <t>WOS:A1992JV77700032</t>
  </si>
  <si>
    <t>BARRETT, PJ; ADAMS, CJ; MCINTOSH, WC; SWISHER, CC; WILSON, GS</t>
  </si>
  <si>
    <t>GEOCHRONOLOGICAL EVIDENCE SUPPORTING ANTARCTIC DEGLACIATION 3 MILLION YEARS AGO</t>
  </si>
  <si>
    <t>CENOZOIC GLACIAL HISTORY; ROSS EMBAYMENT</t>
  </si>
  <si>
    <t>THE response of the Antarctic ice sheets to increased global temperatures is an important unresolved issue in the assessment of future climate change. In particular, considerable controversy exists as to whether the East Antarctic ice sheet suffered extensive deglaciation during the mid-Pliocene epoch (approximately 3 Myr ago), when temperatures were only slightly warmer than today. Although the ice sheet is widely assumed to have existed in something like its present form for the past 14 Myr (ref. 1), marine diatoms eroded from the Antarctic interior have been found in glacial till deposits high in the Transantarctic Mountains2,3, and have been biostratigraphically dated at approximately 3 Myr before present. This age has been disputed4 because it implies marine deposition in the Antarctic interior, and hence substantial deglaciation, at a time when other evidence has been marshalled for the persistence of cold, polar conditions4. Here we report K-Ar and 40Ar/39Ar ages for a volcanic ash bed in diatom-bearing glaciomarine strata cored in Ferrar Fiord (East Antarctica) by the CIROS-2 drill-holes, which confirm the age of the diatoms at approximately 3 Myr, and hence also confirm the mid-Pliocene deglaciation.</t>
  </si>
  <si>
    <t>INST GEOL &amp; NUCL SCI, LOWER HUTT, NEW ZEALAND; NEW MEXICO INST MIN &amp; TECHNOL, DEPT GEOSCI, SOCORRO, NM 87801 USA; INST HUMAN ORIGINS, CTR GEOCHRONOL, BERKELEY, CA 94709 USA</t>
  </si>
  <si>
    <t>GNS Science - New Zealand; New Mexico Institute of Mining Technology</t>
  </si>
  <si>
    <t>VICTORIA UNIV WELLINGTON, RES SCH EARTH SCI, POB 600, WELLINGTON, NEW ZEALAND.</t>
  </si>
  <si>
    <t>Wilson, Gary S/B-3803-2010</t>
  </si>
  <si>
    <t>Wilson, Gary/0000-0003-0025-3641</t>
  </si>
  <si>
    <t>10.1038/359816a0</t>
  </si>
  <si>
    <t>WOS:A1992JV77700059</t>
  </si>
  <si>
    <t>CULLEN, JJ; NEALE, PJ; LESSER, MP</t>
  </si>
  <si>
    <t>BIOLOGICAL WEIGHTING FUNCTION FOR THE INHIBITION OF PHYTOPLANKTON PHOTOSYNTHESIS BY ULTRAVIOLET-RADIATION</t>
  </si>
  <si>
    <t>ACTION SPECTRA; ANACYSTIS-NIDULANS; NATURAL-WATERS; UV-RADIATION; B RADIATION; PHOTOINHIBITION; IRRADIANCE; CYANOBACTERIUM; REACTIVATION; POPULATIONS</t>
  </si>
  <si>
    <t>Severe reduction of stratospheric ozone over Antarctica has focused increasing concern on the biological effects of ultraviolet-B (UVB) radiation (280 to 320 nanometers). Measurements of photosynthesis from an experimental system, in which phytoplankton are exposed to a broad range of irradiance treatments, are fit to an analytical model to provide the spectral biological weighting function that can be used to predict the short-term effects of ozone depletion on aquatic photosynthesis. Results show that UVA (320 to 400 nanometers) significantly inhibits the photosynthesis of a marine diatom and a dinoflagellate, and that the effects of UVB are even more severe. Application of the model suggests that the Antarctic ozone hole might reduce near-surface photosynthesis by 12 to 15 percent, but less so at depth. The experimental system makes possible routine estimation of spectral weightings for natural phytoplankton.</t>
  </si>
  <si>
    <t>BIGELOW LAB OCEAN SCI, BOOTHBAY HARBOR, ME 04575 USA; UNIV CALIF BERKELEY, DEPT PLANT BIOL, BERKELEY, CA 94720 USA</t>
  </si>
  <si>
    <t>Bigelow Laboratory for Ocean Sciences; University of California System; University of California Berkeley</t>
  </si>
  <si>
    <t>CULLEN, JJ (corresponding author), DALHOUSIE UNIV, DEPT OCEANOG, HALIFAX B3H 4J1, NS, CANADA.</t>
  </si>
  <si>
    <t>Cullen, John J/B-6105-2008; Cuillen, John/AAE-1371-2019; Neale, Patrick/A-3683-2012</t>
  </si>
  <si>
    <t>Cuillen, John/0000-0002-7740-0999;</t>
  </si>
  <si>
    <t>OCT 23</t>
  </si>
  <si>
    <t>10.1126/science.258.5082.646</t>
  </si>
  <si>
    <t>JU745</t>
  </si>
  <si>
    <t>WOS:A1992JU74500056</t>
  </si>
  <si>
    <t>SOWERS, T; BENDER, M; RAYNAUD, D; KOROTKEVICH, YS</t>
  </si>
  <si>
    <t>DELTA-N-15 OF N2 IN AIR TRAPPED IN POLAR ICE - A TRACER OF GAS-TRANSPORT IN THE FIRN AND A POSSIBLE CONSTRAINT ON ICE AGE-GAS AGE-DIFFERENCES</t>
  </si>
  <si>
    <t>LAST CLIMATIC CYCLE; ANTARCTIC ICE; CORE RECORD; CO2; BE-10; SNOW</t>
  </si>
  <si>
    <t>With respect to gas transport the firn near the surface of an ice sheet can be divided into three zones. The uppermost is a convective zone located just below the surface of the ice sheet in which the air is rapidly flushed by convective exchange with the overlying atmosphere. Below the convective zone there is a diffusive air column in which diffusion is rapid but there is no convection. Between the bottom of the diffusive air column and the bubble close-off region there may be a nondiffusive zone in which diffusion is so slow that negligible gas transport occurs. The diffusive air column is characterized by progressive enrichment with depth of N-15 in N2 (and heavy isotopes of gases in general) as predicted using the barometric equation. In this paper we present data on the deltaN-15 of N2 in recently trapped air samples from 12 ice cores, along with numerous downcore samples from Byrd, Vostok, and Dome C. Bubble close-off depths for these cores (calculated from a densification model) ranged from 51 to 114 meters below the surface (mbs). We used these data and the barometric equation to calculate the thickness of the diffusive air column, and found that it comprised 46 to 93% of the total firn thickness at our study sites. Paleo-close-off depths calculated from the densification model for glacial sections of Byrd, Vostok, and Dome C are 15 - 25 m deeper than close-off depths today. Diffusive column heights, calculated from deltaN-15, varied in a more complex manner. The diffusive column height at Byrd appears to have decreased from 74 m during the last glacial period to 50 m during the Holocene. At Vostok and Dome C the diffusive column height calculated from N-15 increase from about 65 m during the last glacial period to about 80 m in the Holocene. We use records of surface temperature and CO2 at Byrd and Vostok, along with their respective chronologies, to constrain the ice age - gas age difference (DELTAage) throughout the section of the Vostok ice core corresponding to the last glacial termination. In principle, DELTAage values calculated from these data can be used to discriminate whether gas in the firn mixes to the bubble close-off depth or to a depth equivalent to the diffusive column height. In practicle, however, uncertainties in the chronology of Byrd and Vostok are too great to allow us to distinguish between these two possibilities. One can only say that at the time of the last termination, DELTAage for Vostok was between 3 and 10.5 kyr. Previous estimates fall within this range.</t>
  </si>
  <si>
    <t>LAB GLACIOL &amp; GEOPHYS ENVIRONMENT, F-38402 ST MARTIN DHERES, FRANCE; ST PETERSBURG ARCTIC &amp; ANTARCTIC RES INST, ST PETERSBURG, USSR</t>
  </si>
  <si>
    <t>UNIV RHODE ISL, SCH OCEANOG, NARRAGANSETT, RI 02882 USA.</t>
  </si>
  <si>
    <t>OCT 20</t>
  </si>
  <si>
    <t>D14</t>
  </si>
  <si>
    <t>10.1029/92JD01297</t>
  </si>
  <si>
    <t>JU835</t>
  </si>
  <si>
    <t>WOS:A1992JU83500001</t>
  </si>
  <si>
    <t>ABBATT, JPD; BEYER, KD; FUCALORO, AF; MCMAHON, JR; WOOLDRIDGE, PJ; ZHANG, R; MOLINA, MJ</t>
  </si>
  <si>
    <t>INTERACTION OF HCL VAPOR WITH WATER-ICE - IMPLICATIONS FOR THE STRATOSPHERE</t>
  </si>
  <si>
    <t>DEPENDENT SOLUTE REDISTRIBUTION; ANTARCTIC STRATOSPHERE; HYDROGEN-CHLORIDE; HYDROCHLORIC-ACID; PHASE BOUNDARY; OZONE; SOLUBILITY; PRESSURES; DIFFUSION; DEPLETION</t>
  </si>
  <si>
    <t>The nature of the interaction of HCl vapor with ice has been investigated, using thermal analysis and FTIR spectroscopy to characterize the ice substrate, and mass spectrometry to measure the concentration of HCl and H2O vapors in the gas phase. The results indicate that a liquid layer is formed rapidly at the ice surface for ice exposed to HCl vapor at partial pressures above those characteristic of the ice - liquid (aqueous HCl solution) equilibrium system. This liquid layer also forms below the eutectic temperature (186 K); that is, it forms even at temperatures at which the liquid is metastable with respect to the formation of HCl trihydrate. For smaller HCl partial pressures such as those prevailing in the stratosphere, the HCl is taken up by the ice surface in amounts corresponding to a large fraction of a monolayer. The chemical reactivity of this surface HCl is very large: Chlorine activation by type II polar stratospheric clouds (consisting of ice particles) should occur efficiently by reaction of the HCl with ClONO2.</t>
  </si>
  <si>
    <t>MIT, DEPT EARTH ATMOSPHER &amp; PLANETARY SCI, 541320, CAMBRIDGE, MA 02139 USA.</t>
  </si>
  <si>
    <t>Zhang, Renyi/A-2942-2011</t>
  </si>
  <si>
    <t>Zhang, Renyi/0000-0001-8708-3862; Abbatt, Jonathan/0000-0002-3372-334X</t>
  </si>
  <si>
    <t>10.1029/92JD01220</t>
  </si>
  <si>
    <t>WOS:A1992JU83500009</t>
  </si>
  <si>
    <t>CELL WALL-LESS, FREE-LIVING SPIROCHETES IN ANTARCTICA</t>
  </si>
  <si>
    <t>SPIROCHETE; SPIROCHAETALES; 16S RIBOSOMAL-RNA; L-FORM; MYCOPLASMA-LIKE; ANTARCTICA</t>
  </si>
  <si>
    <t>PHYLOGENETIC ANALYSIS; DNA; RNA</t>
  </si>
  <si>
    <t>The phylogeny of an Antarctic, cell wall-less, bacterial strain was determined by sequencing PCR amplified 16S rDNA, and comparison of the sequence with other bacterial 16S rRNA sequences available in databanks. Although the strain was phenotypically very similar to members of the genus Anaeroplasma, phylogenetic analyses showed it was a member of the order Spirochaetales. Until now, the order was one of the few bacterial orders in which phylogeny was reflected in a uniform morphology of its members. The viability of wall-less cells in cultures of spirochetes and spirochetal infective material warrants reinvestigation.</t>
  </si>
  <si>
    <t>UNIV TASMANIA,COOPERAT RES CTR ANTARCTIC &amp; SO OCEAN ENVIRONM,HOBART,TAS 7001,AUSTRALIA</t>
  </si>
  <si>
    <t>FRANZMANN, PD (corresponding author), UNIV TASMANIA,AUSTRALIAN COLLECT ANTARCTIC MICROORGANISMS,BOX 252C,HOBART,TAS 7001,AUSTRALIA.</t>
  </si>
  <si>
    <t>OCT 15</t>
  </si>
  <si>
    <t>10.1111/j.1574-6968.1992.tb05477.x</t>
  </si>
  <si>
    <t>JR889</t>
  </si>
  <si>
    <t>WOS:A1992JR88900014</t>
  </si>
  <si>
    <t>EICKEN, H</t>
  </si>
  <si>
    <t>SALINITY PROFILES OF ANTARCTIC SEA ICE - FIELD DATA AND MODEL RESULTS</t>
  </si>
  <si>
    <t>NORTHWESTERN WEDDELL SEA; THICKNESS DISTRIBUTION; WINTER; OCEAN; LAYER</t>
  </si>
  <si>
    <t>In order to describe and compare sea ice salinity distributions, which are of interest in the study of physical and biological ice characteristics as well as ice-ocean interaction, we have computed composite profiles and fitted third-degree polynomials to salinity data of 129 cores from the Weddell Sea. Four characteristic profile shapes have been recognized and described through the polynomial coefficients (C-, S-, I- and ?-type profiles). The field data have been compared with ideal salinity profiles generated by a simulation scheme based on thermodynamic growth under climatological conditions representative of the Weddell Sea. Composite salinity profiles agree well with simulations, irrespective of the growth mechanism (i.e., frazil or congelation), suggesting that ice properties which depend on salinity or porosity may evolve independent of ice growth conditions. Analysis of salinity and O-18 data in conjunction with the simulations demonstrates that apart from meteorological conditions controlling growth velocity and temperature distribution within the ice, flooding and upward brine expulsion are important in raising top salinities as frequently observed. Low top salinities are typical of ice that has undergone retexturing and differential desalination. Salinity decreases towards the bottom of a floe are a result of high oceanic heat fluxes and snow-cover effects. As a consequence of these processes the bulk salinity of Weddell Sea ice cannot be described by a simple linear age-thickness relationship as characteristic of Arctic first-year ice.</t>
  </si>
  <si>
    <t>Eicken, Hajo/M-6901-2016</t>
  </si>
  <si>
    <t>C10</t>
  </si>
  <si>
    <t>10.1029/92JC01588</t>
  </si>
  <si>
    <t>JT996</t>
  </si>
  <si>
    <t>WOS:A1992JT99600007</t>
  </si>
  <si>
    <t>HAYNES, DR; TRO, NJ; GEORGE, SM</t>
  </si>
  <si>
    <t>CONDENSATION AND EVAPORATION OF H2O ON ICE SURFACES</t>
  </si>
  <si>
    <t>ELECTRON-STIMULATED DESORPTION; HYDROGEN-CHLORIDE; OZONE HOLE; KINETICS; WATER; COEFFICIENT; AL2O3(1120); ADSORPTION; TEMPERATURES; TRANSITION</t>
  </si>
  <si>
    <t>The condensation and evaporation coefficients for H2O on ice surfaces were measured using optical interference techniques. The condensation coefficient, alpha, was determined at ice surface temperatures from 20 to 185 K. For H2O vapor at 300 K, the condensation coefficient decreased as a function of surface temperature from alpha = 1.06 +/- 0.10 at 20 K to alpha = 0.65 +/-0.08 at 185 K. The temperature dependence of the condensation coefficient could be fit by a precursor-mediated adsorption model. The evaporation coefficient, gamma was obtained at various surface temperatures using isothermal desorption measurements. The evaporation coefficient was observed to be constant at gamma = 0.63 +/- 0.15 for ice surface temperatures from 173 to 205 K. Over the temperature range whom the condensation and evaporation coefficients could both be measured, alpha and gamma were equivalent within the experimental error limits. This equivalence indicates that evaporation or condensation rates are dictated only by temperature and pressure and can be treated individually during net condensation, not evaporation, or steady-state equilibrium. An Arrhenius analysis of the H2O isothermal desorption rates from ice at different temperatures revealed zero-order desorption kinetics expected for multilayer desorption. The activation barrier for desorption was E(d) = 11.9 +/- 0.2 kcal/mol with a preexponential of upsilon0 = 2.8 x 10(30) +/- 1.0 x 10(30) molecules/(cm2 s). Quasi-equilibrium experiments also determined an enthalpy of sublimation for H2O from ice of DELTAH(sub) = 11.8 +/- 0.2 kcal/mol and an entropy of sublimation of DELTAS(sub) = 31.0 cal/(K mol). The equivalency of the kinetic desorption barrier and the quasi-equilibrium enthalpy of sublimation indicates that there is no barrier for H2O adsorption on ice surfaces. The measured condensation and evaporation coefficients predict the presence of polar stratospheric clouds over the Antarctic pole at 10-20 km. These measurements also reveal that ice surfaces in the polar stratosphere are very dynamic with H2O condensation and evaporation rates of 10-1000 ML/s (1 ML = 9.8 x 10(14) molecules.cm2) for equilibrium conditions between 180 and 210 K.</t>
  </si>
  <si>
    <t>UNIV COLORADO,DEPT CHEM &amp; BIOCHEM,BOULDER,CO 80309</t>
  </si>
  <si>
    <t>George, Steven/O-2163-2013</t>
  </si>
  <si>
    <t>George, Steven/0000-0003-0253-9184</t>
  </si>
  <si>
    <t>10.1021/j100200a055</t>
  </si>
  <si>
    <t>JU555</t>
  </si>
  <si>
    <t>WOS:A1992JU55500055</t>
  </si>
  <si>
    <t>FLINT, OS</t>
  </si>
  <si>
    <t>STUDIES OF NEOTROPICAL CADDISFLIES .49. THE TAXONOMY AND RELATIONSHIP OF THE GENUS EOSERICOSTOMA, WITH DESCRIPTIONS OF THE IMMATURE STAGES (TRICHOPTERA, HELICOPHIDAE)</t>
  </si>
  <si>
    <t>The larvae, pupae, and cases of Eosericostoma inaequispina Schmid, type species of the genus, are described for the first time. Generic diagnoses are presented for the adults, larvae, pupae, and cases. The males and females of the two included species are illustrated and their known distributions plotted; distinguishing characters for the immature stages could not be found. The genus is compared with the other three genera in the family, Helicopha, Alloecella (both from Australia and Tasmania) and Zelolessica (New Zealand). Although data on the immature stages of the Australasian genera are incomplete at this time, substantial agreement is found between all four genera in most characteristics. Eosericostoma is considered to be a true member of the Helicophidae and represents another Trans-Antarctic element in the Chilean fauna.</t>
  </si>
  <si>
    <t>FLINT, OS (corresponding author), NATL MUSEUM NAT HIST,DEPT ENTOMOL,MRC 105,WASHINGTON,DC 20560, USA.</t>
  </si>
  <si>
    <t>JU727</t>
  </si>
  <si>
    <t>WOS:A1992JU72700011</t>
  </si>
  <si>
    <t>MORGAN, JP; SMITH, WHF</t>
  </si>
  <si>
    <t>FLATTENING OF THE SEA-FLOOR DEPTH AGE CURVE AS A RESPONSE TO ASTHENOSPHERIC FLOW</t>
  </si>
  <si>
    <t>AUSTRALIAN-ANTARCTIC DISCORDANCE; HOT-SPOT SWELLS; MANTLE CONVECTION; HEAT-FLOW; OCEANIC LITHOSPHERE; THERMAL STRUCTURE; HAWAIIAN SWELL; ORIGIN; CONSTRAINTS; BATHYMETRY</t>
  </si>
  <si>
    <t>THE flattening of sea-floor depths from the square-root age dependence predicted by considering the cooling plate as a growing thermal boundary layer is a fundamental constraint on the evolution of oceanic lithosphere1. Previous explanations for the flattening have included reheating from convective instabilities that form beneath lithosphere older than approximately 80 Myr (ref. 2), thermal rejuvenation of lithosphere that passes over stationary hotspots3-5, or a whole-mantle flow forced by two converging plates6. We suggest here that the flattening of old ocean floors can perhaps best be explained as a dynamic phenomenon reflecting flow in asthenosphere underlying the oceanic lithosphere. Applying the model to the Pacific plate, we show that a solution for flow in an asthenosphere low-viscosity channel which is 'consumed' by plate accretion and the subduction of lithosphere at trenches, and replenished by near-ridge upwelling and near-ridge hotspots, generates the observed approximately 1 km of sea-floor flattening for asthenospheric viscosities of 2 x 10(18) Pa s and an absolute Pacific plate motion of 100 mm yr-1. Our model can also explain the asymmetric subsidence of the South American and African plates away from the Mid-Atlantic Ridge.</t>
  </si>
  <si>
    <t>MORGAN, JP (corresponding author), UNIV CALIF SAN DIEGO,SCRIPPS INST OCEANOG,INST GEOPHYS &amp; PLANETARY PHYS,9500 GILMAN DR,LA JOLLA,CA 92093, USA.</t>
  </si>
  <si>
    <t>Smith, Walter H F/AAM-6681-2020; Zhang, Junyuan/P-9292-2018</t>
  </si>
  <si>
    <t>Smith, Walter H F/0000-0002-8814-015X; Morgan, Jason/0000-0002-3100-0877</t>
  </si>
  <si>
    <t>OCT 8</t>
  </si>
  <si>
    <t>10.1038/359524a0</t>
  </si>
  <si>
    <t>JR859</t>
  </si>
  <si>
    <t>WOS:A1992JR85900056</t>
  </si>
  <si>
    <t>OSULLIVAN, D; ZURER, P</t>
  </si>
  <si>
    <t>ANTARCTIC OZONE HOLE IS EARLIER, DEEPER, WIDER</t>
  </si>
  <si>
    <t>OCT 5</t>
  </si>
  <si>
    <t>10.1021/cen-v070n040.p007a</t>
  </si>
  <si>
    <t>JQ739</t>
  </si>
  <si>
    <t>WOS:A1992JQ73900007</t>
  </si>
  <si>
    <t>SHIROCHKOV, AV; MAKAROVA, LN; KUSTOV, AV; SHULGINA, NV</t>
  </si>
  <si>
    <t>ON THE NATURE OF IONOGRAM SLANT E(S) AND THE F-LACUNA PHENOMENA IN THE AURORAL IONOSPHERE</t>
  </si>
  <si>
    <t>Data from the EISCAT radar and two vertical ionosondes were used to study the slant E(s) and F-lacuna phenomena in the auroral ionosphere. The threshold effect in both the electric field and in the E-region electron density for the slant E(s) echoes onset was found and the respective threshold values were estimated as 30 mV/m and 2 . 10(5) cm-3. Predictions of slant E(s) trace shape are made on the basis of EISCAT measurements of ionospheric parameters and a theoretical model of radar aurora signal formation used previously in the VHF band. Satisfactory agreement was found between the model and the experimental ionograms. We present evidence that the F-lacuna phenomenon is associated with at least two effects: a) the defocussing of radio waves during propagation in the disturbed F-region and b) the radio wave absorption during its propagation through the strongly heated, turbulent E-region. The relationship between the slant E(s) and the F-lacuna phenomena is discussed in view of the other recent observations.</t>
  </si>
  <si>
    <t>ST PETERSBURG ARCTIC &amp; ANTARCTIC RES ST,ST PETERSBURG 199226,USSR; MURMANSK POLAR GEOPHYS INST,MURMANSK 183023,USSR</t>
  </si>
  <si>
    <t>Arctic &amp; Antarctic Research Institute; Russian Academy of Sciences; Polar Geophysical Institute</t>
  </si>
  <si>
    <t>KA490</t>
  </si>
  <si>
    <t>WOS:A1992KA49000010</t>
  </si>
  <si>
    <t>KITTLER, P; SWAN, H; IVEY, J</t>
  </si>
  <si>
    <t>AN INDICATING OXIDANT SCRUBBER FOR THE MEASUREMENT OF ATMOSPHERIC DIMETHYLSULFIDE</t>
  </si>
  <si>
    <t>DIMETHYLSULFIDE (DMS); OXIDANT; ATMOSPHERIC; POTASSIUM IODIDE</t>
  </si>
  <si>
    <t>MARINE ATMOSPHERE; BOUNDARY-LAYER; SULFIDE; SULFUR; CLIMATE; PHYTOPLANKTON; OCEAN; AIR</t>
  </si>
  <si>
    <t>An indicating oxidant scrubber has been developed for the chemisorptive or cryogenic collection of dimethylsulphide and potentially other reduced atmospheric trace gases, for subsequent gas chromatographic analyses. The scrubber, based on potassium iodide, was not exhausted after exposure to approximately 200 l of ambient air and compared favourably with scrubbers used in other studies. When used in series, two of these filters will provide a visual indication of the oxidant breakthrough volume.</t>
  </si>
  <si>
    <t>AUSTRALIAN ANTARCTIC DIV, KINGSTON, TAS 7150, AUSTRALIA</t>
  </si>
  <si>
    <t>KITTLER, P (corresponding author), AUSTRALIAN GOVT ANALYT LABS, TASMANIAN REG LAB, POB 84, KINGSTON, TAS 7150, AUSTRALIA.</t>
  </si>
  <si>
    <t>SWAN, Hilton B/B-1426-2013</t>
  </si>
  <si>
    <t>SWAN, Hilton B/0000-0002-1608-3977</t>
  </si>
  <si>
    <t>10.1016/0960-1686(92)90117-4</t>
  </si>
  <si>
    <t>JN299</t>
  </si>
  <si>
    <t>WOS:A1992JN29900018</t>
  </si>
  <si>
    <t>JACKSON, S; PLACE, AR; SEIDERER, LJ</t>
  </si>
  <si>
    <t>CHITIN DIGESTION AND ASSIMILATION BY SEABIRDS</t>
  </si>
  <si>
    <t>EUPHAUSIA-SUPERBA-DANA; ANTARCTIC MARION ISLAND; STOMACH LYSOZYMES; SOUTH GEORGIA; GADUS-MORHUA; ENZYMES; DIETS; KRILL; TRACT; DEGRADATION</t>
  </si>
  <si>
    <t>As a structural component of crustacean exoskeletons, chitin is the most important carbohydrate in the diets of many marine carnivores. To investigate the physiological and biochemical adaptations that may enable seabirds to break down this ''prey defense,'' we estimated chitin digestibilities for Sooty Albatrosses (Phoebetria fusca), White-chinned Petrels (Procellaria aequinoctialis), Rockhopper Penguins (Eudyptes chrysocome), Gentoo Penguins (Pygoscelis papua), King Penguins (Aptenodytes patagonicus) and Leach's Storm-Petrels (Oceanodroma leucorhoa) fed Antarctic krill (Euphausia superba). These species retain a substantial proportion (46.5 +/- SD of 13.1%, 39.1 +/- 4.9%, 52.8 +/- 37.6%, 45.3 +/- 5.6%, 84.8 +/- 11.7% and 35 +/- 12.2%, respectively) of ingested chitin. We also obtained preliminary estimates of chitinolytic activity in the gastric mucosae of the above six species by incubating extracts of tissue samples with a chitin substrate and measuring the production of the end product of chitin hydrolysis, N-acetyl-D-glucosamine (NAG). Chitinolytic activity (up to 5,000 mug NAG h-1 g-1 expressed per gram tissue) was measured from proventricular tissue and within the activity range (1,350 to 61,650,ug NAG h-1 g-1) reported for eight other avian species. In order to assess the energetic and nutritional benefits of chitinolytic activity in seabirds, we studied gastrointestinal absorption of the end products of chitinolysis in Leach's Storm-Petrels. The overall absorption efficiency of NAG and its deacetylated precursor, glucosamine (Gln), in this species was 44.0 +/- 3.0% and 11.0 +/- 1.9%, respectively. These absorption efficiencies were significantly less than for glucose, which was absorbed with an efficiency of 90.6 +/- 2.5%. No absorption of NAG and Gln occurred in the proventriculus. Overall, we showed that seabirds have a capacity to assimilate a considerable portion of the carbon and nitrogen present as chitin in the exoskeleton of their prey, but we have not demonstrated that assimilation actually occurs. The potential costs and benefits of chitin hydrolysis, as well as the absorption of the breakdown products, need to be assessed.</t>
  </si>
  <si>
    <t>UNIV CAPE TOWN, PERCY FITZPATRICK INST AFRICAN ORNITHOL, RONDEBOSCH 7700, SOUTH AFRICA; UNIV MARYLAND, CTR MARINE BIOTECHNOL, BALTIMORE, MD 21202 USA; UNIV CAPE TOWN, DEPT ZOOL, RONDEBOSCH 7700, SOUTH AFRICA</t>
  </si>
  <si>
    <t>University of Cape Town; University System of Maryland; University of Maryland Baltimore; University of Cape Town</t>
  </si>
  <si>
    <t>Bond, Alexander L/A-3786-2010; Place, Allen R/F-9267-2013</t>
  </si>
  <si>
    <t>OXFORD UNIV PRESS INC</t>
  </si>
  <si>
    <t>CARY</t>
  </si>
  <si>
    <t>JOURNALS DEPT, 2001 EVANS RD, CARY, NC 27513 USA</t>
  </si>
  <si>
    <t>1938-4254</t>
  </si>
  <si>
    <t>10.2307/4088151</t>
  </si>
  <si>
    <t>KW258</t>
  </si>
  <si>
    <t>WOS:A1992KW25800007</t>
  </si>
  <si>
    <t>KOVACS, KM; LAVIGNE, DM</t>
  </si>
  <si>
    <t>MATERNAL INVESTMENT IN OTARIID SEALS AND WALRUSES</t>
  </si>
  <si>
    <t>ANTARCTIC FUR-SEAL; ARCTOCEPHALUS-FORSTERI LESSON; LION ZALOPHUS-CALIFORNIANUS; AMSTERDAM-ISLAND; CYSTOPHORA-CRISTATA; PHOCA-GROENLANDICA; NEONATAL GROWTH; ELEPHANT SEALS; MARION-ISLAND; MASS-TRANSFER</t>
  </si>
  <si>
    <t>We examined neonatal size, growth rate during lactation, weaning mass, adult body mass, and the degree of polygyny among fur seals and sea lions (Otariidae) and walruses (Odobenidae). Observed patterns of maternal and sexual investment were compared with those reported for true seals (Phocidae) and for other mammals. There was a strong positive interspecific allometric relationship between mass at birth and maternal mass for otariid species (p &lt; 0.001). The slope of this relationship was significantly different from that for phocid species (p &lt; 0.001). All pinniped data were above the regression line for terrestrial mammals. Lactation was longer and growth rates were slower for otariid and odobenid species than for phocid species. The cyclic foraging pattern of lactating otariids allows for more flexibility in the duration of lactation than is possible in phocids. Such flexibility may serve as a buffer when food is scarce. The longer lactation period of otariids and walruses also permits offspring to develop swimming and foraging skills while still depending on their mothers for energy. The relationship of mass at weaning to maternal mass suggests a greater investment in each neonate in otariids and walruses than in phocids. The large body size and advanced state of development at weaning may be an adaptive response to predation pressure on otariids. Adult male otariids and walruses are larger than females and, in both families, the average birth mass, mass at weaning, and growth rate of male pups are greater than those of females. The ratio of body masses of male pups to female pups at birth and at weaning was not correlated with the degree of adult sexual dimorphism within species, despite a positive correlation between the ratio of body masses of adult males to adult females and the degree of polygyny across otariid species.</t>
  </si>
  <si>
    <t>UNIV GUELPH,DEPT ZOOL,GUELPH N1G 2W1,ONTARIO,CANADA</t>
  </si>
  <si>
    <t>University of Guelph</t>
  </si>
  <si>
    <t>KOVACS, KM (corresponding author), UNIV WATERLOO,DEPT BIOL,WATERLOO N2L 3G1,ONTARIO,CANADA.</t>
  </si>
  <si>
    <t>10.1139/z92-265</t>
  </si>
  <si>
    <t>JY069</t>
  </si>
  <si>
    <t>WOS:A1992JY06900011</t>
  </si>
  <si>
    <t>MAMMERICKX, J</t>
  </si>
  <si>
    <t>THE FOUNDATION SEAMOUNTS - TECTONIC SETTING OF A NEWLY DISCOVERED SEAMOUNT CHAIN IN THE SOUTH-PACIFIC</t>
  </si>
  <si>
    <t>FERNANDEZ,JUAN MICROPLATE; OCEAN; EVOLUTION; VOLCANISM; FEATURES; HISTORY; ORIGIN; RIDGES; PLATE</t>
  </si>
  <si>
    <t>Large areas of the South Pacific remain unsurveyed because they are so remote. A major volcanic chain, the Foundation Seamounts lies between 33-degrees-S and 39-degrees-S and between 111-degrees-W and 125-degrees-W. Poorly defined on conventional bathymetric charts. it becomes very apparent when combining an analysis of conventional geophysical data with the satellite altimeter data. The length of the seamount chain is 1350 km and the volcanoes are clustered within a 180 km wide band, trending approximately N70W, which is the direction of absolute motion of the Pacific plate over a fixed reference system. Some of these volcanoes are so shallow that they may have emerged above the sea surface at an earlier time. No dates are known for the seamounts. Surrounding the Foundation Seamounts chain, the tectonic setting is that of the Pacific plate at the time when the strike of the spreading ridge changed from a northwesterly direction to the present northeasterly one. This episode of spreading reorganization involved the existence of a short-lived microplate. West of the Pacific Antarctic ridge, a captured segment of Nazca plate accounts for the large discrepancies in the magnetic anomalies offsets along the Agassiz fracture zone. Large propagators like the Adventure and Kurchatov troughs are described. The newly discovered western segment of the Chile fracture zone is the Pacific plate match of the Chile fracture zone on the Nazca plate.</t>
  </si>
  <si>
    <t>MAMMERICKX, J (corresponding author), SCRIPPS INST OCEANOG,GEOL RES DIV,LA JOLLA,CA 92014, USA.</t>
  </si>
  <si>
    <t>10.1016/0012-821X(92)90135-I</t>
  </si>
  <si>
    <t>JY703</t>
  </si>
  <si>
    <t>WOS:A1992JY70300001</t>
  </si>
  <si>
    <t>RAGAINI, E; SARANGO, MF; VASQUEZ, EH</t>
  </si>
  <si>
    <t>WIND PROFILER RADAR PROJECT FOR ANALYSIS OF ANTARCTIC AIR CURRENTS</t>
  </si>
  <si>
    <t>ELETTROTECNICA</t>
  </si>
  <si>
    <t>Italian</t>
  </si>
  <si>
    <t>RAGAINI, E (corresponding author), POLITECN MILAN,I-20133 MILAN,ITALY.</t>
  </si>
  <si>
    <t>ASSOC ELETTROTECNICA ED ELETTRONICA ITALIANA</t>
  </si>
  <si>
    <t>MILAN</t>
  </si>
  <si>
    <t>VIALE MONZA 259, 20126 MILAN, ITALY</t>
  </si>
  <si>
    <t>0013-6131</t>
  </si>
  <si>
    <t>Engineering, Electrical &amp; Electronic</t>
  </si>
  <si>
    <t>JV414</t>
  </si>
  <si>
    <t>WOS:A1992JV41400002</t>
  </si>
  <si>
    <t>SEASONAL LIPID CONTENTS OF ANTARCTIC MICROARTHROPODS</t>
  </si>
  <si>
    <t>EXPERIMENTAL &amp; APPLIED ACAROLOGY</t>
  </si>
  <si>
    <t>A technique for the accurate determination of lipid content of very small quantities of biological tissue was applied to two Antarctic oribatid mites, Alaskozetes antarcticus and Halozetes belgicae, and a collembolan, Cryptopygus antarcticus. Analysis of monthly samples of the three species, collected between November 1989 and March 1991, revealed little evidence of any seasonal pattern of lipid deposition or use. Male Alaskozetes were the only exception, showing very low lipid levels for a short period of the austral summer, followed by rapid deposition before the onset of winter. Mean lipid contents of the three species over the study period were 10-15% of mean dry weight. There was evidence of a seasonal pattern of egg formation and oviposition in both Alaskozetes and Halozetes, but this was not reflected in the observed lipid levels. Feeding activity was mostly restricted to the summer months (November-March); a temporary resumption of feeding in winter (late August 1990) was followed by an increase in lipid content in both sexes of Alaskozetes.</t>
  </si>
  <si>
    <t>CONVEY, P (corresponding author), BRITISH ANTARCTIC SURVEY,NAT ENVIRONM RES COUNCIL,MADINGLEY RD,CAMBRIDGE CB3 0ET,ENGLAND.</t>
  </si>
  <si>
    <t>CHAPMAN HALL LTD</t>
  </si>
  <si>
    <t>2-6 BOUNDARY ROW, LONDON, ENGLAND SE1 8HN</t>
  </si>
  <si>
    <t>0168-8162</t>
  </si>
  <si>
    <t>EXP APPL ACAROL</t>
  </si>
  <si>
    <t>Exp. Appl. Acarol.</t>
  </si>
  <si>
    <t>10.1007/BF01246564</t>
  </si>
  <si>
    <t>JZ088</t>
  </si>
  <si>
    <t>WOS:A1992JZ08800002</t>
  </si>
  <si>
    <t>BORDAT, P; FREYER, HD; KOBEL, K; VISSAC, T</t>
  </si>
  <si>
    <t>HPLC PREPARATION OF NITRATE FROM ICE CORES FOR MASS-SPECTROMETRIC N-15/N-14 MEASUREMENTS</t>
  </si>
  <si>
    <t>ANTARCTIC SNOW; NITROGEN; RATIOS; N-15; NO3</t>
  </si>
  <si>
    <t>A method for the analysis of deltaN-15-data of nitrate at ultratrace levels in ice cores is described. Samples are preconcentrated using a HPLC-system. Nitrate is then reduced using the Dumas method to molecular nitrogen, which is analysed by mass spectrometry. The overall analytical precision of the method is +/- 0.4%. deltaN-15 at a sample size of 35 bar mul N2. First results of deep ice-core analyses from Dome Summit, Greenland, are given.</t>
  </si>
  <si>
    <t>FORSCHUNGSZENTRUM JULICH, FORSCHUNGSZENTRUM, INST CHEM &amp; DYNAM GEOSPHARE, INST CHEM BELASTETEN ATMOSPHARE 2, W-5170 JULICH 1, GERMANY</t>
  </si>
  <si>
    <t>Helmholtz Association; Research Center Julich</t>
  </si>
  <si>
    <t>10.1007/BF00324990</t>
  </si>
  <si>
    <t>JZ346</t>
  </si>
  <si>
    <t>WOS:A1992JZ34600011</t>
  </si>
  <si>
    <t>VISHNIAC, HS; KURTZMAN, CP</t>
  </si>
  <si>
    <t>CRYPTOCOCCUS-ANTARCTICUS SP-NOV AND CRYPTOCOCCUS-ALBIDOSIMILIS SP-NOV, BASIDIOBLASTOMYCETES FROM ANTARCTIC SOILS</t>
  </si>
  <si>
    <t>YEASTS</t>
  </si>
  <si>
    <t>Cryptococcus albidus, which was described as having maximum growth temperatures (T(max) that vary from &lt;20 to &gt;37-degrees-C, is an apparent exception to van Uden's rule that yeast species generally comprise strains which have T(max) that vary by not more than 5-degrees-C. This exception is dealt with in this paper by the description of phenotypically similar species that have lower T(max) than C. albidus and exhibit no significant DNA similarity to the type strain of C. albidus. Cryptococcus albidosimilis sp. nov., a mesophilic blastobasidiomycete that was isolated from soil of Linnaeus Terrace, Antarctica (type strain, strain MYSW A823-2Y761/70 [= ATCC 76863, = CBS 7711, = NRRL Y-174631), has a T(max) of 30-degrees-C and a guanine-plus-cytosine content of 55 mol%. Cryptococcus antarcticus sp. nov. is a psychrophilic blastobasidiomycete (type strain, strain MYSW A812-20bY693/64 [= ATCC 76663, = CBS 7687, = NRRL Y-174611) is known only from soils of University Valley, Antarctica. C. antarcticus does not exhibit significant DNA similarity with C. albidosimilis, from which it differs phenotypically in its failure to assimilate lactose. The guanine-plus-cytosine content of C. antarcticus is 55 mol%. This species includes four biotypes whose levels of DNA similarity are greater than 72%. The T(max) of these biotypes vary from &gt;15 and &lt;20-degrees-C to &gt;20 and &lt;25-degrees-C. Both habitat temperature (reflected in fatty acid composition) and the sporadic availability of liquid water in University Valley apparently were factors in the evolution of this species.</t>
  </si>
  <si>
    <t>USDA ARS, NATL CTR AGR UTILIZAT RES, PEORIA, IL 61604 USA</t>
  </si>
  <si>
    <t>United States Department of Agriculture (USDA)</t>
  </si>
  <si>
    <t>OKLAHOMA STATE UNIV, DEPT MICROBIOL, STILLWATER, OK 74078 USA.</t>
  </si>
  <si>
    <t>MICROBIOLOGY SOC</t>
  </si>
  <si>
    <t>CHARLES DARWIN HOUSE, 12 ROGER ST, LONDON WC1N 2JU, ERKS, ENGLAND</t>
  </si>
  <si>
    <t>10.1099/00207713-42-4-547</t>
  </si>
  <si>
    <t>JR940</t>
  </si>
  <si>
    <t>WOS:A1992JR94000007</t>
  </si>
  <si>
    <t>OBLEITNER, F</t>
  </si>
  <si>
    <t>ATMOSPHERIC TURBIDITY AT THE ANTARCTIC COASTAL STATION GEORG-VON-NEUMAYER (70-DEGREES-S, 8-DEGREES-W, 40 M MSL)</t>
  </si>
  <si>
    <t>JOURNAL OF APPLIED METEOROLOGY</t>
  </si>
  <si>
    <t>Spectral actinometric measurements of direct solar radiation were made on all 17 clear days during 1981/82. From broadband measurements using cutoff filters, a number of common measures for aerosol extinction as well as precipitable-water content of the atmosphere were derived by numerical analysis. Average Angstrom's turbidity coefficient beta = 0.017 +/- 0.006, wavelength exponent alpha = 1.6 +/- 0.2, aerosol optical depth at 0.5 mum D(0.5) = 0.05 +/- 0.001. and mean precipitable water w = 0.2 +/- 0.1 cm were determined, matching the regional pattern known until now. Monthly, as well as daily, variations of observed atmospheric turbidity are discussed with respect to prevailing winds, synoptic patterns, and topography, revealing lowest turbidity for southwesterly flow. A review on 30 years of compatible aerosol optical thickness measurements at Antarctic coastal stations is added.</t>
  </si>
  <si>
    <t>OBLEITNER, F (corresponding author), UNIV INNSBRUCK,INST METEOROL &amp; GEOPHYS,INNRAIN 52,A-6020 INNSBRUCK,AUSTRIA.</t>
  </si>
  <si>
    <t>Obleitner, Friedrich/H-2657-2012</t>
  </si>
  <si>
    <t>Obleitner, Friedrich/0000-0001-8520-8684</t>
  </si>
  <si>
    <t>0894-8763</t>
  </si>
  <si>
    <t>J APPL METEOROL</t>
  </si>
  <si>
    <t>J. Appl. Meteorol.</t>
  </si>
  <si>
    <t>10.1175/1520-0450(1992)031&lt;1202:ATATAC&gt;2.0.CO;2</t>
  </si>
  <si>
    <t>JQ078</t>
  </si>
  <si>
    <t>WOS:A1992JQ07800006</t>
  </si>
  <si>
    <t>HAMILTON, GD</t>
  </si>
  <si>
    <t>MEASUREMENT OF LONG-PERIOD, LOW-AMPLITUDE SWELL IN THE WESTERN NORTH-ATLANTIC OCEAN</t>
  </si>
  <si>
    <t>Nineteen data buoys in the western North Atlantic and two coastal stations reported 20-s-period swell in August 1990. The source of this very unusual event was traced to a severe storm off the Antarctic continent. This paper provides information on the wave-measuring systems, observations, meteorological conditions that generated the swell, and techniques used to estimate the location of the source of the swell. The swell was measured by different hull types, wave-measuring systems, and electronic payloads. The observations show how wave conditions vary with location and provide data for wave-modeling purposes and research studies.</t>
  </si>
  <si>
    <t>HAMILTON, GD (corresponding author), NOAA,NATL DATA BUOY CTR,BAY ST LOUIS,MS 39529, USA.</t>
  </si>
  <si>
    <t>10.1175/1520-0426(1992)009&lt;0645:MOLPLA&gt;2.0.CO;2</t>
  </si>
  <si>
    <t>KE850</t>
  </si>
  <si>
    <t>WOS:A1992KE85000012</t>
  </si>
  <si>
    <t>DOWDEN, RL; ADAMS, CDD; COTTON, PD</t>
  </si>
  <si>
    <t>USE OF VLF TRANSMISSIONS IN THE LOCATION AND MAPPING OF LIGHTNING-INDUCED IONIZATION ENHANCEMENTS (LIES)</t>
  </si>
  <si>
    <t>23RD GENERAL ASSEMBLY OF THE UNION-RADIO-SCIENTIFIQUE-INTERNATIONALE : WAVE AND TURBULENCE ANALYSIS TECHNIQUES</t>
  </si>
  <si>
    <t>AUG, 1990</t>
  </si>
  <si>
    <t>PRAGUE, CZECHOSLOVAKIA</t>
  </si>
  <si>
    <t>INDUCED ELECTRON-PRECIPITATION; AMPLITUDE PERTURBATIONS; 2 FREQUENCIES; PROPAGATION; SIGNALS; PHASE</t>
  </si>
  <si>
    <t>Lightning-induced ionisation enhancements (LIEs) are usually produced by short (approximately 1 s) bursts of energetic electrons precipitated from the radiation belts in the process of amplifying whistlers. During their short life (approximately 30 s) LIEs diffract or otherwise modify stable transmissions of VLF waves propagating in the two-dimensional Earth-ionosphere waveguide. This causes perturbations ('Trimpis') on the same time scale in the phase and amplitude of these VLF waves. Unless the LIEs are large (&gt; 100 km) and smoothly varying (e.g., Gaussian distribution of ionisation enhancement) in the horizontal directions, the LIEs need not be on the great circle path (GCP) from VLF transmitter to receiver to produce Trimpis. Large and smooth LIEs produce 'GCP Trimpis', while small or structured LIEs produce 'echo Trimpis'. The two can usually be distinguished, if Trimpi phase and amplitude are monitored and if the Trimpis are observed at several frequencies or on two or more spaced receivers simultaneously. If only GCP Trimpis are considered, the causative LIEs can be located and mapped by geometric optics using a network of receivers of sufficient density (spacing approximately 100 km) and a few transmitters. Provided all Trimpis are identified as GCP, their mere detection is sufficient for location. This is equivalent to locating the LIE 'shadows' cast onto arrays of spaced receivers by two or more transmitters. If this GCP identification is not made, or is just assumed, location and mapping (size estimation) errors can be quite large. At VLF (lambda approximately 15 km) this geometric optics approach cannot be used to study the horizontal fine structure of LIEs since LIEs producing GCP Trimpis have no fine structure, Small or structured LIEs cast a diffraction pattern onto an array of spaced receivers. If both the phase and amplitude perturbation of echo Trimpis are measured at each receiver of the array, holographic techniques can be used to reconstruct the two-dimensional map or image of the causative LIEs. It is shown that, for a single system of one transmitter and a receiver array, this allows high resolution (approximately 10 km) in the azimuthal dimension only. Equally high resolution in both horizontal dimensions can be achieved with two orthogonal systems. This technique works equally well on GCP Trimpis to map the causative LIEs (which are large and structureless) without incurring location errors thereby.</t>
  </si>
  <si>
    <t>DOWDEN, RL (corresponding author), UNIV OTAGO,DEPT PHYS,DUNEDIN,NEW ZEALAND.</t>
  </si>
  <si>
    <t>10.1016/0021-9169(92)90045-M</t>
  </si>
  <si>
    <t>JL541</t>
  </si>
  <si>
    <t>WOS:A1992JL54100017</t>
  </si>
  <si>
    <t>YEOMAN, TK; MATTIN, N; RUOHONIEMI, JM; LESTER, M; PINNOCK, M</t>
  </si>
  <si>
    <t>AN ASSESSMENT OF THE L-SHELL FITTING BEAM-SWINGING TECHNIQUE FOR MEASURING IONOSPHERIC E-REGION IRREGULARITY DRIFT PATTERNS</t>
  </si>
  <si>
    <t>RADAR AURORAL BACKSCATTER; SMALL-SCALE IRREGULARITIES; LATITUDE F-REGION; PLASMA CONVECTION; RADIO AURORA; EISCAT; VELOCITY; STARE; MOTIONS; SYSTEM</t>
  </si>
  <si>
    <t>The majority of current ground-based radar experiments measuring ionospheric convection flows derive the ionospheric flow vectors from line-of-sight (l-o-s) velocity measurements made from a single radar site. In order to deduce vector information froin such a set of scalar measurements, assumptions have to be made about the spatial and temporal structure of the flow pattern. These assumptions involve an actual or effective beam-swinging technique. In this study the flow direction estimates from the application of sophisticated beam-swinging software, developed by the Applied Physics Laboratory of the Johns Hopkins University, to over 20,000 estimates of the l-o-s ionospheric E region mean irregularity drift velocity from the Wick radar of the Sweden And Britain Radar-auroral Experiment (SABRE) system, are compared with merged velocity vectors derived from data from both SABRE radar sites. The application of the beam-swinging software to VHF E region backscatter data is found to lead to flow direction estimations which are in error a significant amount of the time, with beam-swinging-derived drift velocities lying outside a cone of half width 30-degrees around the merged SABRE drift velocities in 30% or more of cases. Both curvatures and gradients in the ionospheric flow pattern measured by SABRE cause distortions of the beam-swinging-evaluated flow patterns. Moreover, from an examination of the Wick l-o-s velocity data and the data fitting calculations alone, it is often not possible to distinguish between accurate and inaccurate beam-swinging flow direction estimates. Criteria are discussed which can be employed to increase confidence in the beam swinging results. Although the present comparison is confined to E region irregularity drift velocity measurements, these criteria probably have implications for all monostatic experiments employing a beam-swinging technique (e.g., coherent and incoherent radars and optical instruments). It is concluded that it is highly desirable for the next generation of ionospheric radars to be capable of making common-volume measurements from two well-separated sites.</t>
  </si>
  <si>
    <t>UNIV LEICESTER, DEPT PHYS &amp; ASTRON, UNIV RD, LEICESTER LE1 7RH, ENGLAND; BRITISH ANTARCTIC SURVEY, CAMBRIDGE CB3 0ET, ENGLAND; JOHNS HOPKINS UNIV, APPL PHYS LAB, LAUREL, MD 20923 USA</t>
  </si>
  <si>
    <t>University of Leicester; UK Research &amp; Innovation (UKRI); Natural Environment Research Council (NERC); NERC British Antarctic Survey; Johns Hopkins University; Johns Hopkins University Applied Physics Laboratory</t>
  </si>
  <si>
    <t>Yeoman, Timothy k/L-9105-2014</t>
  </si>
  <si>
    <t>Yeoman, Timothy k/0000-0002-8434-4825</t>
  </si>
  <si>
    <t>OCT 1</t>
  </si>
  <si>
    <t>A10</t>
  </si>
  <si>
    <t>10.1029/92JA01191</t>
  </si>
  <si>
    <t>JR009</t>
  </si>
  <si>
    <t>WOS:A1992JR00900009</t>
  </si>
  <si>
    <t>OCONNER, RAA</t>
  </si>
  <si>
    <t>A YEAR IN ANTARCTICA - SLEEP AND MOOD STUDIES ON HALLEY BASE, 75-DEGREES-S</t>
  </si>
  <si>
    <t>JOURNAL OF INTERDISCIPLINARY CYCLE RESEARCH</t>
  </si>
  <si>
    <t>8TH MEETING OF THE EUROPEAN SOC FOR CHRONOBIOLOGY</t>
  </si>
  <si>
    <t>MAY 28-31, 1992</t>
  </si>
  <si>
    <t>LEIDEN, NETHERLANDS</t>
  </si>
  <si>
    <t>OCONNER, RAA (corresponding author), BRITISH ANTARCTIC SURVEY MED UNIT,RGIT,CTR SURVIVAL,338 KING ST,ABERDEEN AB2 3BJ,SCOTLAND.</t>
  </si>
  <si>
    <t>SWETS ZEITLINGER PUBLISHERS</t>
  </si>
  <si>
    <t>LISSE</t>
  </si>
  <si>
    <t>P O BOX 825, 2160 SZ LISSE, NETHERLANDS</t>
  </si>
  <si>
    <t>0022-1945</t>
  </si>
  <si>
    <t>J INTERDISCIPL CYCLE</t>
  </si>
  <si>
    <t>J. Interdiscip. Cycle Res.</t>
  </si>
  <si>
    <t>10.1080/09291019209360145</t>
  </si>
  <si>
    <t>Medicine, Research &amp; Experimental; Multidisciplinary Sciences</t>
  </si>
  <si>
    <t>Research &amp; Experimental Medicine; Science &amp; Technology - Other Topics</t>
  </si>
  <si>
    <t>KE409</t>
  </si>
  <si>
    <t>WOS:A1992KE40900007</t>
  </si>
  <si>
    <t>ROSS, J; HASTON, W; ARENDT, J</t>
  </si>
  <si>
    <t>USE OF WHITE AND RED-LIGHT TREATMENT TO ADAPT TO PHASE-SHIFT IN ANTARCTICA</t>
  </si>
  <si>
    <t>UNIV SURREY,DEPT BIOCHEM,GUILDFORD GU2 5XH,SURREY,ENGLAND</t>
  </si>
  <si>
    <t>University of Surrey</t>
  </si>
  <si>
    <t>ROSS, J (corresponding author), BRITISH ANTARCTIC SURVEY MED UNIT,ABERDEEN,SCOTLAND.</t>
  </si>
  <si>
    <t>10.1080/09291019209360146</t>
  </si>
  <si>
    <t>WOS:A1992KE40900008</t>
  </si>
  <si>
    <t>YIN, FL; FUNG, IY; CHU, CK</t>
  </si>
  <si>
    <t>EQUILIBRIUM RESPONSE OF OCEAN DEEP-WATER CIRCULATION TO VARIATIONS IN EKMAN PUMPING AND DEEP-WATER SOURCES</t>
  </si>
  <si>
    <t>WORLD OCEAN; VENTILATED THERMOCLINE; MODEL; DRIVEN; THERMOHALINE; RADIOCARBON; SENSITIVITY; INTERIOR; SEA</t>
  </si>
  <si>
    <t>A multilayer ocean model that is physically simple and computationally efficient is developed for studies of competition and interaction among deep-water sources in determining ocean circulation. The model is essentially geostrophic and hydrostatic in the ocean interior with Rayleigh friction added in boundary-layer and equatorial regions. A stably stratified density structure is specified at static equilibrium, and cross-isopycnal mixing is parameterized as a diffusive flux. The model is forced by latitudinally varying Ekman pumping velocities at the base of the ocean surface Ekman layer and localized deep-water sources. A four-layer version of the model has been run in a rectangular basin with 5000-m depth, extending from 65-degrees-S to 65-degrees-N latitude and covering 70 degrees of longitude. The four layers mimic the major water masses observed in the Atlantic Ocean: thermocline water. intermediate water, North Atlantic Deep Water (NADW), and Antarctic Bottom Water (AABW). For forcing corresponding to the current climate, warm water and cold water circulation routes produced in the model agree with those inferred from observations, for example, southward-flowing NADW overriding northward-flowing AABW in the western boundary. The model shows that subtropical gyres intensify, and thermocline depths become shallow, when deep-water formation rates increase, or when vertical diffusivity k(upsilon) decreases, or when more NADW is formed from the thermocline layer than that from the intermediate layer. Consistent with the advective thermocline depth scaling, distributions of the Ekman pumping contribute little to deep-water circulations. The interaction between NADW and AABW sources is demonstrated. Changes in the formation rate of a deep-water source alter cross-isopycnal flows, especially along the related circulation route, thus altering the extent that the other sources can travel before they detrain significantly. These changes feed back onto the thermocline circulation and cross-equatorial transports. The model suggests that reduction in deep-water formation rate may increase the transient response time of the atmosphere to perturbations, because the thermocline depth becomes deeper. Also, poleward heat transport may decrease, thus acting to self-regulate the temperatures in polar regions</t>
  </si>
  <si>
    <t>COLUMBIA UNIV,DEPT APPL PHYS,NEW YORK,NY 10027; NASA,GODDARD SPACE FLIGHT CTR,INST SPACE STUDIES,GREENBELT,MD 20771</t>
  </si>
  <si>
    <t>Columbia University; National Aeronautics &amp; Space Administration (NASA); NASA Goddard Space Flight Center</t>
  </si>
  <si>
    <t>10.1175/1520-0485(1992)022&lt;1129:EROODW&gt;2.0.CO;2</t>
  </si>
  <si>
    <t>JU785</t>
  </si>
  <si>
    <t>WOS:A1992JU78500004</t>
  </si>
  <si>
    <t>ROSCOE, HK; BARBER, DR; OLDHAM, DJ; SQUIRES, JAC</t>
  </si>
  <si>
    <t>VERTICAL RESOLUTION OF UPWARD-LOOKING ATMOSPHERIC REMOTE SENSORS .1. PERFORMANCE OF HYPOTHETICAL INSTRUMENTS WITH WELL-BEHAVED INPUT KERNELS</t>
  </si>
  <si>
    <t>JOURNAL OF QUANTITATIVE SPECTROSCOPY &amp; RADIATIVE TRANSFER</t>
  </si>
  <si>
    <t>INFRARED MEASUREMENTS; PROFILES; NO2</t>
  </si>
  <si>
    <t>In a new program which performs a Backus-Gilbert analysis of the output kernels from the input kernels of any hypothetical remote sensor, Conrath's method for calculating trade-off curves has been shortened and the problem of normalization of truncated input kernels has been addressed. When evaluating the performance of remote sensors at the design stage, it is useful to transform the units of the input kernels into those of the output, and a method for treating this transformation has been formalized. We also show that when output kernels are selected for maximum signal-to-noise ratio and the input kernels have a limited vertical range, the output kernels move towards the centre of the input range. This conclusion is not a property of the sensor being analysed.</t>
  </si>
  <si>
    <t>DEPT CHEM,CAMBRIDGE CB2 1EW,ENGLAND</t>
  </si>
  <si>
    <t>ROSCOE, HK (corresponding author), BRITISH ANTARCTIC SURVEY,NAT ENVIRONM RES COUNCIL,MADINGLEY RD,CAMBRIDGE CB3 0ET,ENGLAND.</t>
  </si>
  <si>
    <t>0022-4073</t>
  </si>
  <si>
    <t>J QUANT SPECTROSC RA</t>
  </si>
  <si>
    <t>J. Quant. Spectrosc. Radiat. Transf.</t>
  </si>
  <si>
    <t>10.1016/0022-4073(92)90056-A</t>
  </si>
  <si>
    <t>Optics; Spectroscopy</t>
  </si>
  <si>
    <t>JQ799</t>
  </si>
  <si>
    <t>WOS:A1992JQ79900002</t>
  </si>
  <si>
    <t>KWOK, KCS; KIM, DH; SMEDLEY, DJ; ROHDE, HF</t>
  </si>
  <si>
    <t>SNOWDRIFT AROUND BUILDINGS FOR ANTARCTIC ENVIRONMENT</t>
  </si>
  <si>
    <t>JOURNAL OF WIND ENGINEERING AND INDUSTRIAL AERODYNAMICS</t>
  </si>
  <si>
    <t>8TH INTERNATIONAL CONF ON WIND ENGINEERING</t>
  </si>
  <si>
    <t>JUL 08-12, 1991</t>
  </si>
  <si>
    <t>UNIV W ONTARIO, LONDON, CANADA</t>
  </si>
  <si>
    <t>UNIV W ONTARIO</t>
  </si>
  <si>
    <t>REQUIREMENTS</t>
  </si>
  <si>
    <t>Based on the comparison of experimental results to field study results, the relevance and significance of various similitude parameters for snowdrift modelling is discussed. A series of wind tunnel model tests were carried out on a single building and groups of buildings, both on-ground and above-ground. Results of snowdrift profiles and volumes are presented.</t>
  </si>
  <si>
    <t>HELMUT ROHDE &amp; PARTNERS,SYDNEY,AUSTRALIA</t>
  </si>
  <si>
    <t>KWOK, KCS (corresponding author), UNIV SYDNEY,SCH CIVIL &amp; MIN ENGN,SYDNEY,NSW 2006,AUSTRALIA.</t>
  </si>
  <si>
    <t>Kwok, Kenny/C-8667-2019</t>
  </si>
  <si>
    <t>Kwok, Kenny/0000-0002-0153-9978</t>
  </si>
  <si>
    <t>0167-6105</t>
  </si>
  <si>
    <t>J WIND ENG IND AEROD</t>
  </si>
  <si>
    <t>J. Wind Eng. Ind. Aerodyn.</t>
  </si>
  <si>
    <t>10.1016/0167-6105(92)90073-J</t>
  </si>
  <si>
    <t>Engineering, Civil; Mechanics</t>
  </si>
  <si>
    <t>Engineering; Mechanics</t>
  </si>
  <si>
    <t>KA516</t>
  </si>
  <si>
    <t>WOS:A1992KA51600051</t>
  </si>
  <si>
    <t>NITROGEN ANALYSES OF NEW-ZEALAND AND ANTARCTIC LICHENS</t>
  </si>
  <si>
    <t>10.1017/S0024282992000495</t>
  </si>
  <si>
    <t>JV435</t>
  </si>
  <si>
    <t>WOS:A1992JV43500004</t>
  </si>
  <si>
    <t>KUNZMANN, A; ZIMMERMANN, C</t>
  </si>
  <si>
    <t>AETHOTAXIS-MITOPTERYX, A HIGH-ANTARCTIC FISH WITH BENTHOPELAGIC MODE OF LIFE</t>
  </si>
  <si>
    <t>NOTOTHENIOID FISHES; HEMOGLOBINS; SEA</t>
  </si>
  <si>
    <t>Aethotaxis mitopteryx DeWitt is one of the lesser known high-Antarctic fish species of the family Nototheniidae. Within the last 7 yr close to 90 % of all reported specimens were caught in the Weddell Sea and the Lazarev Sea, with only 5 % of these in pelagic trawls. Average biomass values of ca 0.69 kg 30 min-1, which is 10 times the biomass values attained in the Weddell Sea, suggest the Lazarev Sea at depths between 400 and 800 m, or narrow shelf areas of the eastern Antarctic in general, to be a major distribution area of this species. Due to new maximum values reported for length and weight (total length = 48 cm, fresh weigth = 855 g) currently recorded growth parameters have to be adjusted. Adults are characterized by slow growth, high reproductive effort, a benthopelagic mode of life and regular occurrence in the warmer deep water. Due to the high abundance of A. mitopteryx larvae in the Weddell Sea, spawning migrations are likely. Structural and functional features of blood as well as observations from aquaria indicate a sluggish mode of life and a limited scope for activity. This and a number of adaptations to life in the pelagial suggest energy requirements to be low.</t>
  </si>
  <si>
    <t>KUNZMANN, A (corresponding author), INST POLAR ECOL, WISCHHOFSTR 1-3, W-2300 KIEL 14, GERMANY.</t>
  </si>
  <si>
    <t>Kunzmann, Andreas/O-5459-2019; Kunzmann, Andreas/O-1345-2013</t>
  </si>
  <si>
    <t>Kunzmann, Andreas/0000-0002-9500-4332; Kunzmann, Andreas/0000-0002-9500-4332</t>
  </si>
  <si>
    <t>10.3354/meps088033</t>
  </si>
  <si>
    <t>KC640</t>
  </si>
  <si>
    <t>WOS:A1992KC64000004</t>
  </si>
  <si>
    <t>PERISSINOTTO, R; LAUBSCHER, RK; MCQUAID, CD</t>
  </si>
  <si>
    <t>MARINE PRODUCTIVITY ENHANCEMENT AROUND BOUVET AND THE SOUTH SANDWICH ISLANDS (SOUTHERN-OCEAN)</t>
  </si>
  <si>
    <t>SIZE-FRACTIONATED PHYTOPLANKTON; WEDDELL SEA; ANTARCTIC PHYTOPLANKTON; BRANSFIELD STRAIT; SURFACE WATERS; ICE-EDGE; BIOMASS; REGION; GROWTH; IRON</t>
  </si>
  <si>
    <t>Selected physico-chemical and biological properties were compared between shelf and deep oceanic waters in the vicinity of Bouvet and the South Sandwich Islands during the austral summers of 1982-1983 and 1990-1991. On 3 of these occasions circuminsular chlorophyll a levels were 3 to 7 mg chl a m-3, an increase of 3 to 4 times over off-shore stations. At South Sandwich in 1990-1991 high phaeopigment levels indicated senescence of the phytoplankton bloom and primary production on this occasion was not markedly greater than in off-shore waters. On 2 occasions (Bouvet 1990-1991, South Sandwich 1982-1983) high chlorophyll concentrations were associated with a marked increase in production (up to ca 280 mg C m-2 h-1 in 1982-1983 and ca 1.5 mg C m-3 h-1 in 1990-1991). This combination of high chl a and production levels was associated with depletion of dissolved nutrients. Size fractionation during summer 1990-1991 indicated dominance (ca 70 % of total chl) by netphytoplankton (20 to 200 mum) at Bouvet and by nanoplankton (1 to 20 mum, 70 % of total chl) at South Sandwich. Sharp drops in temperature and salinity over the island shelves, and spatial covariance between upper mixed layer depth and chl a concentration, suggest that stabilisation by meltwater may be the main cause of phytoplankton bloom formation. The present and published data suggest a longitudinal trend of decreasing phytoplankton production from Antarctic Peninsula archipelagos to islands in the Indian Ocean sector of the Southern Ocean. This may have implications for the estimation of total carbon flux in Antarctic waters.</t>
  </si>
  <si>
    <t>RHODES UNIV, DEPT ZOOL &amp; ENTOMOL, SO OCEAN GRP, POB 94, GRAHAMSTOWN 6140, SOUTH AFRICA.</t>
  </si>
  <si>
    <t>10.3354/meps088041</t>
  </si>
  <si>
    <t>WOS:A1992KC64000005</t>
  </si>
  <si>
    <t>BRYANT, E</t>
  </si>
  <si>
    <t>LAST INTERGLACIAL AND HOLOCENE TRENDS IN SEA-LEVEL MAXIMA AROUND AUSTRALIA - IMPLICATIONS FOR MODERN RATES</t>
  </si>
  <si>
    <t>NORTHERN SPENCER GULF; LATE PLEISTOCENE; AMINOSTRATIGRAPHY; REGION; COAST</t>
  </si>
  <si>
    <t>This paper defines the spatial trend in sea level around Australia at 3 timescales, namely at the time of the maximum of the last interglacial around 125,000 yr B.P., during the Holocene maximum between 5000 and 6000 yr B.P. and over the last 20 years. Last interglacial elevations range from -2 m around the Great Barrier Reef to +32 m in northeast Tasmania. Trend surface analysis shows that over 77% of the noise in these sea-level elevations can be accounted for by a pattern evidencing tectonic uplift towards the southern edge of the continent. Assuming a eustatic sea level at this time of +4 to 6 m, most of the east coast of New South Wales and the west coast of Western Australia can be considered tectonically stable, while the southern edge of the continent has risen by at least 5 m and the north-northeast comer has downwarped by at least 2 m. The spatial pattern of the Holocene maximum tentatively supports the continuation of this tectonic deformation. Sea level at this time reached 1.6 and 2.4 m above present high tide limits around the northern and southeastern coastlines of Australia respectively. This Holocene pattern is weak because much of the data is dominated by local variations reflecting differential loading of the continental shelf by water during the Holocene transgression. The Holocene trend surface does not support geophysical modelling implying a southern latitudinal downwarping of the crust produced by the melting of the Antarctic ice sheet and the loading of the ocean crust with meltwater. However, the spatial pattern of modern trends appears to contain a remnant Holocene signal fitting this isostatic model rather than the long term pattern of tectonic flexure since the last interglacial. Sea level is presently rising at a rate of 1.75 mm yr-1 in northern Australia compared to only 0.75 mm yr-1 in Tasmania. These results imply that isostatic factors, as well as previously identified climatic variables, may be controlling present-day variations in the rate of change of sea levels around the Australian continent.</t>
  </si>
  <si>
    <t>BRYANT, E (corresponding author), UNIV WOLLONGONG,DEPT GEOG,LOCKED BAG 8844,S COAST MAIL CTR,SYDNEY 2521,AUSTRALIA.</t>
  </si>
  <si>
    <t>10.1016/0025-3227(92)90173-F</t>
  </si>
  <si>
    <t>JX522</t>
  </si>
  <si>
    <t>WOS:A1992JX52200005</t>
  </si>
  <si>
    <t>TESTA, JW; ROTHERY, P</t>
  </si>
  <si>
    <t>EFFECTIVENESS OF VARIOUS CATTLE EAR TAGS AS MARKERS FOR WEDDELL SEALS</t>
  </si>
  <si>
    <t>TAGGING; TAG LOSS; MARK-RECAPTURE; LEPTONYCHOTES-WEDDELLII; WEDDELL SEAL</t>
  </si>
  <si>
    <t>LEPTONYCHOTES-WEDDELLI; POPULATION; DYNAMICS; PATTERNS</t>
  </si>
  <si>
    <t>Methods for estimating tag loss and sightability of tags are presented. Rates of tag loss were estimated for metal and several varieties of plastic cattle ear tags in a long-term population study of Weddell seals. Tags were lost at a higher rate in the first year after application than in subsequent years, and pups lost tags at a higher rate than older seals given the same tag types. Medium-sized plastic tags (Dalton, Allflex and Fearing) were retained at higher rates and were overlooked less frequently than metal tags on adult seals. Dalton Jumbo Rototags showed the lowest loss rates on pups in comparison to larger, flexible plastic tags, but were harder to read in the field.</t>
  </si>
  <si>
    <t>TESTA, JW (corresponding author), UNIV ALASKA FAIRBANKS,INST MARINE SCI,FAIRBANKS,AK 99775, USA.</t>
  </si>
  <si>
    <t>10.1111/j.1748-7692.1992.tb00050.x</t>
  </si>
  <si>
    <t>JV058</t>
  </si>
  <si>
    <t>WOS:A1992JV05800002</t>
  </si>
  <si>
    <t>KENNICUTT, MC; MCDONALD, TJ; DENOUX, GJ; MCDONALD, SJ</t>
  </si>
  <si>
    <t>HYDROCARBON CONTAMINATION ON THE ANTARCTIC PENINSULA .1. ARTHUR HARBOR - SUBTIDAL SEDIMENTS</t>
  </si>
  <si>
    <t>MARINE</t>
  </si>
  <si>
    <t>Near-field contamination in Arthur Harbor can be traced to spills, ship and boating activities, and run-off. Soil samples from Palmer Station and Old Palmer Station contain hydrocarbons derived from diesel fuel, lubrication oil, and hydraulic fluid. The majority of contamination in subtidal sediments around Palmer Station is due to diesel fuel spills. Subtidal sediments below an abandoned open incineration site also contain combustion-derived polynuclear aromatic hydrocarbons (PAH). Soils collected at Old Palmer Station were also contaminated with diesel fuel residues and combustion-derived PAH. High concentrations of these contaminants were detected in nearby subtidal sediments. Small amounts of diesel fuel contamination are detectable throughout Arthur Harbor. Despite being abandoned for years, soils in the vicinity of Old Palmer Station and Base N represent the most concentrated source of contaminants in Arthur Harbor. Environmentally sound practices at Palmer Station have helped to minimize localized contamination.</t>
  </si>
  <si>
    <t>TEXAS A&amp;M UNIV SYST, GEOCHEM &amp; ENVIRONM RES GRP, 833 GRAHAM RD, COLLEGE STN, TX 77845 USA.</t>
  </si>
  <si>
    <t>10.1016/0025-326X(92)90474-K</t>
  </si>
  <si>
    <t>JY356</t>
  </si>
  <si>
    <t>WOS:A1992JY35600006</t>
  </si>
  <si>
    <t>HYDROCARBON CONTAMINATION ON THE ANTARCTIC PENINSULA .2. ARTHUR HARBOR INTERTIDAL AND SUBTIDAL LIMPETS (NACELLA-CONCINNA)</t>
  </si>
  <si>
    <t>Accidental and operational releases of hydrocarbons during activities in support of scientific bases in the Antarctic can contaminate organisms in close proximity to these locations. Intertidal and subtidal limpets in Arthur Harbor were found to contain elevated levels of polynuclear aromatic hydrocarbons near Palmer and Old Palmer Stations. Contamination was highest in the intertidal and decreased with increasing water depth in the subtidal. The highest concentrations of tissue contamination were found in intertidal areas associated with high levels of onshore soil contamination. Limpets (Nacella concinna) preferentially incorporated the more water soluble aromatic compounds suggesting exposure to dissolved contaminants in run-off rather than particulates or slicks. This was in contrast to subtidal sediments that were primarily contaminated with freshly spilled diesel fuel. While contamination was present near stations, the concentrations observed are 1-2 orders of magnitude lower than the initial contamination caused by the Bahia Paraiso diesel fuel spill in 1989.</t>
  </si>
  <si>
    <t>KENNICUTT, MC (corresponding author), TEXAS A&amp;M UNIV SYST, GEOCHEM &amp; ENVIRONM RES GRP, 833 GRAHAM RD, COLLEGE STN, TX 77845 USA.</t>
  </si>
  <si>
    <t>10.1016/0025-326X(92)90475-L</t>
  </si>
  <si>
    <t>WOS:A1992JY35600007</t>
  </si>
  <si>
    <t>GIBBONS, P</t>
  </si>
  <si>
    <t>'SHACKLETONS LIEUTENANT' - THE NIMROD DIARY OF MACKINTOSH,ALA, BRITISH ANTARCTIC EXPEDITION 1907-09 - NEWMAN,S</t>
  </si>
  <si>
    <t>NEW ZEALAND JOURNAL OF HISTORY</t>
  </si>
  <si>
    <t>GIBBONS, P (corresponding author), UNIV WAIKATO,HAMILTON,NEW ZEALAND.</t>
  </si>
  <si>
    <t>UNIV AUCKLAND</t>
  </si>
  <si>
    <t>AUCKLAND</t>
  </si>
  <si>
    <t>HIST DEPT PRIVATE BAG, AUCKLAND, NEW ZEALAND</t>
  </si>
  <si>
    <t>0028-8322</t>
  </si>
  <si>
    <t>NEW ZEAL J HIST</t>
  </si>
  <si>
    <t>N. Z. J. Hist.</t>
  </si>
  <si>
    <t>KE912</t>
  </si>
  <si>
    <t>WOS:A1992KE91200017</t>
  </si>
  <si>
    <t>Stocker, TF; Wright, DG; Broecker, WS</t>
  </si>
  <si>
    <t>Stocker, Thomas F.; Wright, Daniel G.; Broecker, Wallace S.</t>
  </si>
  <si>
    <t>THE INFLUENCE OF HIGH-LATITUDE SURFACE FORCING ON THE GLOBAL THERMOHALINE CIRCULATION</t>
  </si>
  <si>
    <t>AVERAGED OCEAN MODEL; WORLD OCEAN; IDEALIZED MODEL; WATER; RADIOCARBON; SYSTEM</t>
  </si>
  <si>
    <t>The basin-averaged, latitude-depth ocean model of Wright and Stocker (1992) is used to simulate the deep circulation of the world ocean. Under present-day surface forcing, sinking occurs in the North Atlantic and the southern ocean, and realistic temperature and salinity structures are obtained in the Atlantic, Pacific, and Indian oceans. Color tracers and radiocarbon are used to identify the composition of the deepwater masses and the associated renewal time scales. While broad agreement with observations is found in all basins, the water masses in the southern ocean are too young. The global thermohaline circulation and the composition of the deepwater masses are sensitive to the buoyancy contrast between the southern ocean and the North Atlantic. This contrast can be modified by changing relaxation values of temperature and salinity at the northern and southern high latitudes. If the model is forced with the zonal averages of the observed surface salinity, North Atlantic Deep Water is the dominant deep ocean water mass, and hardly any Antarctic Bottom Water flows into the Atlantic. Choosing instead the observed salinities of the newly formed deep water as the restoring values, the model realistically simulates the penetration of Antarctic Bottom Water into the different ocean basins. This has a global effect through reducing both strength and depth of North Atlantic Deep Water formation. If higher surface salinity values are applied in the southern ocean, a steady state is obtained whose tracer distributions and overturning are consistent with reconstructions of the deep circulation during the last glacial maximum. The two states are stable also under mixed boundary conditions and transitions are possible by smoothly varying the surface freshwater flux of one state to that of the other. These experiments suggest the importance of modified high-latitude forcing in glacial-to-interglacial transitions.</t>
  </si>
  <si>
    <t>[Stocker, Thomas F.; Broecker, Wallace S.] Columbia Univ, Lamont Doherty Geol Observ, Palisades, NY 10964 USA; [Wright, Daniel G.] Bedford Inst Oceanog, Dept Fisheries &amp; Oceans, Dartmouth, NS, Canada</t>
  </si>
  <si>
    <t>Columbia University; Bedford Institute of Oceanography; Fisheries &amp; Oceans Canada</t>
  </si>
  <si>
    <t>Stocker, TF (corresponding author), Columbia Univ, Lamont Doherty Geol Observ, Palisades, NY 10964 USA.</t>
  </si>
  <si>
    <t>Wright, Daniel/JCO-8008-2023; Stocker, Thomas F/B-1273-2013</t>
  </si>
  <si>
    <t>U.S. Department of Energy [DE-FG02-91ER61202]</t>
  </si>
  <si>
    <t>U.S. Department of Energy(United States Department of Energy (DOE))</t>
  </si>
  <si>
    <t>We have benefitted from discussions with R. G. Fairbanks and D. G. Martinson and from comments by two anonymous reviewers. Fritz Zaucker helped with the LATEX style file provided by John Wilkin; Patty Catanzaro improved the figures. This study was made possible by grant DE-FG02-91ER61202 of the U.S. Department of Energy. This is Lamont-Doherty contribution # 4958.</t>
  </si>
  <si>
    <t>10.1029/92PA01695</t>
  </si>
  <si>
    <t>V23KH</t>
  </si>
  <si>
    <t>WOS:000208341200002</t>
  </si>
  <si>
    <t>Francois, R; Altabet, MA; Burckle, LH</t>
  </si>
  <si>
    <t>Francois, Roger; Altabet, Mark A.; Burckle, Lloyd H.</t>
  </si>
  <si>
    <t>GLACIAL TO INTERGLACIAL CHANGES IN SURFACE NITRATE UTILIZATION IN THE INDIAN SECTOR OF THE SOUTHERN OCEAN AS RECORDED BY SEDIMENT δ15N</t>
  </si>
  <si>
    <t>NATURAL-ABUNDANCE; ATMOSPHERIC CO2; ANTARCTIC OCEAN; WEDDELL SEA; DEEP; N-15; NITROGEN; CYCLE; DIMETHYLSULFIDE; INTERMEDIATE</t>
  </si>
  <si>
    <t>We present a new approach for paleoceanographic reconstruction of surface nutrient utilization in the southern ocean. It has been observed in the contemporary ocean that, due to preferential uptake of (NO3-)-N-14 during photosynthesis, the delta N-15 of planktonic organic matter increases with increasing nitrate depletion in surface waters. Our results demonstrate that the delta N-15 signal produced in surface waters is reflected in the underlying surface sediments; core top delta N-15 is inversely correlated with surface nitrate concentration along a transect across the Subtropical Convergence and the Polar Front in the southeast Indian Ocean. These results are consistent with a four-box model showing that the nitrogen isotopic composition of sinking organic matter depends on percent nitrate utilization in the euphotic zone. By comparing the delta N-15 of surface sediments with that measured in the glacial sections of several cores, we infer changes in the intensity and latitudinal distribution of nitrate uptake in this region during the last glacial maximum. These preliminary results argue against increased biological uptake of nutrients in southern polar waters as a major mechanism for glacial lowering of atmospheric CO2. They also suggest that Subantarctic waters in the SE Indian sector became more nutrient depleted as they migrated northward. Increased nitrate depletion might have also occurred slightly south of the glacial Polar Front. We use a six-box model to explore the possible impact of this observation on atmospheric CO2.</t>
  </si>
  <si>
    <t>[Francois, Roger; Altabet, Mark A.] Woods Hole Oceanog Inst, Woods Hole, MA 02543 USA; [Burckle, Lloyd H.] Columbia Univ, Lamont Doherty Geol Observ, Palisades, NY 10964 USA</t>
  </si>
  <si>
    <t>Woods Hole Oceanographic Institution; Columbia University</t>
  </si>
  <si>
    <t>Francois, R (corresponding author), Woods Hole Oceanog Inst, Woods Hole, MA 02543 USA.</t>
  </si>
  <si>
    <t>NSF [OCE 9115641, DPP 91 18031]</t>
  </si>
  <si>
    <t>We thank W. B. Curry for helpful discussions, C. D. Charles for a careful and constructive review, D. McCorckle for insightful remarks, and D. Cassidy for providing us with the samples from the NSF funded Antarctic Core Facility at FSU. Portions of this work were funded by NSF grants OCE 9115641 and DPP 91 18031. This is WHOI contribution 7881.</t>
  </si>
  <si>
    <t>10.1029/92PA01573</t>
  </si>
  <si>
    <t>WOS:000208341200005</t>
  </si>
  <si>
    <t>THOMSON, JW; THOMSON, MRA</t>
  </si>
  <si>
    <t>MAPPING THE BRITISH ANTARCTIC TERRITORY USING A 70 MM RECONNAISSANCE CAMERA AND SATELLITE IMAGERY</t>
  </si>
  <si>
    <t>PHOTOGRAMMETRIC RECORD</t>
  </si>
  <si>
    <t>A technique for preparing simple, large scale maps of remote and poorly surveyed areas is described, whereby semicontrolled aerial photograph print laydowns are superimposed on enlarged satellite imagery.</t>
  </si>
  <si>
    <t>THOMSON, JW (corresponding author), BRITISH ANTARCTIC SURVEY,NERC,CAMBRIDGE CB3 0ET,ENGLAND.</t>
  </si>
  <si>
    <t>PHOTOGRAMMETRIC SOC, UNIV COLL LONDON</t>
  </si>
  <si>
    <t>DEPT PHOTOGRAMMETRIC SURVEY, GOWER ST, LONDON, ENGLAND WC1E 6BT</t>
  </si>
  <si>
    <t>0031-868X</t>
  </si>
  <si>
    <t>PHOTOGRAMM REC</t>
  </si>
  <si>
    <t>Photogramm. Rec.</t>
  </si>
  <si>
    <t>Geography, Physical; Geosciences, Multidisciplinary; Remote Sensing; Imaging Science &amp; Photographic Technology</t>
  </si>
  <si>
    <t>Physical Geography; Geology; Remote Sensing; Imaging Science &amp; Photographic Technology</t>
  </si>
  <si>
    <t>JU331</t>
  </si>
  <si>
    <t>WOS:A1992JU33100012</t>
  </si>
  <si>
    <t>COOPER, J; HENLEY, SR; KLAGES, NTW</t>
  </si>
  <si>
    <t>THE DIET OF THE WANDERING ALBATROSS DIOMEDEA-EXULANS AT SUB-ANTARCTIC MARION ISLAND</t>
  </si>
  <si>
    <t>FEEDING ECOLOGY; CEPHALOPOD PREY; SEABIRDS; CHRYSOSTOMA; PENGUINS; SQUID; BEAKS; FOOD</t>
  </si>
  <si>
    <t>The diet of the Wandering Albatross at Subantarctic Marion Island was studied by inducing recently fed chicks to regurgitate and by stomach flushing adults about to feed chicks. Liquid comprised 70.2% of stomach content mass recovered from chicks. Solid material comprised cephalopods (58.6% by mass), fish (36.5%) and crustacean, cetacean and seabird material as minor items. Twenty-three taxa of cephalopods were identified, the onychoteuthid squid Kondakovia longimana being the most important. Estimated average mass of squid was 694 g with a maximum of over 8 kg. Diet of the Wandering Albatross at Marion Island was broadly similar to that at other studied localities. The high proportion of cephalopods known to float after death in the diet, and the deep-water habits of the few fish identified, suggest that scavenging plays an important role in foraging behaviour.</t>
  </si>
  <si>
    <t>PORT ELIZABETH MUSEUM,HUMEWOOD 6013,SOUTH AFRICA</t>
  </si>
  <si>
    <t>COOPER, J (corresponding author), UNIV CAPE TOWN,PERCY FITZPATRICK INST AFRICAN ORNITHOL,RONDEBOSCH 7700,SOUTH AFRICA.</t>
  </si>
  <si>
    <t>JT212</t>
  </si>
  <si>
    <t>WOS:A1992JT21200001</t>
  </si>
  <si>
    <t>HEGSETH, EN</t>
  </si>
  <si>
    <t>SUB-ICE ALGAL ASSEMBLAGES OF THE BARENTS SEA - SPECIES COMPOSITION, CHEMICAL-COMPOSITION, AND GROWTH-RATES</t>
  </si>
  <si>
    <t>PHOTOSYNTHESIS-IRRADIANCE RELATIONSHIPS; MARINE PLANKTONIC DIATOMS; BOTTOM-ICE; SKELETONEMA-COSTATUM; LIGHT-ABSORPTION; MCMURDO SOUND; ST-LAWRENCE; HUDSON-BAY; MICROALGAE; PHOTOADAPTATION</t>
  </si>
  <si>
    <t>The ice algae of the Barents Sea were studied from 1986 to 1988. With a few exceptions, the ice algal assemblages were dominated by pennate diatoms. From March to early June there was a transition from a mixed population of both centric and pennate diatoms at the start into a well developed Nitzschia frigida assemblage. Nutrients in ice-covered regions were high in spring, and high N/C and protein/carbohydrate ratios indicated no nutrient deficiency in the ice algae. The N/P ratios were lower than 15, but comparable to ratios of three ice algae species grown in culture at -0.5-degrees-C and various light conditions. The Si/N ratios were lower than corresponding ratios from the Canadian Arctic and the Antarctic. The chemical composition revealed that silicate limited growth cannot be excluded. The cells were heavily shade-adapted the entire spring season, with high Chl/C ratios (0.045-0.084), comparable to the cultures growing at low irradiances. The growth rates in the cultures peaked at 50 mumol m-2 s-1 with maximum rates of 0.6-0.8 div. day-1, both for 12 and 24 h day lengths. The low growth rates for the May assemblages (max 0.20 div. day-1) indicated strong light limitation by self-shading. Adaptation experiments showed that some ice algae are highly adaptable, while others are not able to adjust to new irradiances. Their growth rates are inhibited by high irradiances, and this may affect the distribution in the field.</t>
  </si>
  <si>
    <t>HEGSETH, EN (corresponding author), UNIV TROMSO,NORWEGIAN COLL FISHERY SCI,DRAMSVEIEN 201,N-9000 TROMSO,NORWAY.</t>
  </si>
  <si>
    <t>WOS:A1992JT21200002</t>
  </si>
  <si>
    <t>LIZOTTE, MP; SULLIVAN, CW</t>
  </si>
  <si>
    <t>PHOTOSYNTHETIC CAPACITY IN MICROALGAE ASSOCIATED WITH ANTARCTIC PACK ICE</t>
  </si>
  <si>
    <t>SEA-ICE; IRRADIANCE RELATIONSHIPS; MARINE-PHYTOPLANKTON; WEDDELL SEA; MICROBIAL COMMUNITIES; EUPHAUSIA-SUPERBA; MCMURDO SOUND; BOTTOM ICE; PHOTOADAPTATION; GROWTH</t>
  </si>
  <si>
    <t>Previous studies of primary production in Antarctic seas have concluded that microalgae associated with sea ice make only a minor contribution to the carbon budget; however, production estimates for sea ice algae have been based almost exclusively on microalgae from nearshore fast ice. We measured biomass and rates of photosynthesis (at saturating irradiances) in microalgae collected from offshore pack ice during four cruises to the Weddell-Scotia Sea and the region west of the Antarctic Peninsula. Chlorophyll a concentrations in pack ice (0.089 to 260 mug l-1) were as high as reported from fast ice. Photosynthetic rates typically ranged (median 75%) from 0.3 to 3.6 mug C mug chl a-1 h-1 (n = 127; arithmetic mean = 1.7, SD = 1.9). These photosynthetic capacities are approximately an order of magnitude greater than previously reported for fast ice microalgae, but are similar to rates reported for Antarctic phytoplankton. Because pack ice constitutes more than 90% of the ice cover in Antarctic seas and indigenous microalgae have a higher photosynthetic capacity than previously realized, we raise the question: has the importance of sea ice algae to primary production in the southern ocean been underestimated?</t>
  </si>
  <si>
    <t>UNIV SO CALIF,DEPT BIOL SCI,LOS ANGELES,CA 90089</t>
  </si>
  <si>
    <t>WOS:A1992JT21200003</t>
  </si>
  <si>
    <t>SLUYS, R</t>
  </si>
  <si>
    <t>A SYNOPSIS OF ANTARCTIC PLAGIOSTOMIDS (PLATYHELMINTHES, PROLECITHOPHORA), WITH THE DESCRIPTION OF A NEW SPECIES AND REMARKS ON TAXONOMY, PHYLOGENY, AND BIOGEOGRAPHY</t>
  </si>
  <si>
    <t>A synopsis is provided of the Antarctic plagiostomid flatworms of the genera Plagiostomum, Plicastoma, and Haploophorum, including one new species, Plagiostomum giganteum sp. nov. The new species is characterized by a relatively large size, absence of a ciliated furrow, short common oviduct which expands to form a diverticulum, strongly muscular and glandular distal sac. well developed proximal penis, pharynx variabilis textus, and a terminal mouth. A phylogenetic analysis is performed on the Plagiostomum-group, comprising the genera Plicastoma, Haploophorum, Acmostomum, Tuilica, and Plagiostomum. The analysis is based on 12 terminal taxa and 6 characters (ciliated furrow, infranucleate epidermis, unpaired ovary, paired ovaries, plicate pharynx, pharynx variabilis). The phylogenetic tree proposed has a length of 10 steps and a consistency index of 0.60. The monotypic genus Tuilica grouped with representatives of Acmostomum and it is therefore suggested that T. evelinae is best considered as a species of Acmostomum. In the phylogenetic tree the genus Plicastoma is positioned at the outgroup node, Plagiostomum is the sister genus of Haploophorum and Acmostomum together, and these last two are sistergroups. Generalized distribution maps are given for the genera Haploophorum, Acmostomum, Plicastoma, and Plagiostomum.</t>
  </si>
  <si>
    <t>SLUYS, R (corresponding author), UNIV AMSTERDAM,INST TAXONOM ZOOL,EXPERT CTR TAXONOM IDENTIFICAT,POB 4766,1009 AT AMSTERDAM,NETHERLANDS.</t>
  </si>
  <si>
    <t>WOS:A1992JT21200005</t>
  </si>
  <si>
    <t>CHOWN, SL; VANDRIMMELEN, M</t>
  </si>
  <si>
    <t>WATER-BALANCE AND OSMOREGULATION IN WEEVIL LARVAE (COLEOPTERA, CURCUIONIDAE, BRACHYCERINAE) FROM 3 DIFFERENT HABITATS ON SUB-ANTARCTIC MARION ISLAND</t>
  </si>
  <si>
    <t>CLIMATIC-CHANGE; CURCULIONIDAE; COLLEMBOLA; ECOLOGY</t>
  </si>
  <si>
    <t>Ectemnorhinine weevils are the most successful group of beetles in the sub-antarctic region, which is undoubtedly due partly to the ability of these weevils to tolerate a wide variety of abiotic conditions. In the laboratory, larvae of three species of ectemnorhinine weevils, from three diverse habitats on Marion Island, were exposed to desiccating conditions and to water of two different salinities to elucidate the physiological basis of their ability to tolerate various abiotic conditions. In the desiccation experiment, the supralittoral Palirhoeus eatoni (C.O. Waterhouse) larvae lost water faster than larvae of the inland epilithic species, Bothrometopus randi Jeannel, and could not fully replenish lost water by drinking. However, larvae of P. eatoni showed greater osmoregulatory ability than the latter species when exposed to hypo and hyperosmotic conditions. The detritus-dwelling larvae of Ectemnorhinus similis C.O. Waterhouse showed rates of water loss similar to those of the B. randi larvae in the desiccation experiment, but.took longer to replace lost water by drinking. All three species showed little change in haemolymph water activity despite approximately 28% reduction in water content during desiccation. These physiological responses seem to reflect an equilibrium between the species and their environments which may be considered an adaptation (sensu Coddington 1988) in the case of B. randi, but which appears to be a result of phylogenetic constraint in E. similis. P. eatoni's status as a marine weevil is confirmed.</t>
  </si>
  <si>
    <t>Chown, Steven/ABD-7646-2021; Chown, Steven L/H-3347-2011</t>
  </si>
  <si>
    <t>10.1007/BF00238192</t>
  </si>
  <si>
    <t>WOS:A1992JT21200007</t>
  </si>
  <si>
    <t>EKELUND, NGA</t>
  </si>
  <si>
    <t>STUDIES ON THE EFFECTS OF UV-B RADIATION ON PHYTOPLANKTON OF SUB-ANTARCTIC LAKES AND PONDS</t>
  </si>
  <si>
    <t>SOUTHERN-OCEAN; OZONE; SOLAR; ORGANISMS; DEPLETION; MOTILITY</t>
  </si>
  <si>
    <t>Experiments were performed to determine the effects of UV-B (ultraviolet, 280 320 nm) radiation on motility and growth of phytoplankton from lakes and ponds in South Georgia. After 4 h of solar radiation and 4 h artificial radiation (UV-B(BE) 11.6 kJ m-2 day-1, UV-B lamps) the swimming velocity of Cryptomonas sp. decreased. The growth rate of Botryococcus, Lyngbya sp. and Staurastrum sp. did not show any significant variations between the different light conditions. The UV-B component was reduced by filtering solar radiation through glass bottles and cellulose acetate. Cloudy days had only 30% of the radiation of clear days in both the PAR (photosynthetic active radiation) and UV-B regions. The ponds contained large amounts of humic substances, which are responsible for the absorbance in the UV region.</t>
  </si>
  <si>
    <t>EKELUND, NGA (corresponding author), UNIV LUND,DEPT PLANT PHYSIOL,BOX 7007,S-22007 LUND 7,SWEDEN.</t>
  </si>
  <si>
    <t>WOS:A1992JT21200008</t>
  </si>
  <si>
    <t>TAKEDA, H; SAITO, J; HIROI, T</t>
  </si>
  <si>
    <t>A NEW TYPE OF ANTARCTIC ACHONDRITES AND THEIR RELATIONSHIP TO S-ASTEROIDS AND CHONDRITES</t>
  </si>
  <si>
    <t>PROCEEDINGS OF THE JAPAN ACADEMY SERIES B-PHYSICAL AND BIOLOGICAL SCIENCES</t>
  </si>
  <si>
    <t>PRIMITIVE ACHONDRITE; S-ASTEROID; PYROXENE MINERALOGY; CHONDRITE</t>
  </si>
  <si>
    <t>UREILITES</t>
  </si>
  <si>
    <t>Five meteorites recovered from Antarctica are unique achondrites with coarse-grained orthopyroxene and olivine crystals and variable amounts of Ni-Fe metal and FeS with additional augite or plagioclase. These mineral species can be found in chondrites, which are the most common types among the observed falls. Both Y74357 and MAC88177 contain considerable augite, but Y74357 is richer in olivine. Y791491 contains minor plagioclase. Discovery of such meteorites with coarse-grained texture and similar major mineral chemistry with extensively modified chondritic bulk chemistries suggest that they are related meteorites with variable amounts of augite and plagioclase and variable degree of reduction. The variability of mineral abundance can be explained by different degree of removal or segregation of partial melts, by a radiogenic internal heating and collisional one. Reflectance spectra of some members of this group combined with those of iron meteorites resemble those of S asteroids common in the main belt. The trend of their variation in mineral assemblage is in line with those of the S asteroids. This model also explains the absence of chondritic asteroids in the main belt, because S asteroids may be modified products of larger chondritic bodies.</t>
  </si>
  <si>
    <t>NASA,LYNDON B JOHNSON SPACE CTR,HOUSTON,TX 77058</t>
  </si>
  <si>
    <t>National Aeronautics &amp; Space Administration (NASA); NASA Johnson Space Center</t>
  </si>
  <si>
    <t>TAKEDA, H (corresponding author), UNIV TOKYO,FAC SCI,INST MINERAL,TOKYO 113,JAPAN.</t>
  </si>
  <si>
    <t>Hiroi, Takahiro/AAE-9701-2020</t>
  </si>
  <si>
    <t>Hiroi, Takahiro/0000-0003-2866-9091</t>
  </si>
  <si>
    <t>JAPAN ACAD</t>
  </si>
  <si>
    <t>UENO PARK, TOKYO 110, JAPAN</t>
  </si>
  <si>
    <t>0386-2208</t>
  </si>
  <si>
    <t>P JPN ACAD B-PHYS</t>
  </si>
  <si>
    <t>Proc. Jpn. Acad. Ser. B-Phys. Biol. Sci.</t>
  </si>
  <si>
    <t>10.2183/pjab.68.115</t>
  </si>
  <si>
    <t>JY725</t>
  </si>
  <si>
    <t>WOS:A1992JY72500001</t>
  </si>
  <si>
    <t>PEEL, D</t>
  </si>
  <si>
    <t>PALEOCLIMATOLOGY - MERELY THE TIP OF THE ICE CORE</t>
  </si>
  <si>
    <t>PEEL, D (corresponding author), NERC,BRITISH ANTARCTIC SURVEY,HIGH CROSS,MADINGLEY RD,CAMBRIDGE CB3 0ET,ENGLAND.</t>
  </si>
  <si>
    <t>SEP 24</t>
  </si>
  <si>
    <t>10.1038/359274a0</t>
  </si>
  <si>
    <t>JP503</t>
  </si>
  <si>
    <t>WOS:A1992JP50300030</t>
  </si>
  <si>
    <t>HOFMANN, DJ; OLTMANS, SJ; HARRIS, JM; SOLOMON, S; DESHLER, T; JOHNSON, BJ</t>
  </si>
  <si>
    <t>OBSERVATION AND POSSIBLE CAUSES OF NEW OZONE DEPLETION IN ANTARCTICA IN 1991</t>
  </si>
  <si>
    <t>BALLOON-BORNE OBSERVATIONS; HETEROGENEOUS CHEMISTRY; STRATOSPHERIC OZONE; HOLE</t>
  </si>
  <si>
    <t>Local ozone reductions approaching 50% in magnitude were observed during the Antarctic spring in the 11-13 and 25-30 km altitude regions over South Pole and McMurdo Stations in 1991. These reductions, at altitudes where depletion has not been observed previously, resulted in a late September total ozone column 10-15% lower than previous years. The added depletion in the lower stratosphere was observed to coincide with penetration into the polar vortex of highly enhanced concentrations of aerosol particles from volcanic activity in 1991.</t>
  </si>
  <si>
    <t>NOAA,AERON LAB,BOULDER,CO 80303; UNIV WYOMING,DEPT ATMOSPHER SCI,LARAMIE,WY 82071</t>
  </si>
  <si>
    <t>National Oceanic Atmospheric Admin (NOAA) - USA; University of Wyoming</t>
  </si>
  <si>
    <t>HOFMANN, DJ (corresponding author), NOAA,CLIMATE MONITORING &amp; DIAGNOST LAB,BOULDER,CO 80303, USA.</t>
  </si>
  <si>
    <t>Oltmans, Samuel/AAC-8987-2022</t>
  </si>
  <si>
    <t>10.1038/359283a0</t>
  </si>
  <si>
    <t>WOS:A1992JP50300044</t>
  </si>
  <si>
    <t>DESHLER, T; ADRIANI, A; GOBBI, GP; HOFMANN, DJ; DIDONFRANCESCO, G; JOHNSON, BJ</t>
  </si>
  <si>
    <t>VOLCANIC AEROSOL AND OZONE DEPLETION WITHIN THE ANTARCTIC POLAR VORTEX DURING THE AUSTRAL SPRING OF 1991</t>
  </si>
  <si>
    <t>STRATOSPHERE; LIDAR</t>
  </si>
  <si>
    <t>In the spring of 1991 the Antarctic lower stratosphere was characterized by a layer of volcanic aerosol from the Cerro Hudson eruption. This aerosol layer was observed from McMurdo Station, Antarctica, with both lidar and balloonborne particle counters beginning around 10 September. After 20 September the aerosol was observed daily between 9 and 13 km. In this layer homogeneous nucleation of new, aerosol was observed with concentrations &gt; 6000 cm-3. Comparisons of scattering ratio calculated from measured particle size distributions agree best with the lidar measurements when a real index of refraction near 1.5 is used. In the past 5 years of measurements, ozone below 13 km has been relatively unchanged during the annual Antarctic ozone depletion; however, in 1991 ozone below 13 km decreased at a rate of 4 - 8 ppb day-1 over 30 days. This change began shortly after the appearance of the volcanic aerosol, providing direct measurements correlating volcanic aerosol and ozone depletion.</t>
  </si>
  <si>
    <t>ENTE NAZL ENERGIA ATOM,AMB MON CRE,ROME,ITALY; CNR,IST FIS ATMOSFERA,FRASCATI,ITALY; NOAA,CLIMATE MONITORING &amp; DIAGNOST LAB,BOULDER,CO 80303</t>
  </si>
  <si>
    <t>Italian National Agency New Technical Energy &amp; Sustainable Economics Development; Consiglio Nazionale delle Ricerche (CNR); National Oceanic Atmospheric Admin (NOAA) - USA</t>
  </si>
  <si>
    <t>DESHLER, T (corresponding author), UNIV WYOMING,DEPT ATMOSPHER SCI,LARAMIE,WY 82071, USA.</t>
  </si>
  <si>
    <t>SEP 23</t>
  </si>
  <si>
    <t>10.1029/92GL01943</t>
  </si>
  <si>
    <t>JP962</t>
  </si>
  <si>
    <t>WOS:A1992JP96200005</t>
  </si>
  <si>
    <t>DAVAIL, S; FELLER, G; NARINX, E; GERDAY, C</t>
  </si>
  <si>
    <t>SEQUENCE OF THE SUBTILISIN-ENCODING GENE FROM AN ANTARCTIC PSYCHROTROPH BACILLUS TA41</t>
  </si>
  <si>
    <t>GENE</t>
  </si>
  <si>
    <t>ALKALINE PROTEASE; SUBTILASE; RECOMBINANT DNA; GENE EXPRESSION; COLD ADAPTATION</t>
  </si>
  <si>
    <t>ESCHERICHIA-COLI; EXPRESSION; CARLSBERG; CLONING</t>
  </si>
  <si>
    <t>The nucleotide sequence of the subtilisin-encoding gene from the antarctic psychrotroph, Bacillus TA41, was determined. The primary structure of the subtilisin precursor corresponds to a preproenzyme of 419 amino acids. Asp144, His181 and Ser359 are the proposed catalytic residues of the protease active site.</t>
  </si>
  <si>
    <t>UNIV LIEGE, INST CHEM, BIOCHEM LAB, B6, B-4000 LIEGE, BELGIUM</t>
  </si>
  <si>
    <t>University of Liege</t>
  </si>
  <si>
    <t>0378-1119</t>
  </si>
  <si>
    <t>1879-0038</t>
  </si>
  <si>
    <t>Gene</t>
  </si>
  <si>
    <t>SEP 21</t>
  </si>
  <si>
    <t>10.1016/0378-1119(92)90080-9</t>
  </si>
  <si>
    <t>Genetics &amp; Heredity</t>
  </si>
  <si>
    <t>JP967</t>
  </si>
  <si>
    <t>WOS:A1992JP96700021</t>
  </si>
  <si>
    <t>DORN, RI; KRINSLEY, DH; LIU, TZ; ANDERSON, S; CLARK, J; CAHILL, TA; GILL, TE</t>
  </si>
  <si>
    <t>MANGANESE-RICH ROCK VARNISH DOES OCCUR IN ANTARCTICA</t>
  </si>
  <si>
    <t>DESERT VARNISH; ORIGIN; IRON; SPECTROSCOPY; WISCONSIN; ELECTRON; OXIDE; ICE</t>
  </si>
  <si>
    <t>Despite accounts to the contrary, we have found that Mn-rich rock varnish is present in Antarctica, as others have before. It is chemically and texturally similar to many varnishes found in lower latitudes. Antarctic varnishes show considerable potential as a dating and paleoenvironmental research tool.</t>
  </si>
  <si>
    <t>ARIZONA STATE UNIV, DEPT CHEM, TEMPE, AZ 85287 USA; ARIZONA STATE UNIV, DEPT GEOL, TEMPE, AZ 85287 USA; BLACK HILLS STATE UNIV, COLL APPL SCI, SPEARFISH, SD 57783 USA; UNIV OREGON, DEPT GEOL SCI, EUGENE, OR 97403 USA; UNIV CALIF DAVIS, CROCKER NUCL LAB, AIR QUAL GRP, DAVIS, CA 95616 USA</t>
  </si>
  <si>
    <t>Arizona State University; Arizona State University-Tempe; Arizona State University; Arizona State University-Tempe; Black Hills State University; University of Oregon; University of California System; University of California Davis</t>
  </si>
  <si>
    <t>ARIZONA STATE UNIV, DEPT GEOG, TEMPE, AZ 85287 USA.</t>
  </si>
  <si>
    <t>Gill, Thomas E./0000-0001-9011-4105</t>
  </si>
  <si>
    <t>1878-5999</t>
  </si>
  <si>
    <t>10.1016/0009-2541(92)90182-5</t>
  </si>
  <si>
    <t>JW572</t>
  </si>
  <si>
    <t>WOS:A1992JW57200005</t>
  </si>
  <si>
    <t>DETRICH, HW; FITZGERALD, TJ; DINSMORE, JH; MARCHESERAGONA, SP</t>
  </si>
  <si>
    <t>BRAIN AND EGG TUBULINS FROM ANTARCTIC FISHES ARE FUNCTIONALLY AND STRUCTURALLY DISTINCT</t>
  </si>
  <si>
    <t>JOURNAL OF BIOLOGICAL CHEMISTRY</t>
  </si>
  <si>
    <t>MICROTUBULE ASSEMBLY INVITRO; DIVERGENT BETA-TUBULIN; ALPHA-TUBULIN; CHICKEN ERYTHROCYTES; BOVINE BRAIN; ISOTYPES; POLYMERIZATION; HETEROGENEITY; EXPRESSION; SEQUENCE</t>
  </si>
  <si>
    <t>The multitubulin hypothesis proposes that chemically distinct tubulins may possess different polymerization properties or may form functionally different microtubules. To test this hypothesis, we have examined the functional properties and the structures of singlet-specific nonneural and neural tubulins from Antarctic fishes. Tubulins were purified from eggs of Notothenia coriiceps neglecta, and from brain tissues of N. coriiceps neglecta or N. gibberifrons, by DEAE ion-exchange chromatography and cycles of microtubule assembly/disassembly. At temperatures between 0 and 20-degrees-C, each of these tubulins polymerized efficiently in vitro to yield microtubules of normal morphology. Critical concentrations for polymerization of egg tubulin ranged from 0.057 mg/ml at 3-degrees-C to 0.002 mg/ml at 18-degrees-C, whereas those for brain tubulin at like temperatures were 4-10-fold larger. Polymerization of both tubulins was entropically driven, but the apparent standard enthalpy and entropy changes for microtubule elongation by egg tubulin (DELTA-H(app)o = +33.9 kcal/mol, DELTA-S(app)o = +151 entropy units) were significantly greater than values observed for brain tubulin (DELTA-H(app)o = +26.5 kcal/mol, DELTA-S(app)o = +121 entropy units). Egg tubulin was composed of approximately six alpha and two beta-chains and lacked the beta(III) isotype, whereas brain tubulin was more complex (greater-than-or-equal-to of each chain type). Furthermore, egg a tubulins were more basic, and their carboxyl termini more resistant to cleavage by subtilisin, than were the a chains of brain. We conclude that brain and egg tubulins from the Antarctic fishes are functionally distinct in vitro, due either to qualitative or quantitative differences in isotypic composition, to differential posttranslational modification of shared isotypes, or to both.</t>
  </si>
  <si>
    <t>ST JUDE CHILDRENS RES HOSP, DEPT VIROL &amp; MOLEC BIOL, MEMPHIS, TN 38101 USA; MIT, DEPT BIOL, CAMBRIDGE, MA 02139 USA; PENN STATE UNIV, DEPT MOLEC &amp; CELL BIOL, University Pk, PA 16802 USA</t>
  </si>
  <si>
    <t>St Jude Children's Research Hospital; Massachusetts Institute of Technology (MIT); Pennsylvania Commonwealth System of Higher Education (PCSHE); Pennsylvania State University; Pennsylvania State University - University Park</t>
  </si>
  <si>
    <t>NORTHEASTERN UNIV, DEPT BIOL, 414 MUGAR HALL, 360 HUNTINGTON AVE, BOSTON, MA 02115 USA.</t>
  </si>
  <si>
    <t>AMER SOC BIOCHEMISTRY MOLECULAR BIOLOGY INC</t>
  </si>
  <si>
    <t>9650 ROCKVILLE PIKE, BETHESDA, MD 20814-3996 USA</t>
  </si>
  <si>
    <t>0021-9258</t>
  </si>
  <si>
    <t>1083-351X</t>
  </si>
  <si>
    <t>J BIOL CHEM</t>
  </si>
  <si>
    <t>J. Biol. Chem.</t>
  </si>
  <si>
    <t>JN502</t>
  </si>
  <si>
    <t>WOS:A1992JN50200079</t>
  </si>
  <si>
    <t>MCTAGGART, AR; BURTON, H</t>
  </si>
  <si>
    <t>DIMETHYL SULFIDE CONCENTRATIONS IN THE SURFACE WATERS OF THE AUSTRALASIAN ANTARCTIC AND SUB-ANTARCTIC OCEANS DURING AN AUSTRAL SUMMER</t>
  </si>
  <si>
    <t>SULFUR CYCLE; SEASONAL-VARIATION; BIOGENIC SULFUR; PRYDZ BAY; ATMOSPHERE; PHYTOPLANKTON; REGIONS; ICE</t>
  </si>
  <si>
    <t>Dimethyl sulfide (DMS) was measured in surface seawater samples collected between Tasmania and Antarctica in the Australasian sector of the southern ocean during the 1988-1989 austral summer. The mean DMS concentration in subantarctic waters for January was 20.5 nmol L-1 decreasing to 4.0 nmol L-1 in the Antarctic Convergence. During December and January the Australasian Antarctic Divergence appears to be an area of high primary productivity as the concentration of DMS in these surface waters remained relatively constant at 18.5 nmol L-1. Samples collected on the shelf and in coastal waters of Prydz Bay, East Antarctica, show a distinct rise in DMS concentration on all voyages with a maximum concentration of 122 nmol L-1 recorded in January near Davis.</t>
  </si>
  <si>
    <t>C9</t>
  </si>
  <si>
    <t>10.1029/92JC01025</t>
  </si>
  <si>
    <t>JP205</t>
  </si>
  <si>
    <t>WOS:A1992JP20500011</t>
  </si>
  <si>
    <t>FUJIO, SZ; KADOWAKI, T; IMASATO, N</t>
  </si>
  <si>
    <t>WORLD OCEAN CIRCULATION DIAGNOSTICALLY DERIVED FROM HYDROGRAPHIC AND WIND STRESS-FIELDS .2. THE WATER-MOVEMENT</t>
  </si>
  <si>
    <t>FLOW PATTERNS; MASS MOVEMENT; DEEP PACIFIC; MODEL; TRANSPORT; ATLANTIC</t>
  </si>
  <si>
    <t>The water movement in the world ocean is examined using a velocity field diagnostically derived from hydrographic and wind stress data. The movement of water is calculated numerically by tracking its constituent particles, and the attention is focused on where the water originates. The particle tracking indicates that deep water is formed not only in the North Atlantic and the Weddell Sea but also in the Ross Sea. The North Atlantic Deep Water contributes considerable volume to all the deep basins of the world ocean, while the Weddell Sea Deep Water (WSDW) tends to be confined to the southern region of the southern ocean. Similarly, the Ross Sea Deep Water (RSDW) does not flow northward in the present model because the Antarctic Circumpolar Current (ACC) penetrates sufficiently deep to carry the RSDW away to the South Atlantic. It is also found that the WSDW does not mix directly with the Circumpolar Water because of the South Scotia Ridge, but rather mixes with the water recirculating in the Weddell Gyre, which is supplied by the middepth water of the ACC in the Atlantic-Indian Basin. Water composition in 16 basins is summarized in the form of box diagrams of deep water exchange.</t>
  </si>
  <si>
    <t>KYOTO UNIV, FAC SCI, DEPT GEOPHYS, KYOTO 606, JAPAN</t>
  </si>
  <si>
    <t>Fujio, Shinzou/0000-0003-4315-0124</t>
  </si>
  <si>
    <t>10.1029/92JC01227</t>
  </si>
  <si>
    <t>WOS:A1992JP20500015</t>
  </si>
  <si>
    <t>CANDE, SC; KENT, DV</t>
  </si>
  <si>
    <t>A NEW GEOMAGNETIC POLARITY TIME SCALE FOR THE LATE CRETACEOUS AND CENOZOIC</t>
  </si>
  <si>
    <t>PALEOCENE MAGNETIC STRATIGRAPHY; M Y BP; NORTH-ATLANTIC; PACIFIC-PLATE; ASTRONOMICAL CALIBRATION; TERTIARY BOUNDARY; TECTONIC HISTORY; AR-40/AR-39 AGE; SOUTH-ATLANTIC; FRACTURE-ZONE</t>
  </si>
  <si>
    <t>We have constructed a magnetic polarity time scale for the Late Cretaceous and Cenozoic based on an analysis of marine magnetic profiles from the world's ocean basins. This is the first time, since Heirtzler et al. (1968) published their time scale, that the relative widths of the magnetic polarity intervals for the entire Late Cretaceous and Cenozoic have been systematically determined from magnetic profiles. A composite geomagnetic polarity sequence was derived based primarily on data from the South Atlantic. Anomaly spacings in the South Atlantic were constrained by a combination of finite rotation poles and averages of stacked profiles. Fine-scale information was derived from magnetic profiles on faster spreading ridges in the Pacific and Indian Oceans and inserted into the South Atlantic sequence. Based on the assumption that spreading rates in the South Atlantic were smoothly varying but not necessarily constant, a time scale was generated by using a spline function to fit a set of nine age calibration points plus the zero-age ridge axis to the composite polarity sequence. The derived spreading history of the South Atlantic shows a regular variation in spreading rate, decreasing in the Late Cretaceous from a high of almost 70 mm/yr (full rate) at around anomaly 33-34 time to a low of about 30 mm/yr by anomaly 27 time in the early Paleocene, increasing to about 55 mm/yr by about anomaly 15 time in the late Eocene, and then gradually decreasing over the Oligocene and the Neogene to the recent rate of about 32 mm/yr. The new time scale has several significant differences from previous time scales. For example, chron C5n is approximately 0.5 m.y. older and chrons C9 through C24 are 2-3 m.y. younger than in the chronologies of Berggren et al. (1985b) and Harland et al. (1990). Additional small-scale anomalies (tiny wiggles) that represent either very short polarity intervals or intensity fluctuations of the dipole field have been identified from several intervals in the Cenozoic including a large number of tiny wiggles between anomalies 24 and 27. Spreading rates on several other ridges, including the Southeast Indian Ridge, the East Pacific Rise, the Pacific-Antarctic Ridge, the Chile Ridge, the North Pacific, and the Central Atlantic, were analyzed in order to evaluate the accuracy of the new time scale. Globally synchronous variations in spreading rate that were previously observed around anomalies 20, 6C, and in the late Neogene have been eliminated. The new time scale helps to resolve events at the times of major plate reorganizations. For example, anomaly 3A (5.6 Ma) is now seen to be a time of sudden spreading rate changes in the Southeast Indian, Pacific-Antarctic, and Chile ridges and may correspond to the time of the change in Pacific absolute plate motion proposed by others. Spreading rates in the North Pacific became increasingly irregular in the Oligocene, culminating in a precipitous drop at anomaly 6C time.</t>
  </si>
  <si>
    <t>COLUMBIA UNIV, LAMONT DOHERTY GEOL OBSERV, PALISADES, NY 10964 USA</t>
  </si>
  <si>
    <t>Klein, Richard G/B-5910-2009</t>
  </si>
  <si>
    <t>Kent, Dennis/0000-0002-7677-2993</t>
  </si>
  <si>
    <t>B10</t>
  </si>
  <si>
    <t>10.1029/92JB01202</t>
  </si>
  <si>
    <t>JM870</t>
  </si>
  <si>
    <t>WOS:A1992JM87000001</t>
  </si>
  <si>
    <t>SECKMEYER, G; MCKENZIE, RL</t>
  </si>
  <si>
    <t>INCREASED ULTRAVIOLET-RADIATION IN NEW-ZEALAND (45-DEGREES-S) RELATIVE TO GERMANY (48-DEGREES-N)</t>
  </si>
  <si>
    <t>SPECTRAL IRRADIANCE; OZONE</t>
  </si>
  <si>
    <t>RECENT analyses of global ozone measurements have confirmed that ozone reductions are not confined to the Antarctic, but now extend to mid-latitudes in both hemispheres1,2. Ozone reductions lead to increases in biologically damaging ultraviolet radiation3, and such increases have been observed in Antarctica1,4 and Australia5. Little is known, however, about hemispheric differences in ultraviolet intensities. Here we use a combination of spectral measurements made in Germany and New Zealand with the same spectroradiometer, together with model calculations, to show that in the New Zealand summer of 1990-1991 biologically weighted ultraviolet irradiances were nearly a factor of two greater than those in the summer at similar northern latitudes in Germany. These differences are larger than expected3,6, and are due mainly to decreased stratospheric ozone over New Zealand and increased levels of tropospheric ozone over Germany.</t>
  </si>
  <si>
    <t>DSIR,PHYS SCI,CENT OTAGO,NEW ZEALAND</t>
  </si>
  <si>
    <t>SECKMEYER, G (corresponding author), GESELL STRAHLEN &amp; UMWELTFORSCH MBH,INST BIOCHEM PFLANZENPATHOL,INGLOSTADTER LANDSTR 1,W-8042 NEUHERBERG,GERMANY.</t>
  </si>
  <si>
    <t>McKenzie, Richard Lloyd/0000-0002-4484-7057</t>
  </si>
  <si>
    <t>10.1038/359135a0</t>
  </si>
  <si>
    <t>JM494</t>
  </si>
  <si>
    <t>WOS:A1992JM49400047</t>
  </si>
  <si>
    <t>GRAGNANI, R; TORCINI, S</t>
  </si>
  <si>
    <t>MAJOR, MINOR AND TRACE-ELEMENT DISTRIBUTIONS IN SURFACE-WATER IN TERRA-NOVA BAY, ANTARCTICA</t>
  </si>
  <si>
    <t>2ND INTERNATIONAL CONF ON TRACE METALS IN THE ENVIRONMENT</t>
  </si>
  <si>
    <t>JUL, 1990</t>
  </si>
  <si>
    <t>UNIV TECHNOL SYDNEY, SYDNEY, AUSTRALIA</t>
  </si>
  <si>
    <t>UNIV TECHNOL SYDNEY</t>
  </si>
  <si>
    <t>ANTARCTICA; SURFACE WATERS; CHEMICAL COMPOSITION; TRACE METALS</t>
  </si>
  <si>
    <t>NORTHEAST PACIFIC WATERS; MANGANESE; COBALT</t>
  </si>
  <si>
    <t>During Italian Antarctic Expeditions geochemical research has been carried out, mainly on the distribution and circulation of major, minor and trace elements in meltwaters, streams and lakes from the Terra Nova Bay area (Ross Sea). The main water components are of marine origin derived from sea spray, as shown by the ratios between the major cations and anions compared with sea water; the salinity values point instead to a concentration in the dissolved salts due to evaporation and sublimation. In general, water-rock interaction is limited, but in some cases the high ratios between Ca/Cl, Li/Cl etc. compared with sea water, prove rock leaching. Generally speaking, trace element levels do not exhibit anomalous values. The highest Ni and Mo contents are found to be connected with outcrops of metamorphic and granitic formations, respectively.</t>
  </si>
  <si>
    <t>GRAGNANI, R (corresponding author), ENERGIA NUCL &amp; ENERGIA ALTERNAT,NATL COMM NUCL &amp; ALTERNAT ENERGY SOURCES,ROME,ITALY.</t>
  </si>
  <si>
    <t>SEP 7</t>
  </si>
  <si>
    <t>10.1016/0048-9697(92)90397-B</t>
  </si>
  <si>
    <t>JR723</t>
  </si>
  <si>
    <t>WOS:A1992JR72300022</t>
  </si>
  <si>
    <t>ADRIANI, A; DESHLER, T; GOBBI, GP; JOHNSON, BJ; DIDONFRANCESCO, G</t>
  </si>
  <si>
    <t>POLAR STRATOSPHERIC CLOUDS OVER MCMURDO, ANTARCTICA, DURING THE 1991 SPRING - LIDAR AND PARTICLE COUNTER MEASUREMENTS</t>
  </si>
  <si>
    <t>Lidar and balloonborne particle counter measurements were performed simultaneously on two days when polar stratospheric clouds were observed in late August 1991 at McMurdo, Antarctica. Both nitric acid trihydrate and ice clouds were observed in the lower stratosphere between 10 and 23 km in different formation stages and with different cooling rate; however in all cases the size distributions were bimodal. Comparison of scattering ratios measured by lidar and calculated from particle size distributions are in good agreement; however, discrepancies were observed when the lower stratosphere was highly perturbed by wave activity. Lee waves generated by air flowing over the Trans Antarctic Mountains induced ice cloud formation at altitudes as high as 20 km. No PSCs were observed after the end of August in 1991.</t>
  </si>
  <si>
    <t>ENTE NAZL ENERGIE ALTERNAT,AMB MON CRE CASACCIA,ROME,ITALY; UNIV WYOMING,LARAMIE,WY 82071</t>
  </si>
  <si>
    <t>Italian National Agency New Technical Energy &amp; Sustainable Economics Development; University of Wyoming</t>
  </si>
  <si>
    <t>ADRIANI, A (corresponding author), CNR,IST FIS ATMOSFERA,FRASCATI,ITALY.</t>
  </si>
  <si>
    <t>10.1029/92GL01941</t>
  </si>
  <si>
    <t>JP126</t>
  </si>
  <si>
    <t>WOS:A1992JP12600009</t>
  </si>
  <si>
    <t>MACAYEAL, DR</t>
  </si>
  <si>
    <t>IRREGULAR OSCILLATIONS OF THE WEST ANTARCTIC ICE-SHEET</t>
  </si>
  <si>
    <t>STREAM-B; OXYGEN ISOTOPES; SEA-LEVEL; BENEATH; FLOW; DEFORMATION; MODEL; SEDIMENT; HISTORY; SHELF</t>
  </si>
  <si>
    <t>Model simulations of the West Antarctic ice sheet suggest that sporadic, perhaps chaotic, collapse (complete mobilization) of the ice sheet occurred throughout the past one million years. The irregular behaviour is due to the slow equilibration time of the distribution of basal till, which lubricates ice-sheet motion. This nonlinear response means that predictions of future collapse of the ice sheet in response to global warming must take into account its past history, and in particular whether the present basal till distribution predisposes the ice sheet towards rapid change.</t>
  </si>
  <si>
    <t>MACAYEAL, DR (corresponding author), UNIV CHICAGO,DEPT GEOPHYS SCI,5734 S ELLIS AVE,CHICAGO,IL 60637, USA.</t>
  </si>
  <si>
    <t>MacAyeal, Douglas/0000-0003-0647-6176</t>
  </si>
  <si>
    <t>SEP 3</t>
  </si>
  <si>
    <t>10.1038/359029a0</t>
  </si>
  <si>
    <t>JL662</t>
  </si>
  <si>
    <t>WOS:A1992JL66200043</t>
  </si>
  <si>
    <t>HEUMANN, KG</t>
  </si>
  <si>
    <t>ISOTOPE-DILUTION MASS-SPECTROMETRY</t>
  </si>
  <si>
    <t>INTERNATIONAL JOURNAL OF MASS SPECTROMETRY AND ION PROCESSES</t>
  </si>
  <si>
    <t>12TH INTERNATIONAL MASS SPECTROMETRY CONF</t>
  </si>
  <si>
    <t>AUG 26-30, 1991</t>
  </si>
  <si>
    <t>AMSTERDAM, NETHERLANDS</t>
  </si>
  <si>
    <t>RATIO DETERMINATIONS; BIOLOGICAL-MATERIALS; CHROMATOGRAPHY; OSMIUM; SYSTEMATICS; SAMPLES; RHENIUM; IODINE; SELENIUM; LEVEL</t>
  </si>
  <si>
    <t>In the past isotope dilution mass spectrometry (IDMS) has usually been applied using the formation of positive thermal ions of metals. Especially in calibrating other analytical methods and for the certification of standard reference materials this type of IDMS became a routine method. Today, the progress in this field lies in the determination of ultra trace amounts of elements, e.g. of heavy metals in Antarctic ice and in aerosols in remote areas down to the sub-pg g-1 and sub-pg m-3 levels respectively, in the analysis of uranium and thorium at concentrations of a few pg g-1 in sputter targets for the production of microelectronic devices or in the determination of sub-picogram amounts of Th-230 in corals for geochemical age determinations and of Ra-226 in rock samples. During the last few years negative thermal ionization IDMS has become a frequently used method. The determination of very small amounts of selenium and technetium as well as of other transition metals such as vanadium, chromium, molybdenum and tungsten are important examples in this field. Also the measurement of silicon in connection with a re-determination of Avogadro's number and osmium analyses for geological age determinations by the Re/Os method are of special interest. Inductively-coupled plasma mass spectrometry is increasingly being used for multi-element analyses by the isotope dilution technique. Determinations of heavy metals in samples of marine origin are representative examples for this type of multi-element analysis by IDMS. Gas chromatography-mass spectrometry systems have also been successfully applied after chelation of metals (for example Pt determination in clinical samples) or for the determination of volatile element species in the environment, e.g. dimethyl sulfide. However, IDMS-especially at low concentration levels in the environment-seems likely to be one of the most powerful analytical methods for speciation in the future. This has been shown, up to now, for species of iodine, selenium and some heavy metals in aquatic systems.</t>
  </si>
  <si>
    <t>HEUMANN, KG (corresponding author), UNIV REGENSBURG,INST ANORGAN CHEM,UNIVERSITATSSTR 31,W-8400 REGENSBURG,GERMANY.</t>
  </si>
  <si>
    <t>0168-1176</t>
  </si>
  <si>
    <t>INT J MASS SPECTROM</t>
  </si>
  <si>
    <t>Int. J. Mass Spectrom. Ion Process.</t>
  </si>
  <si>
    <t>10.1016/0168-1176(92)85076-C</t>
  </si>
  <si>
    <t>Physics, Atomic, Molecular &amp; Chemical; Spectroscopy</t>
  </si>
  <si>
    <t>Physics; Spectroscopy</t>
  </si>
  <si>
    <t>JT213</t>
  </si>
  <si>
    <t>WOS:A1992JT21300021</t>
  </si>
  <si>
    <t>PUGH, PJA; KING, PE; FORDY, MR</t>
  </si>
  <si>
    <t>MORPHOLOGICAL OBSERVATIONS ON THE FORMATION OF THE SPIRACLE OF ARGAS-PERSICUS (OKEN) (ACARINA, METASTIGMATA, ARGASIDAE) DURING MOLTING</t>
  </si>
  <si>
    <t>ACAROLOGIA</t>
  </si>
  <si>
    <t>The morphology of the nymphal spiracle of Argas persicus (Oken) is described in an advanced developmental state during the moult. This modification of the simple type of tracheal/spiracular moulting is compared with the elateroid type of the Ixodidae.</t>
  </si>
  <si>
    <t>PUGH, PJA (corresponding author), BRITISH ANTARCTIC SURVEY,HIGH CROSS,MADINGLEY RD,CAMBRIDGE CB3 0ET,ENGLAND.</t>
  </si>
  <si>
    <t>61 RUE DE BUFFON, 75005 PARIS, FRANCE</t>
  </si>
  <si>
    <t>0044-586X</t>
  </si>
  <si>
    <t>Acarologia</t>
  </si>
  <si>
    <t>JR361</t>
  </si>
  <si>
    <t>WOS:A1992JR36100006</t>
  </si>
  <si>
    <t>BOUCOT, A</t>
  </si>
  <si>
    <t>SYSTEMATIC PALEONTOLOGY AND BIOSTRATIGRAPHY - ARE THEY DATED</t>
  </si>
  <si>
    <t>BOUCOT, A (corresponding author), OREGON STATE UNIV,CORVALLIS,OR 97331, USA.</t>
  </si>
  <si>
    <t>10.1017/S0954102092000403</t>
  </si>
  <si>
    <t>JL472</t>
  </si>
  <si>
    <t>WOS:A1992JL47200001</t>
  </si>
  <si>
    <t>DUANE, AM; PIRRIE, D; RIDING, JB</t>
  </si>
  <si>
    <t>PALYNOLOGY OF THE JAMES-ROSS-ISLAND AREA, ANTARCTIC PENINSULA</t>
  </si>
  <si>
    <t>Pirrie, Duncan/0000-0002-4954-5920</t>
  </si>
  <si>
    <t>10.1017/S0954102092000415</t>
  </si>
  <si>
    <t>WOS:A1992JL47200002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</si>
</sst>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74</v>
      </c>
      <c r="U2" t="s">
        <v>74</v>
      </c>
      <c r="V2" t="s">
        <v>79</v>
      </c>
      <c r="W2" t="s">
        <v>74</v>
      </c>
      <c r="X2" t="s">
        <v>74</v>
      </c>
      <c r="Y2" t="s">
        <v>74</v>
      </c>
      <c r="Z2" t="s">
        <v>74</v>
      </c>
      <c r="AA2" t="s">
        <v>74</v>
      </c>
      <c r="AB2" t="s">
        <v>74</v>
      </c>
      <c r="AC2" t="s">
        <v>74</v>
      </c>
      <c r="AD2" t="s">
        <v>74</v>
      </c>
      <c r="AE2" t="s">
        <v>74</v>
      </c>
      <c r="AF2" t="s">
        <v>74</v>
      </c>
      <c r="AG2">
        <v>0</v>
      </c>
      <c r="AH2">
        <v>5</v>
      </c>
      <c r="AI2">
        <v>5</v>
      </c>
      <c r="AJ2">
        <v>0</v>
      </c>
      <c r="AK2">
        <v>1</v>
      </c>
      <c r="AL2" t="s">
        <v>80</v>
      </c>
      <c r="AM2" t="s">
        <v>81</v>
      </c>
      <c r="AN2" t="s">
        <v>82</v>
      </c>
      <c r="AO2" t="s">
        <v>83</v>
      </c>
      <c r="AP2" t="s">
        <v>74</v>
      </c>
      <c r="AQ2" t="s">
        <v>74</v>
      </c>
      <c r="AR2" t="s">
        <v>84</v>
      </c>
      <c r="AS2" t="s">
        <v>85</v>
      </c>
      <c r="AT2" t="s">
        <v>86</v>
      </c>
      <c r="AU2">
        <v>1993</v>
      </c>
      <c r="AV2">
        <v>14</v>
      </c>
      <c r="AW2">
        <v>4</v>
      </c>
      <c r="AX2" t="s">
        <v>74</v>
      </c>
      <c r="AY2" t="s">
        <v>74</v>
      </c>
      <c r="AZ2" t="s">
        <v>74</v>
      </c>
      <c r="BA2" t="s">
        <v>74</v>
      </c>
      <c r="BB2">
        <v>358</v>
      </c>
      <c r="BC2">
        <v>369</v>
      </c>
      <c r="BD2" t="s">
        <v>74</v>
      </c>
      <c r="BE2" t="s">
        <v>74</v>
      </c>
      <c r="BF2" t="s">
        <v>74</v>
      </c>
      <c r="BG2" t="s">
        <v>74</v>
      </c>
      <c r="BH2" t="s">
        <v>74</v>
      </c>
      <c r="BI2">
        <v>12</v>
      </c>
      <c r="BJ2" t="s">
        <v>87</v>
      </c>
      <c r="BK2" t="s">
        <v>88</v>
      </c>
      <c r="BL2" t="s">
        <v>89</v>
      </c>
      <c r="BM2" t="s">
        <v>90</v>
      </c>
      <c r="BN2" t="s">
        <v>74</v>
      </c>
      <c r="BO2" t="s">
        <v>74</v>
      </c>
      <c r="BP2" t="s">
        <v>74</v>
      </c>
      <c r="BQ2" t="s">
        <v>74</v>
      </c>
      <c r="BR2" t="s">
        <v>91</v>
      </c>
      <c r="BS2" t="s">
        <v>92</v>
      </c>
      <c r="BT2" t="str">
        <f>HYPERLINK("https%3A%2F%2Fwww.webofscience.com%2Fwos%2Fwoscc%2Ffull-record%2FWOS:A1993MW70400009","View Full Record in Web of Science")</f>
        <v>View Full Record in Web of Science</v>
      </c>
    </row>
    <row r="3" spans="1:72" x14ac:dyDescent="0.15">
      <c r="A3" t="s">
        <v>72</v>
      </c>
      <c r="B3" t="s">
        <v>93</v>
      </c>
      <c r="C3" t="s">
        <v>74</v>
      </c>
      <c r="D3" t="s">
        <v>74</v>
      </c>
      <c r="E3" t="s">
        <v>74</v>
      </c>
      <c r="F3" t="s">
        <v>93</v>
      </c>
      <c r="G3" t="s">
        <v>74</v>
      </c>
      <c r="H3" t="s">
        <v>74</v>
      </c>
      <c r="I3" t="s">
        <v>94</v>
      </c>
      <c r="J3" t="s">
        <v>95</v>
      </c>
      <c r="K3" t="s">
        <v>74</v>
      </c>
      <c r="L3" t="s">
        <v>74</v>
      </c>
      <c r="M3" t="s">
        <v>77</v>
      </c>
      <c r="N3" t="s">
        <v>78</v>
      </c>
      <c r="O3" t="s">
        <v>74</v>
      </c>
      <c r="P3" t="s">
        <v>74</v>
      </c>
      <c r="Q3" t="s">
        <v>74</v>
      </c>
      <c r="R3" t="s">
        <v>74</v>
      </c>
      <c r="S3" t="s">
        <v>74</v>
      </c>
      <c r="T3" t="s">
        <v>74</v>
      </c>
      <c r="U3" t="s">
        <v>96</v>
      </c>
      <c r="V3" t="s">
        <v>97</v>
      </c>
      <c r="W3" t="s">
        <v>74</v>
      </c>
      <c r="X3" t="s">
        <v>74</v>
      </c>
      <c r="Y3" t="s">
        <v>98</v>
      </c>
      <c r="Z3" t="s">
        <v>74</v>
      </c>
      <c r="AA3" t="s">
        <v>99</v>
      </c>
      <c r="AB3" t="s">
        <v>100</v>
      </c>
      <c r="AC3" t="s">
        <v>74</v>
      </c>
      <c r="AD3" t="s">
        <v>74</v>
      </c>
      <c r="AE3" t="s">
        <v>74</v>
      </c>
      <c r="AF3" t="s">
        <v>74</v>
      </c>
      <c r="AG3">
        <v>44</v>
      </c>
      <c r="AH3">
        <v>7</v>
      </c>
      <c r="AI3">
        <v>7</v>
      </c>
      <c r="AJ3">
        <v>0</v>
      </c>
      <c r="AK3">
        <v>1</v>
      </c>
      <c r="AL3" t="s">
        <v>101</v>
      </c>
      <c r="AM3" t="s">
        <v>102</v>
      </c>
      <c r="AN3" t="s">
        <v>103</v>
      </c>
      <c r="AO3" t="s">
        <v>104</v>
      </c>
      <c r="AP3" t="s">
        <v>74</v>
      </c>
      <c r="AQ3" t="s">
        <v>74</v>
      </c>
      <c r="AR3" t="s">
        <v>105</v>
      </c>
      <c r="AS3" t="s">
        <v>106</v>
      </c>
      <c r="AT3" t="s">
        <v>107</v>
      </c>
      <c r="AU3">
        <v>1993</v>
      </c>
      <c r="AV3">
        <v>23</v>
      </c>
      <c r="AW3">
        <v>4</v>
      </c>
      <c r="AX3" t="s">
        <v>74</v>
      </c>
      <c r="AY3" t="s">
        <v>74</v>
      </c>
      <c r="AZ3" t="s">
        <v>74</v>
      </c>
      <c r="BA3" t="s">
        <v>74</v>
      </c>
      <c r="BB3">
        <v>221</v>
      </c>
      <c r="BC3">
        <v>230</v>
      </c>
      <c r="BD3" t="s">
        <v>74</v>
      </c>
      <c r="BE3" t="s">
        <v>108</v>
      </c>
      <c r="BF3" t="str">
        <f>HYPERLINK("http://dx.doi.org/10.2113/gsjfr.23.4.221","http://dx.doi.org/10.2113/gsjfr.23.4.221")</f>
        <v>http://dx.doi.org/10.2113/gsjfr.23.4.221</v>
      </c>
      <c r="BG3" t="s">
        <v>74</v>
      </c>
      <c r="BH3" t="s">
        <v>74</v>
      </c>
      <c r="BI3">
        <v>10</v>
      </c>
      <c r="BJ3" t="s">
        <v>109</v>
      </c>
      <c r="BK3" t="s">
        <v>88</v>
      </c>
      <c r="BL3" t="s">
        <v>109</v>
      </c>
      <c r="BM3" t="s">
        <v>110</v>
      </c>
      <c r="BN3" t="s">
        <v>74</v>
      </c>
      <c r="BO3" t="s">
        <v>74</v>
      </c>
      <c r="BP3" t="s">
        <v>74</v>
      </c>
      <c r="BQ3" t="s">
        <v>74</v>
      </c>
      <c r="BR3" t="s">
        <v>91</v>
      </c>
      <c r="BS3" t="s">
        <v>111</v>
      </c>
      <c r="BT3" t="str">
        <f>HYPERLINK("https%3A%2F%2Fwww.webofscience.com%2Fwos%2Fwoscc%2Ffull-record%2FWOS:A1993MK00800002","View Full Record in Web of Science")</f>
        <v>View Full Record in Web of Science</v>
      </c>
    </row>
    <row r="4" spans="1:72" x14ac:dyDescent="0.15">
      <c r="A4" t="s">
        <v>72</v>
      </c>
      <c r="B4" t="s">
        <v>112</v>
      </c>
      <c r="C4" t="s">
        <v>74</v>
      </c>
      <c r="D4" t="s">
        <v>74</v>
      </c>
      <c r="E4" t="s">
        <v>74</v>
      </c>
      <c r="F4" t="s">
        <v>112</v>
      </c>
      <c r="G4" t="s">
        <v>74</v>
      </c>
      <c r="H4" t="s">
        <v>74</v>
      </c>
      <c r="I4" t="s">
        <v>113</v>
      </c>
      <c r="J4" t="s">
        <v>114</v>
      </c>
      <c r="K4" t="s">
        <v>74</v>
      </c>
      <c r="L4" t="s">
        <v>74</v>
      </c>
      <c r="M4" t="s">
        <v>77</v>
      </c>
      <c r="N4" t="s">
        <v>78</v>
      </c>
      <c r="O4" t="s">
        <v>74</v>
      </c>
      <c r="P4" t="s">
        <v>74</v>
      </c>
      <c r="Q4" t="s">
        <v>74</v>
      </c>
      <c r="R4" t="s">
        <v>74</v>
      </c>
      <c r="S4" t="s">
        <v>74</v>
      </c>
      <c r="T4" t="s">
        <v>74</v>
      </c>
      <c r="U4" t="s">
        <v>74</v>
      </c>
      <c r="V4" t="s">
        <v>115</v>
      </c>
      <c r="W4" t="s">
        <v>74</v>
      </c>
      <c r="X4" t="s">
        <v>74</v>
      </c>
      <c r="Y4" t="s">
        <v>116</v>
      </c>
      <c r="Z4" t="s">
        <v>74</v>
      </c>
      <c r="AA4" t="s">
        <v>117</v>
      </c>
      <c r="AB4" t="s">
        <v>118</v>
      </c>
      <c r="AC4" t="s">
        <v>74</v>
      </c>
      <c r="AD4" t="s">
        <v>74</v>
      </c>
      <c r="AE4" t="s">
        <v>74</v>
      </c>
      <c r="AF4" t="s">
        <v>74</v>
      </c>
      <c r="AG4">
        <v>0</v>
      </c>
      <c r="AH4">
        <v>62</v>
      </c>
      <c r="AI4">
        <v>65</v>
      </c>
      <c r="AJ4">
        <v>0</v>
      </c>
      <c r="AK4">
        <v>4</v>
      </c>
      <c r="AL4" t="s">
        <v>119</v>
      </c>
      <c r="AM4" t="s">
        <v>120</v>
      </c>
      <c r="AN4" t="s">
        <v>121</v>
      </c>
      <c r="AO4" t="s">
        <v>122</v>
      </c>
      <c r="AP4" t="s">
        <v>74</v>
      </c>
      <c r="AQ4" t="s">
        <v>74</v>
      </c>
      <c r="AR4" t="s">
        <v>123</v>
      </c>
      <c r="AS4" t="s">
        <v>124</v>
      </c>
      <c r="AT4" t="s">
        <v>107</v>
      </c>
      <c r="AU4">
        <v>1993</v>
      </c>
      <c r="AV4">
        <v>4</v>
      </c>
      <c r="AW4">
        <v>4</v>
      </c>
      <c r="AX4" t="s">
        <v>74</v>
      </c>
      <c r="AY4" t="s">
        <v>74</v>
      </c>
      <c r="AZ4" t="s">
        <v>74</v>
      </c>
      <c r="BA4" t="s">
        <v>74</v>
      </c>
      <c r="BB4">
        <v>289</v>
      </c>
      <c r="BC4">
        <v>301</v>
      </c>
      <c r="BD4" t="s">
        <v>74</v>
      </c>
      <c r="BE4" t="s">
        <v>125</v>
      </c>
      <c r="BF4" t="str">
        <f>HYPERLINK("http://dx.doi.org/10.1016/0924-7963(93)90025-H","http://dx.doi.org/10.1016/0924-7963(93)90025-H")</f>
        <v>http://dx.doi.org/10.1016/0924-7963(93)90025-H</v>
      </c>
      <c r="BG4" t="s">
        <v>74</v>
      </c>
      <c r="BH4" t="s">
        <v>74</v>
      </c>
      <c r="BI4">
        <v>13</v>
      </c>
      <c r="BJ4" t="s">
        <v>126</v>
      </c>
      <c r="BK4" t="s">
        <v>88</v>
      </c>
      <c r="BL4" t="s">
        <v>127</v>
      </c>
      <c r="BM4" t="s">
        <v>128</v>
      </c>
      <c r="BN4" t="s">
        <v>74</v>
      </c>
      <c r="BO4" t="s">
        <v>129</v>
      </c>
      <c r="BP4" t="s">
        <v>74</v>
      </c>
      <c r="BQ4" t="s">
        <v>74</v>
      </c>
      <c r="BR4" t="s">
        <v>91</v>
      </c>
      <c r="BS4" t="s">
        <v>130</v>
      </c>
      <c r="BT4" t="str">
        <f>HYPERLINK("https%3A%2F%2Fwww.webofscience.com%2Fwos%2Fwoscc%2Ffull-record%2FWOS:A1993MF97500001","View Full Record in Web of Science")</f>
        <v>View Full Record in Web of Science</v>
      </c>
    </row>
    <row r="5" spans="1:72" x14ac:dyDescent="0.15">
      <c r="A5" t="s">
        <v>72</v>
      </c>
      <c r="B5" t="s">
        <v>131</v>
      </c>
      <c r="C5" t="s">
        <v>74</v>
      </c>
      <c r="D5" t="s">
        <v>74</v>
      </c>
      <c r="E5" t="s">
        <v>74</v>
      </c>
      <c r="F5" t="s">
        <v>131</v>
      </c>
      <c r="G5" t="s">
        <v>74</v>
      </c>
      <c r="H5" t="s">
        <v>74</v>
      </c>
      <c r="I5" t="s">
        <v>132</v>
      </c>
      <c r="J5" t="s">
        <v>133</v>
      </c>
      <c r="K5" t="s">
        <v>74</v>
      </c>
      <c r="L5" t="s">
        <v>74</v>
      </c>
      <c r="M5" t="s">
        <v>77</v>
      </c>
      <c r="N5" t="s">
        <v>78</v>
      </c>
      <c r="O5" t="s">
        <v>74</v>
      </c>
      <c r="P5" t="s">
        <v>74</v>
      </c>
      <c r="Q5" t="s">
        <v>74</v>
      </c>
      <c r="R5" t="s">
        <v>74</v>
      </c>
      <c r="S5" t="s">
        <v>74</v>
      </c>
      <c r="T5" t="s">
        <v>134</v>
      </c>
      <c r="U5" t="s">
        <v>135</v>
      </c>
      <c r="V5" t="s">
        <v>136</v>
      </c>
      <c r="W5" t="s">
        <v>137</v>
      </c>
      <c r="X5" t="s">
        <v>138</v>
      </c>
      <c r="Y5" t="s">
        <v>74</v>
      </c>
      <c r="Z5" t="s">
        <v>74</v>
      </c>
      <c r="AA5" t="s">
        <v>74</v>
      </c>
      <c r="AB5" t="s">
        <v>74</v>
      </c>
      <c r="AC5" t="s">
        <v>74</v>
      </c>
      <c r="AD5" t="s">
        <v>74</v>
      </c>
      <c r="AE5" t="s">
        <v>74</v>
      </c>
      <c r="AF5" t="s">
        <v>74</v>
      </c>
      <c r="AG5">
        <v>34</v>
      </c>
      <c r="AH5">
        <v>39</v>
      </c>
      <c r="AI5">
        <v>42</v>
      </c>
      <c r="AJ5">
        <v>0</v>
      </c>
      <c r="AK5">
        <v>10</v>
      </c>
      <c r="AL5" t="s">
        <v>139</v>
      </c>
      <c r="AM5" t="s">
        <v>140</v>
      </c>
      <c r="AN5" t="s">
        <v>141</v>
      </c>
      <c r="AO5" t="s">
        <v>142</v>
      </c>
      <c r="AP5" t="s">
        <v>74</v>
      </c>
      <c r="AQ5" t="s">
        <v>74</v>
      </c>
      <c r="AR5" t="s">
        <v>143</v>
      </c>
      <c r="AS5" t="s">
        <v>144</v>
      </c>
      <c r="AT5" t="s">
        <v>107</v>
      </c>
      <c r="AU5">
        <v>1993</v>
      </c>
      <c r="AV5">
        <v>172</v>
      </c>
      <c r="AW5" t="s">
        <v>74</v>
      </c>
      <c r="AX5">
        <v>1</v>
      </c>
      <c r="AY5" t="s">
        <v>74</v>
      </c>
      <c r="AZ5" t="s">
        <v>74</v>
      </c>
      <c r="BA5" t="s">
        <v>74</v>
      </c>
      <c r="BB5">
        <v>81</v>
      </c>
      <c r="BC5">
        <v>88</v>
      </c>
      <c r="BD5" t="s">
        <v>74</v>
      </c>
      <c r="BE5" t="s">
        <v>145</v>
      </c>
      <c r="BF5" t="str">
        <f>HYPERLINK("http://dx.doi.org/10.1111/j.1365-2818.1993.tb03396.x","http://dx.doi.org/10.1111/j.1365-2818.1993.tb03396.x")</f>
        <v>http://dx.doi.org/10.1111/j.1365-2818.1993.tb03396.x</v>
      </c>
      <c r="BG5" t="s">
        <v>74</v>
      </c>
      <c r="BH5" t="s">
        <v>74</v>
      </c>
      <c r="BI5">
        <v>8</v>
      </c>
      <c r="BJ5" t="s">
        <v>146</v>
      </c>
      <c r="BK5" t="s">
        <v>88</v>
      </c>
      <c r="BL5" t="s">
        <v>146</v>
      </c>
      <c r="BM5" t="s">
        <v>147</v>
      </c>
      <c r="BN5" t="s">
        <v>74</v>
      </c>
      <c r="BO5" t="s">
        <v>74</v>
      </c>
      <c r="BP5" t="s">
        <v>74</v>
      </c>
      <c r="BQ5" t="s">
        <v>74</v>
      </c>
      <c r="BR5" t="s">
        <v>91</v>
      </c>
      <c r="BS5" t="s">
        <v>148</v>
      </c>
      <c r="BT5" t="str">
        <f>HYPERLINK("https%3A%2F%2Fwww.webofscience.com%2Fwos%2Fwoscc%2Ffull-record%2FWOS:A1993ME19600010","View Full Record in Web of Science")</f>
        <v>View Full Record in Web of Science</v>
      </c>
    </row>
    <row r="6" spans="1:72" x14ac:dyDescent="0.15">
      <c r="A6" t="s">
        <v>72</v>
      </c>
      <c r="B6" t="s">
        <v>149</v>
      </c>
      <c r="C6" t="s">
        <v>74</v>
      </c>
      <c r="D6" t="s">
        <v>74</v>
      </c>
      <c r="E6" t="s">
        <v>74</v>
      </c>
      <c r="F6" t="s">
        <v>149</v>
      </c>
      <c r="G6" t="s">
        <v>74</v>
      </c>
      <c r="H6" t="s">
        <v>74</v>
      </c>
      <c r="I6" t="s">
        <v>150</v>
      </c>
      <c r="J6" t="s">
        <v>151</v>
      </c>
      <c r="K6" t="s">
        <v>74</v>
      </c>
      <c r="L6" t="s">
        <v>74</v>
      </c>
      <c r="M6" t="s">
        <v>77</v>
      </c>
      <c r="N6" t="s">
        <v>78</v>
      </c>
      <c r="O6" t="s">
        <v>74</v>
      </c>
      <c r="P6" t="s">
        <v>74</v>
      </c>
      <c r="Q6" t="s">
        <v>74</v>
      </c>
      <c r="R6" t="s">
        <v>74</v>
      </c>
      <c r="S6" t="s">
        <v>74</v>
      </c>
      <c r="T6" t="s">
        <v>152</v>
      </c>
      <c r="U6" t="s">
        <v>153</v>
      </c>
      <c r="V6" t="s">
        <v>154</v>
      </c>
      <c r="W6" t="s">
        <v>155</v>
      </c>
      <c r="X6" t="s">
        <v>156</v>
      </c>
      <c r="Y6" t="s">
        <v>157</v>
      </c>
      <c r="Z6" t="s">
        <v>74</v>
      </c>
      <c r="AA6" t="s">
        <v>74</v>
      </c>
      <c r="AB6" t="s">
        <v>74</v>
      </c>
      <c r="AC6" t="s">
        <v>158</v>
      </c>
      <c r="AD6" t="s">
        <v>159</v>
      </c>
      <c r="AE6" t="s">
        <v>74</v>
      </c>
      <c r="AF6" t="s">
        <v>74</v>
      </c>
      <c r="AG6">
        <v>22</v>
      </c>
      <c r="AH6">
        <v>54</v>
      </c>
      <c r="AI6">
        <v>59</v>
      </c>
      <c r="AJ6">
        <v>1</v>
      </c>
      <c r="AK6">
        <v>7</v>
      </c>
      <c r="AL6" t="s">
        <v>160</v>
      </c>
      <c r="AM6" t="s">
        <v>161</v>
      </c>
      <c r="AN6" t="s">
        <v>162</v>
      </c>
      <c r="AO6" t="s">
        <v>163</v>
      </c>
      <c r="AP6" t="s">
        <v>74</v>
      </c>
      <c r="AQ6" t="s">
        <v>74</v>
      </c>
      <c r="AR6" t="s">
        <v>164</v>
      </c>
      <c r="AS6" t="s">
        <v>165</v>
      </c>
      <c r="AT6" t="s">
        <v>107</v>
      </c>
      <c r="AU6">
        <v>1993</v>
      </c>
      <c r="AV6">
        <v>29</v>
      </c>
      <c r="AW6">
        <v>4</v>
      </c>
      <c r="AX6" t="s">
        <v>74</v>
      </c>
      <c r="AY6" t="s">
        <v>74</v>
      </c>
      <c r="AZ6" t="s">
        <v>74</v>
      </c>
      <c r="BA6" t="s">
        <v>74</v>
      </c>
      <c r="BB6">
        <v>568</v>
      </c>
      <c r="BC6">
        <v>571</v>
      </c>
      <c r="BD6" t="s">
        <v>74</v>
      </c>
      <c r="BE6" t="s">
        <v>166</v>
      </c>
      <c r="BF6" t="str">
        <f>HYPERLINK("http://dx.doi.org/10.7589/0090-3558-29.4.568","http://dx.doi.org/10.7589/0090-3558-29.4.568")</f>
        <v>http://dx.doi.org/10.7589/0090-3558-29.4.568</v>
      </c>
      <c r="BG6" t="s">
        <v>74</v>
      </c>
      <c r="BH6" t="s">
        <v>74</v>
      </c>
      <c r="BI6">
        <v>4</v>
      </c>
      <c r="BJ6" t="s">
        <v>167</v>
      </c>
      <c r="BK6" t="s">
        <v>88</v>
      </c>
      <c r="BL6" t="s">
        <v>167</v>
      </c>
      <c r="BM6" t="s">
        <v>168</v>
      </c>
      <c r="BN6">
        <v>8258855</v>
      </c>
      <c r="BO6" t="s">
        <v>169</v>
      </c>
      <c r="BP6" t="s">
        <v>74</v>
      </c>
      <c r="BQ6" t="s">
        <v>74</v>
      </c>
      <c r="BR6" t="s">
        <v>91</v>
      </c>
      <c r="BS6" t="s">
        <v>170</v>
      </c>
      <c r="BT6" t="str">
        <f>HYPERLINK("https%3A%2F%2Fwww.webofscience.com%2Fwos%2Fwoscc%2Ffull-record%2FWOS:A1993MF94100008","View Full Record in Web of Science")</f>
        <v>View Full Record in Web of Science</v>
      </c>
    </row>
    <row r="7" spans="1:72" x14ac:dyDescent="0.15">
      <c r="A7" t="s">
        <v>72</v>
      </c>
      <c r="B7" t="s">
        <v>171</v>
      </c>
      <c r="C7" t="s">
        <v>74</v>
      </c>
      <c r="D7" t="s">
        <v>74</v>
      </c>
      <c r="E7" t="s">
        <v>74</v>
      </c>
      <c r="F7" t="s">
        <v>171</v>
      </c>
      <c r="G7" t="s">
        <v>74</v>
      </c>
      <c r="H7" t="s">
        <v>74</v>
      </c>
      <c r="I7" t="s">
        <v>172</v>
      </c>
      <c r="J7" t="s">
        <v>173</v>
      </c>
      <c r="K7" t="s">
        <v>74</v>
      </c>
      <c r="L7" t="s">
        <v>74</v>
      </c>
      <c r="M7" t="s">
        <v>77</v>
      </c>
      <c r="N7" t="s">
        <v>78</v>
      </c>
      <c r="O7" t="s">
        <v>74</v>
      </c>
      <c r="P7" t="s">
        <v>74</v>
      </c>
      <c r="Q7" t="s">
        <v>74</v>
      </c>
      <c r="R7" t="s">
        <v>74</v>
      </c>
      <c r="S7" t="s">
        <v>74</v>
      </c>
      <c r="T7" t="s">
        <v>74</v>
      </c>
      <c r="U7" t="s">
        <v>174</v>
      </c>
      <c r="V7" t="s">
        <v>175</v>
      </c>
      <c r="W7" t="s">
        <v>74</v>
      </c>
      <c r="X7" t="s">
        <v>74</v>
      </c>
      <c r="Y7" t="s">
        <v>176</v>
      </c>
      <c r="Z7" t="s">
        <v>74</v>
      </c>
      <c r="AA7" t="s">
        <v>74</v>
      </c>
      <c r="AB7" t="s">
        <v>74</v>
      </c>
      <c r="AC7" t="s">
        <v>74</v>
      </c>
      <c r="AD7" t="s">
        <v>74</v>
      </c>
      <c r="AE7" t="s">
        <v>74</v>
      </c>
      <c r="AF7" t="s">
        <v>74</v>
      </c>
      <c r="AG7">
        <v>44</v>
      </c>
      <c r="AH7">
        <v>78</v>
      </c>
      <c r="AI7">
        <v>79</v>
      </c>
      <c r="AJ7">
        <v>1</v>
      </c>
      <c r="AK7">
        <v>7</v>
      </c>
      <c r="AL7" t="s">
        <v>177</v>
      </c>
      <c r="AM7" t="s">
        <v>178</v>
      </c>
      <c r="AN7" t="s">
        <v>179</v>
      </c>
      <c r="AO7" t="s">
        <v>180</v>
      </c>
      <c r="AP7" t="s">
        <v>74</v>
      </c>
      <c r="AQ7" t="s">
        <v>74</v>
      </c>
      <c r="AR7" t="s">
        <v>181</v>
      </c>
      <c r="AS7" t="s">
        <v>182</v>
      </c>
      <c r="AT7" t="s">
        <v>107</v>
      </c>
      <c r="AU7">
        <v>1993</v>
      </c>
      <c r="AV7">
        <v>117</v>
      </c>
      <c r="AW7">
        <v>2</v>
      </c>
      <c r="AX7" t="s">
        <v>74</v>
      </c>
      <c r="AY7" t="s">
        <v>74</v>
      </c>
      <c r="AZ7" t="s">
        <v>74</v>
      </c>
      <c r="BA7" t="s">
        <v>74</v>
      </c>
      <c r="BB7">
        <v>235</v>
      </c>
      <c r="BC7">
        <v>241</v>
      </c>
      <c r="BD7" t="s">
        <v>74</v>
      </c>
      <c r="BE7" t="s">
        <v>183</v>
      </c>
      <c r="BF7" t="str">
        <f>HYPERLINK("http://dx.doi.org/10.1007/BF00345668","http://dx.doi.org/10.1007/BF00345668")</f>
        <v>http://dx.doi.org/10.1007/BF00345668</v>
      </c>
      <c r="BG7" t="s">
        <v>74</v>
      </c>
      <c r="BH7" t="s">
        <v>74</v>
      </c>
      <c r="BI7">
        <v>7</v>
      </c>
      <c r="BJ7" t="s">
        <v>184</v>
      </c>
      <c r="BK7" t="s">
        <v>88</v>
      </c>
      <c r="BL7" t="s">
        <v>184</v>
      </c>
      <c r="BM7" t="s">
        <v>185</v>
      </c>
      <c r="BN7" t="s">
        <v>74</v>
      </c>
      <c r="BO7" t="s">
        <v>74</v>
      </c>
      <c r="BP7" t="s">
        <v>74</v>
      </c>
      <c r="BQ7" t="s">
        <v>74</v>
      </c>
      <c r="BR7" t="s">
        <v>91</v>
      </c>
      <c r="BS7" t="s">
        <v>186</v>
      </c>
      <c r="BT7" t="str">
        <f>HYPERLINK("https%3A%2F%2Fwww.webofscience.com%2Fwos%2Fwoscc%2Ffull-record%2FWOS:A1993MD45000007","View Full Record in Web of Science")</f>
        <v>View Full Record in Web of Science</v>
      </c>
    </row>
    <row r="8" spans="1:72" x14ac:dyDescent="0.15">
      <c r="A8" t="s">
        <v>72</v>
      </c>
      <c r="B8" t="s">
        <v>187</v>
      </c>
      <c r="C8" t="s">
        <v>74</v>
      </c>
      <c r="D8" t="s">
        <v>74</v>
      </c>
      <c r="E8" t="s">
        <v>74</v>
      </c>
      <c r="F8" t="s">
        <v>187</v>
      </c>
      <c r="G8" t="s">
        <v>74</v>
      </c>
      <c r="H8" t="s">
        <v>74</v>
      </c>
      <c r="I8" t="s">
        <v>188</v>
      </c>
      <c r="J8" t="s">
        <v>173</v>
      </c>
      <c r="K8" t="s">
        <v>74</v>
      </c>
      <c r="L8" t="s">
        <v>74</v>
      </c>
      <c r="M8" t="s">
        <v>77</v>
      </c>
      <c r="N8" t="s">
        <v>78</v>
      </c>
      <c r="O8" t="s">
        <v>74</v>
      </c>
      <c r="P8" t="s">
        <v>74</v>
      </c>
      <c r="Q8" t="s">
        <v>74</v>
      </c>
      <c r="R8" t="s">
        <v>74</v>
      </c>
      <c r="S8" t="s">
        <v>74</v>
      </c>
      <c r="T8" t="s">
        <v>74</v>
      </c>
      <c r="U8" t="s">
        <v>189</v>
      </c>
      <c r="V8" t="s">
        <v>190</v>
      </c>
      <c r="W8" t="s">
        <v>191</v>
      </c>
      <c r="X8" t="s">
        <v>138</v>
      </c>
      <c r="Y8" t="s">
        <v>74</v>
      </c>
      <c r="Z8" t="s">
        <v>74</v>
      </c>
      <c r="AA8" t="s">
        <v>74</v>
      </c>
      <c r="AB8" t="s">
        <v>74</v>
      </c>
      <c r="AC8" t="s">
        <v>74</v>
      </c>
      <c r="AD8" t="s">
        <v>74</v>
      </c>
      <c r="AE8" t="s">
        <v>74</v>
      </c>
      <c r="AF8" t="s">
        <v>74</v>
      </c>
      <c r="AG8">
        <v>54</v>
      </c>
      <c r="AH8">
        <v>29</v>
      </c>
      <c r="AI8">
        <v>33</v>
      </c>
      <c r="AJ8">
        <v>0</v>
      </c>
      <c r="AK8">
        <v>8</v>
      </c>
      <c r="AL8" t="s">
        <v>192</v>
      </c>
      <c r="AM8" t="s">
        <v>193</v>
      </c>
      <c r="AN8" t="s">
        <v>194</v>
      </c>
      <c r="AO8" t="s">
        <v>180</v>
      </c>
      <c r="AP8" t="s">
        <v>195</v>
      </c>
      <c r="AQ8" t="s">
        <v>74</v>
      </c>
      <c r="AR8" t="s">
        <v>181</v>
      </c>
      <c r="AS8" t="s">
        <v>182</v>
      </c>
      <c r="AT8" t="s">
        <v>107</v>
      </c>
      <c r="AU8">
        <v>1993</v>
      </c>
      <c r="AV8">
        <v>117</v>
      </c>
      <c r="AW8">
        <v>2</v>
      </c>
      <c r="AX8" t="s">
        <v>74</v>
      </c>
      <c r="AY8" t="s">
        <v>74</v>
      </c>
      <c r="AZ8" t="s">
        <v>74</v>
      </c>
      <c r="BA8" t="s">
        <v>74</v>
      </c>
      <c r="BB8">
        <v>243</v>
      </c>
      <c r="BC8">
        <v>250</v>
      </c>
      <c r="BD8" t="s">
        <v>74</v>
      </c>
      <c r="BE8" t="s">
        <v>196</v>
      </c>
      <c r="BF8" t="str">
        <f>HYPERLINK("http://dx.doi.org/10.1007/BF00345669","http://dx.doi.org/10.1007/BF00345669")</f>
        <v>http://dx.doi.org/10.1007/BF00345669</v>
      </c>
      <c r="BG8" t="s">
        <v>74</v>
      </c>
      <c r="BH8" t="s">
        <v>74</v>
      </c>
      <c r="BI8">
        <v>8</v>
      </c>
      <c r="BJ8" t="s">
        <v>184</v>
      </c>
      <c r="BK8" t="s">
        <v>88</v>
      </c>
      <c r="BL8" t="s">
        <v>184</v>
      </c>
      <c r="BM8" t="s">
        <v>185</v>
      </c>
      <c r="BN8" t="s">
        <v>74</v>
      </c>
      <c r="BO8" t="s">
        <v>74</v>
      </c>
      <c r="BP8" t="s">
        <v>74</v>
      </c>
      <c r="BQ8" t="s">
        <v>74</v>
      </c>
      <c r="BR8" t="s">
        <v>91</v>
      </c>
      <c r="BS8" t="s">
        <v>197</v>
      </c>
      <c r="BT8" t="str">
        <f>HYPERLINK("https%3A%2F%2Fwww.webofscience.com%2Fwos%2Fwoscc%2Ffull-record%2FWOS:A1993MD45000008","View Full Record in Web of Science")</f>
        <v>View Full Record in Web of Science</v>
      </c>
    </row>
    <row r="9" spans="1:72" x14ac:dyDescent="0.15">
      <c r="A9" t="s">
        <v>72</v>
      </c>
      <c r="B9" t="s">
        <v>198</v>
      </c>
      <c r="C9" t="s">
        <v>74</v>
      </c>
      <c r="D9" t="s">
        <v>74</v>
      </c>
      <c r="E9" t="s">
        <v>74</v>
      </c>
      <c r="F9" t="s">
        <v>198</v>
      </c>
      <c r="G9" t="s">
        <v>74</v>
      </c>
      <c r="H9" t="s">
        <v>74</v>
      </c>
      <c r="I9" t="s">
        <v>199</v>
      </c>
      <c r="J9" t="s">
        <v>200</v>
      </c>
      <c r="K9" t="s">
        <v>74</v>
      </c>
      <c r="L9" t="s">
        <v>74</v>
      </c>
      <c r="M9" t="s">
        <v>77</v>
      </c>
      <c r="N9" t="s">
        <v>78</v>
      </c>
      <c r="O9" t="s">
        <v>74</v>
      </c>
      <c r="P9" t="s">
        <v>74</v>
      </c>
      <c r="Q9" t="s">
        <v>74</v>
      </c>
      <c r="R9" t="s">
        <v>74</v>
      </c>
      <c r="S9" t="s">
        <v>74</v>
      </c>
      <c r="T9" t="s">
        <v>74</v>
      </c>
      <c r="U9" t="s">
        <v>201</v>
      </c>
      <c r="V9" t="s">
        <v>202</v>
      </c>
      <c r="W9" t="s">
        <v>203</v>
      </c>
      <c r="X9" t="s">
        <v>204</v>
      </c>
      <c r="Y9" t="s">
        <v>205</v>
      </c>
      <c r="Z9" t="s">
        <v>74</v>
      </c>
      <c r="AA9" t="s">
        <v>74</v>
      </c>
      <c r="AB9" t="s">
        <v>206</v>
      </c>
      <c r="AC9" t="s">
        <v>74</v>
      </c>
      <c r="AD9" t="s">
        <v>74</v>
      </c>
      <c r="AE9" t="s">
        <v>74</v>
      </c>
      <c r="AF9" t="s">
        <v>74</v>
      </c>
      <c r="AG9">
        <v>51</v>
      </c>
      <c r="AH9">
        <v>32</v>
      </c>
      <c r="AI9">
        <v>37</v>
      </c>
      <c r="AJ9">
        <v>0</v>
      </c>
      <c r="AK9">
        <v>5</v>
      </c>
      <c r="AL9" t="s">
        <v>119</v>
      </c>
      <c r="AM9" t="s">
        <v>120</v>
      </c>
      <c r="AN9" t="s">
        <v>121</v>
      </c>
      <c r="AO9" t="s">
        <v>207</v>
      </c>
      <c r="AP9" t="s">
        <v>74</v>
      </c>
      <c r="AQ9" t="s">
        <v>74</v>
      </c>
      <c r="AR9" t="s">
        <v>208</v>
      </c>
      <c r="AS9" t="s">
        <v>209</v>
      </c>
      <c r="AT9" t="s">
        <v>107</v>
      </c>
      <c r="AU9">
        <v>1993</v>
      </c>
      <c r="AV9">
        <v>114</v>
      </c>
      <c r="AW9" t="s">
        <v>210</v>
      </c>
      <c r="AX9" t="s">
        <v>74</v>
      </c>
      <c r="AY9" t="s">
        <v>74</v>
      </c>
      <c r="AZ9" t="s">
        <v>74</v>
      </c>
      <c r="BA9" t="s">
        <v>74</v>
      </c>
      <c r="BB9">
        <v>233</v>
      </c>
      <c r="BC9">
        <v>250</v>
      </c>
      <c r="BD9" t="s">
        <v>74</v>
      </c>
      <c r="BE9" t="s">
        <v>211</v>
      </c>
      <c r="BF9" t="str">
        <f>HYPERLINK("http://dx.doi.org/10.1016/0025-3227(93)90030-Y","http://dx.doi.org/10.1016/0025-3227(93)90030-Y")</f>
        <v>http://dx.doi.org/10.1016/0025-3227(93)90030-Y</v>
      </c>
      <c r="BG9" t="s">
        <v>74</v>
      </c>
      <c r="BH9" t="s">
        <v>74</v>
      </c>
      <c r="BI9">
        <v>18</v>
      </c>
      <c r="BJ9" t="s">
        <v>212</v>
      </c>
      <c r="BK9" t="s">
        <v>88</v>
      </c>
      <c r="BL9" t="s">
        <v>213</v>
      </c>
      <c r="BM9" t="s">
        <v>214</v>
      </c>
      <c r="BN9" t="s">
        <v>74</v>
      </c>
      <c r="BO9" t="s">
        <v>74</v>
      </c>
      <c r="BP9" t="s">
        <v>74</v>
      </c>
      <c r="BQ9" t="s">
        <v>74</v>
      </c>
      <c r="BR9" t="s">
        <v>91</v>
      </c>
      <c r="BS9" t="s">
        <v>215</v>
      </c>
      <c r="BT9" t="str">
        <f>HYPERLINK("https%3A%2F%2Fwww.webofscience.com%2Fwos%2Fwoscc%2Ffull-record%2FWOS:A1993MC68200002","View Full Record in Web of Science")</f>
        <v>View Full Record in Web of Science</v>
      </c>
    </row>
    <row r="10" spans="1:72" x14ac:dyDescent="0.15">
      <c r="A10" t="s">
        <v>72</v>
      </c>
      <c r="B10" t="s">
        <v>216</v>
      </c>
      <c r="C10" t="s">
        <v>74</v>
      </c>
      <c r="D10" t="s">
        <v>74</v>
      </c>
      <c r="E10" t="s">
        <v>74</v>
      </c>
      <c r="F10" t="s">
        <v>216</v>
      </c>
      <c r="G10" t="s">
        <v>74</v>
      </c>
      <c r="H10" t="s">
        <v>74</v>
      </c>
      <c r="I10" t="s">
        <v>217</v>
      </c>
      <c r="J10" t="s">
        <v>218</v>
      </c>
      <c r="K10" t="s">
        <v>74</v>
      </c>
      <c r="L10" t="s">
        <v>74</v>
      </c>
      <c r="M10" t="s">
        <v>77</v>
      </c>
      <c r="N10" t="s">
        <v>78</v>
      </c>
      <c r="O10" t="s">
        <v>74</v>
      </c>
      <c r="P10" t="s">
        <v>74</v>
      </c>
      <c r="Q10" t="s">
        <v>74</v>
      </c>
      <c r="R10" t="s">
        <v>74</v>
      </c>
      <c r="S10" t="s">
        <v>74</v>
      </c>
      <c r="T10" t="s">
        <v>74</v>
      </c>
      <c r="U10" t="s">
        <v>219</v>
      </c>
      <c r="V10" t="s">
        <v>220</v>
      </c>
      <c r="W10" t="s">
        <v>221</v>
      </c>
      <c r="X10" t="s">
        <v>222</v>
      </c>
      <c r="Y10" t="s">
        <v>223</v>
      </c>
      <c r="Z10" t="s">
        <v>74</v>
      </c>
      <c r="AA10" t="s">
        <v>74</v>
      </c>
      <c r="AB10" t="s">
        <v>74</v>
      </c>
      <c r="AC10" t="s">
        <v>74</v>
      </c>
      <c r="AD10" t="s">
        <v>74</v>
      </c>
      <c r="AE10" t="s">
        <v>74</v>
      </c>
      <c r="AF10" t="s">
        <v>74</v>
      </c>
      <c r="AG10">
        <v>56</v>
      </c>
      <c r="AH10">
        <v>30</v>
      </c>
      <c r="AI10">
        <v>37</v>
      </c>
      <c r="AJ10">
        <v>0</v>
      </c>
      <c r="AK10">
        <v>5</v>
      </c>
      <c r="AL10" t="s">
        <v>119</v>
      </c>
      <c r="AM10" t="s">
        <v>120</v>
      </c>
      <c r="AN10" t="s">
        <v>121</v>
      </c>
      <c r="AO10" t="s">
        <v>224</v>
      </c>
      <c r="AP10" t="s">
        <v>74</v>
      </c>
      <c r="AQ10" t="s">
        <v>74</v>
      </c>
      <c r="AR10" t="s">
        <v>225</v>
      </c>
      <c r="AS10" t="s">
        <v>226</v>
      </c>
      <c r="AT10" t="s">
        <v>107</v>
      </c>
      <c r="AU10">
        <v>1993</v>
      </c>
      <c r="AV10">
        <v>22</v>
      </c>
      <c r="AW10">
        <v>3</v>
      </c>
      <c r="AX10" t="s">
        <v>74</v>
      </c>
      <c r="AY10" t="s">
        <v>74</v>
      </c>
      <c r="AZ10" t="s">
        <v>74</v>
      </c>
      <c r="BA10" t="s">
        <v>74</v>
      </c>
      <c r="BB10">
        <v>235</v>
      </c>
      <c r="BC10">
        <v>254</v>
      </c>
      <c r="BD10" t="s">
        <v>74</v>
      </c>
      <c r="BE10" t="s">
        <v>227</v>
      </c>
      <c r="BF10" t="str">
        <f>HYPERLINK("http://dx.doi.org/10.1016/0377-8398(93)90046-Z","http://dx.doi.org/10.1016/0377-8398(93)90046-Z")</f>
        <v>http://dx.doi.org/10.1016/0377-8398(93)90046-Z</v>
      </c>
      <c r="BG10" t="s">
        <v>74</v>
      </c>
      <c r="BH10" t="s">
        <v>74</v>
      </c>
      <c r="BI10">
        <v>20</v>
      </c>
      <c r="BJ10" t="s">
        <v>109</v>
      </c>
      <c r="BK10" t="s">
        <v>88</v>
      </c>
      <c r="BL10" t="s">
        <v>109</v>
      </c>
      <c r="BM10" t="s">
        <v>228</v>
      </c>
      <c r="BN10" t="s">
        <v>74</v>
      </c>
      <c r="BO10" t="s">
        <v>74</v>
      </c>
      <c r="BP10" t="s">
        <v>74</v>
      </c>
      <c r="BQ10" t="s">
        <v>74</v>
      </c>
      <c r="BR10" t="s">
        <v>91</v>
      </c>
      <c r="BS10" t="s">
        <v>229</v>
      </c>
      <c r="BT10" t="str">
        <f>HYPERLINK("https%3A%2F%2Fwww.webofscience.com%2Fwos%2Fwoscc%2Ffull-record%2FWOS:A1993ME15100004","View Full Record in Web of Science")</f>
        <v>View Full Record in Web of Science</v>
      </c>
    </row>
    <row r="11" spans="1:72" x14ac:dyDescent="0.15">
      <c r="A11" t="s">
        <v>72</v>
      </c>
      <c r="B11" t="s">
        <v>230</v>
      </c>
      <c r="C11" t="s">
        <v>74</v>
      </c>
      <c r="D11" t="s">
        <v>74</v>
      </c>
      <c r="E11" t="s">
        <v>74</v>
      </c>
      <c r="F11" t="s">
        <v>230</v>
      </c>
      <c r="G11" t="s">
        <v>74</v>
      </c>
      <c r="H11" t="s">
        <v>74</v>
      </c>
      <c r="I11" t="s">
        <v>231</v>
      </c>
      <c r="J11" t="s">
        <v>232</v>
      </c>
      <c r="K11" t="s">
        <v>74</v>
      </c>
      <c r="L11" t="s">
        <v>74</v>
      </c>
      <c r="M11" t="s">
        <v>77</v>
      </c>
      <c r="N11" t="s">
        <v>78</v>
      </c>
      <c r="O11" t="s">
        <v>74</v>
      </c>
      <c r="P11" t="s">
        <v>74</v>
      </c>
      <c r="Q11" t="s">
        <v>74</v>
      </c>
      <c r="R11" t="s">
        <v>74</v>
      </c>
      <c r="S11" t="s">
        <v>74</v>
      </c>
      <c r="T11" t="s">
        <v>74</v>
      </c>
      <c r="U11" t="s">
        <v>233</v>
      </c>
      <c r="V11" t="s">
        <v>234</v>
      </c>
      <c r="W11" t="s">
        <v>235</v>
      </c>
      <c r="X11" t="s">
        <v>236</v>
      </c>
      <c r="Y11" t="s">
        <v>74</v>
      </c>
      <c r="Z11" t="s">
        <v>74</v>
      </c>
      <c r="AA11" t="s">
        <v>74</v>
      </c>
      <c r="AB11" t="s">
        <v>74</v>
      </c>
      <c r="AC11" t="s">
        <v>74</v>
      </c>
      <c r="AD11" t="s">
        <v>74</v>
      </c>
      <c r="AE11" t="s">
        <v>74</v>
      </c>
      <c r="AF11" t="s">
        <v>74</v>
      </c>
      <c r="AG11">
        <v>70</v>
      </c>
      <c r="AH11">
        <v>97</v>
      </c>
      <c r="AI11">
        <v>99</v>
      </c>
      <c r="AJ11">
        <v>0</v>
      </c>
      <c r="AK11">
        <v>10</v>
      </c>
      <c r="AL11" t="s">
        <v>237</v>
      </c>
      <c r="AM11" t="s">
        <v>238</v>
      </c>
      <c r="AN11" t="s">
        <v>239</v>
      </c>
      <c r="AO11" t="s">
        <v>240</v>
      </c>
      <c r="AP11" t="s">
        <v>74</v>
      </c>
      <c r="AQ11" t="s">
        <v>74</v>
      </c>
      <c r="AR11" t="s">
        <v>232</v>
      </c>
      <c r="AS11" t="s">
        <v>241</v>
      </c>
      <c r="AT11" t="s">
        <v>107</v>
      </c>
      <c r="AU11">
        <v>1993</v>
      </c>
      <c r="AV11">
        <v>8</v>
      </c>
      <c r="AW11">
        <v>5</v>
      </c>
      <c r="AX11" t="s">
        <v>74</v>
      </c>
      <c r="AY11" t="s">
        <v>74</v>
      </c>
      <c r="AZ11" t="s">
        <v>74</v>
      </c>
      <c r="BA11" t="s">
        <v>74</v>
      </c>
      <c r="BB11">
        <v>420</v>
      </c>
      <c r="BC11">
        <v>437</v>
      </c>
      <c r="BD11" t="s">
        <v>74</v>
      </c>
      <c r="BE11" t="s">
        <v>242</v>
      </c>
      <c r="BF11" t="str">
        <f>HYPERLINK("http://dx.doi.org/10.2307/3515017","http://dx.doi.org/10.2307/3515017")</f>
        <v>http://dx.doi.org/10.2307/3515017</v>
      </c>
      <c r="BG11" t="s">
        <v>74</v>
      </c>
      <c r="BH11" t="s">
        <v>74</v>
      </c>
      <c r="BI11">
        <v>18</v>
      </c>
      <c r="BJ11" t="s">
        <v>243</v>
      </c>
      <c r="BK11" t="s">
        <v>88</v>
      </c>
      <c r="BL11" t="s">
        <v>243</v>
      </c>
      <c r="BM11" t="s">
        <v>244</v>
      </c>
      <c r="BN11" t="s">
        <v>74</v>
      </c>
      <c r="BO11" t="s">
        <v>74</v>
      </c>
      <c r="BP11" t="s">
        <v>74</v>
      </c>
      <c r="BQ11" t="s">
        <v>74</v>
      </c>
      <c r="BR11" t="s">
        <v>91</v>
      </c>
      <c r="BS11" t="s">
        <v>245</v>
      </c>
      <c r="BT11" t="str">
        <f>HYPERLINK("https%3A%2F%2Fwww.webofscience.com%2Fwos%2Fwoscc%2Ffull-record%2FWOS:A1993ME77000003","View Full Record in Web of Science")</f>
        <v>View Full Record in Web of Science</v>
      </c>
    </row>
    <row r="12" spans="1:72" x14ac:dyDescent="0.15">
      <c r="A12" t="s">
        <v>72</v>
      </c>
      <c r="B12" t="s">
        <v>246</v>
      </c>
      <c r="C12" t="s">
        <v>74</v>
      </c>
      <c r="D12" t="s">
        <v>74</v>
      </c>
      <c r="E12" t="s">
        <v>74</v>
      </c>
      <c r="F12" t="s">
        <v>246</v>
      </c>
      <c r="G12" t="s">
        <v>74</v>
      </c>
      <c r="H12" t="s">
        <v>74</v>
      </c>
      <c r="I12" t="s">
        <v>247</v>
      </c>
      <c r="J12" t="s">
        <v>248</v>
      </c>
      <c r="K12" t="s">
        <v>74</v>
      </c>
      <c r="L12" t="s">
        <v>74</v>
      </c>
      <c r="M12" t="s">
        <v>77</v>
      </c>
      <c r="N12" t="s">
        <v>78</v>
      </c>
      <c r="O12" t="s">
        <v>74</v>
      </c>
      <c r="P12" t="s">
        <v>74</v>
      </c>
      <c r="Q12" t="s">
        <v>74</v>
      </c>
      <c r="R12" t="s">
        <v>74</v>
      </c>
      <c r="S12" t="s">
        <v>74</v>
      </c>
      <c r="T12" t="s">
        <v>74</v>
      </c>
      <c r="U12" t="s">
        <v>249</v>
      </c>
      <c r="V12" t="s">
        <v>250</v>
      </c>
      <c r="W12" t="s">
        <v>251</v>
      </c>
      <c r="X12" t="s">
        <v>252</v>
      </c>
      <c r="Y12" t="s">
        <v>253</v>
      </c>
      <c r="Z12" t="s">
        <v>74</v>
      </c>
      <c r="AA12" t="s">
        <v>254</v>
      </c>
      <c r="AB12" t="s">
        <v>255</v>
      </c>
      <c r="AC12" t="s">
        <v>74</v>
      </c>
      <c r="AD12" t="s">
        <v>74</v>
      </c>
      <c r="AE12" t="s">
        <v>74</v>
      </c>
      <c r="AF12" t="s">
        <v>74</v>
      </c>
      <c r="AG12">
        <v>77</v>
      </c>
      <c r="AH12">
        <v>275</v>
      </c>
      <c r="AI12">
        <v>298</v>
      </c>
      <c r="AJ12">
        <v>0</v>
      </c>
      <c r="AK12">
        <v>36</v>
      </c>
      <c r="AL12" t="s">
        <v>256</v>
      </c>
      <c r="AM12" t="s">
        <v>257</v>
      </c>
      <c r="AN12" t="s">
        <v>258</v>
      </c>
      <c r="AO12" t="s">
        <v>259</v>
      </c>
      <c r="AP12" t="s">
        <v>74</v>
      </c>
      <c r="AQ12" t="s">
        <v>74</v>
      </c>
      <c r="AR12" t="s">
        <v>248</v>
      </c>
      <c r="AS12" t="s">
        <v>260</v>
      </c>
      <c r="AT12" t="s">
        <v>107</v>
      </c>
      <c r="AU12">
        <v>1993</v>
      </c>
      <c r="AV12">
        <v>8</v>
      </c>
      <c r="AW12">
        <v>5</v>
      </c>
      <c r="AX12" t="s">
        <v>74</v>
      </c>
      <c r="AY12" t="s">
        <v>74</v>
      </c>
      <c r="AZ12" t="s">
        <v>74</v>
      </c>
      <c r="BA12" t="s">
        <v>74</v>
      </c>
      <c r="BB12">
        <v>587</v>
      </c>
      <c r="BC12">
        <v>610</v>
      </c>
      <c r="BD12" t="s">
        <v>74</v>
      </c>
      <c r="BE12" t="s">
        <v>261</v>
      </c>
      <c r="BF12" t="str">
        <f>HYPERLINK("http://dx.doi.org/10.1029/93PA01291","http://dx.doi.org/10.1029/93PA01291")</f>
        <v>http://dx.doi.org/10.1029/93PA01291</v>
      </c>
      <c r="BG12" t="s">
        <v>74</v>
      </c>
      <c r="BH12" t="s">
        <v>74</v>
      </c>
      <c r="BI12">
        <v>24</v>
      </c>
      <c r="BJ12" t="s">
        <v>262</v>
      </c>
      <c r="BK12" t="s">
        <v>88</v>
      </c>
      <c r="BL12" t="s">
        <v>263</v>
      </c>
      <c r="BM12" t="s">
        <v>264</v>
      </c>
      <c r="BN12" t="s">
        <v>74</v>
      </c>
      <c r="BO12" t="s">
        <v>74</v>
      </c>
      <c r="BP12" t="s">
        <v>74</v>
      </c>
      <c r="BQ12" t="s">
        <v>74</v>
      </c>
      <c r="BR12" t="s">
        <v>91</v>
      </c>
      <c r="BS12" t="s">
        <v>265</v>
      </c>
      <c r="BT12" t="str">
        <f>HYPERLINK("https%3A%2F%2Fwww.webofscience.com%2Fwos%2Fwoscc%2Ffull-record%2FWOS:A1993MF74400003","View Full Record in Web of Science")</f>
        <v>View Full Record in Web of Science</v>
      </c>
    </row>
    <row r="13" spans="1:72" x14ac:dyDescent="0.15">
      <c r="A13" t="s">
        <v>72</v>
      </c>
      <c r="B13" t="s">
        <v>266</v>
      </c>
      <c r="C13" t="s">
        <v>74</v>
      </c>
      <c r="D13" t="s">
        <v>74</v>
      </c>
      <c r="E13" t="s">
        <v>74</v>
      </c>
      <c r="F13" t="s">
        <v>266</v>
      </c>
      <c r="G13" t="s">
        <v>74</v>
      </c>
      <c r="H13" t="s">
        <v>74</v>
      </c>
      <c r="I13" t="s">
        <v>267</v>
      </c>
      <c r="J13" t="s">
        <v>248</v>
      </c>
      <c r="K13" t="s">
        <v>74</v>
      </c>
      <c r="L13" t="s">
        <v>74</v>
      </c>
      <c r="M13" t="s">
        <v>77</v>
      </c>
      <c r="N13" t="s">
        <v>78</v>
      </c>
      <c r="O13" t="s">
        <v>74</v>
      </c>
      <c r="P13" t="s">
        <v>74</v>
      </c>
      <c r="Q13" t="s">
        <v>74</v>
      </c>
      <c r="R13" t="s">
        <v>74</v>
      </c>
      <c r="S13" t="s">
        <v>74</v>
      </c>
      <c r="T13" t="s">
        <v>74</v>
      </c>
      <c r="U13" t="s">
        <v>268</v>
      </c>
      <c r="V13" t="s">
        <v>269</v>
      </c>
      <c r="W13" t="s">
        <v>270</v>
      </c>
      <c r="X13" t="s">
        <v>271</v>
      </c>
      <c r="Y13" t="s">
        <v>272</v>
      </c>
      <c r="Z13" t="s">
        <v>74</v>
      </c>
      <c r="AA13" t="s">
        <v>273</v>
      </c>
      <c r="AB13" t="s">
        <v>274</v>
      </c>
      <c r="AC13" t="s">
        <v>74</v>
      </c>
      <c r="AD13" t="s">
        <v>74</v>
      </c>
      <c r="AE13" t="s">
        <v>74</v>
      </c>
      <c r="AF13" t="s">
        <v>74</v>
      </c>
      <c r="AG13">
        <v>58</v>
      </c>
      <c r="AH13">
        <v>143</v>
      </c>
      <c r="AI13">
        <v>153</v>
      </c>
      <c r="AJ13">
        <v>0</v>
      </c>
      <c r="AK13">
        <v>18</v>
      </c>
      <c r="AL13" t="s">
        <v>256</v>
      </c>
      <c r="AM13" t="s">
        <v>257</v>
      </c>
      <c r="AN13" t="s">
        <v>258</v>
      </c>
      <c r="AO13" t="s">
        <v>259</v>
      </c>
      <c r="AP13" t="s">
        <v>74</v>
      </c>
      <c r="AQ13" t="s">
        <v>74</v>
      </c>
      <c r="AR13" t="s">
        <v>248</v>
      </c>
      <c r="AS13" t="s">
        <v>260</v>
      </c>
      <c r="AT13" t="s">
        <v>107</v>
      </c>
      <c r="AU13">
        <v>1993</v>
      </c>
      <c r="AV13">
        <v>8</v>
      </c>
      <c r="AW13">
        <v>5</v>
      </c>
      <c r="AX13" t="s">
        <v>74</v>
      </c>
      <c r="AY13" t="s">
        <v>74</v>
      </c>
      <c r="AZ13" t="s">
        <v>74</v>
      </c>
      <c r="BA13" t="s">
        <v>74</v>
      </c>
      <c r="BB13">
        <v>611</v>
      </c>
      <c r="BC13">
        <v>629</v>
      </c>
      <c r="BD13" t="s">
        <v>74</v>
      </c>
      <c r="BE13" t="s">
        <v>275</v>
      </c>
      <c r="BF13" t="str">
        <f>HYPERLINK("http://dx.doi.org/10.1029/93PA00784","http://dx.doi.org/10.1029/93PA00784")</f>
        <v>http://dx.doi.org/10.1029/93PA00784</v>
      </c>
      <c r="BG13" t="s">
        <v>74</v>
      </c>
      <c r="BH13" t="s">
        <v>74</v>
      </c>
      <c r="BI13">
        <v>19</v>
      </c>
      <c r="BJ13" t="s">
        <v>262</v>
      </c>
      <c r="BK13" t="s">
        <v>88</v>
      </c>
      <c r="BL13" t="s">
        <v>263</v>
      </c>
      <c r="BM13" t="s">
        <v>264</v>
      </c>
      <c r="BN13" t="s">
        <v>74</v>
      </c>
      <c r="BO13" t="s">
        <v>129</v>
      </c>
      <c r="BP13" t="s">
        <v>74</v>
      </c>
      <c r="BQ13" t="s">
        <v>74</v>
      </c>
      <c r="BR13" t="s">
        <v>91</v>
      </c>
      <c r="BS13" t="s">
        <v>276</v>
      </c>
      <c r="BT13" t="str">
        <f>HYPERLINK("https%3A%2F%2Fwww.webofscience.com%2Fwos%2Fwoscc%2Ffull-record%2FWOS:A1993MF74400004","View Full Record in Web of Science")</f>
        <v>View Full Record in Web of Science</v>
      </c>
    </row>
    <row r="14" spans="1:72" x14ac:dyDescent="0.15">
      <c r="A14" t="s">
        <v>72</v>
      </c>
      <c r="B14" t="s">
        <v>277</v>
      </c>
      <c r="C14" t="s">
        <v>74</v>
      </c>
      <c r="D14" t="s">
        <v>74</v>
      </c>
      <c r="E14" t="s">
        <v>74</v>
      </c>
      <c r="F14" t="s">
        <v>277</v>
      </c>
      <c r="G14" t="s">
        <v>74</v>
      </c>
      <c r="H14" t="s">
        <v>74</v>
      </c>
      <c r="I14" t="s">
        <v>278</v>
      </c>
      <c r="J14" t="s">
        <v>279</v>
      </c>
      <c r="K14" t="s">
        <v>74</v>
      </c>
      <c r="L14" t="s">
        <v>74</v>
      </c>
      <c r="M14" t="s">
        <v>77</v>
      </c>
      <c r="N14" t="s">
        <v>78</v>
      </c>
      <c r="O14" t="s">
        <v>74</v>
      </c>
      <c r="P14" t="s">
        <v>74</v>
      </c>
      <c r="Q14" t="s">
        <v>74</v>
      </c>
      <c r="R14" t="s">
        <v>74</v>
      </c>
      <c r="S14" t="s">
        <v>74</v>
      </c>
      <c r="T14" t="s">
        <v>74</v>
      </c>
      <c r="U14" t="s">
        <v>280</v>
      </c>
      <c r="V14" t="s">
        <v>281</v>
      </c>
      <c r="W14" t="s">
        <v>282</v>
      </c>
      <c r="X14" t="s">
        <v>283</v>
      </c>
      <c r="Y14" t="s">
        <v>284</v>
      </c>
      <c r="Z14" t="s">
        <v>74</v>
      </c>
      <c r="AA14" t="s">
        <v>74</v>
      </c>
      <c r="AB14" t="s">
        <v>74</v>
      </c>
      <c r="AC14" t="s">
        <v>74</v>
      </c>
      <c r="AD14" t="s">
        <v>74</v>
      </c>
      <c r="AE14" t="s">
        <v>74</v>
      </c>
      <c r="AF14" t="s">
        <v>74</v>
      </c>
      <c r="AG14">
        <v>22</v>
      </c>
      <c r="AH14">
        <v>128</v>
      </c>
      <c r="AI14">
        <v>131</v>
      </c>
      <c r="AJ14">
        <v>0</v>
      </c>
      <c r="AK14">
        <v>13</v>
      </c>
      <c r="AL14" t="s">
        <v>285</v>
      </c>
      <c r="AM14" t="s">
        <v>286</v>
      </c>
      <c r="AN14" t="s">
        <v>287</v>
      </c>
      <c r="AO14" t="s">
        <v>288</v>
      </c>
      <c r="AP14" t="s">
        <v>74</v>
      </c>
      <c r="AQ14" t="s">
        <v>74</v>
      </c>
      <c r="AR14" t="s">
        <v>289</v>
      </c>
      <c r="AS14" t="s">
        <v>290</v>
      </c>
      <c r="AT14" t="s">
        <v>107</v>
      </c>
      <c r="AU14">
        <v>1993</v>
      </c>
      <c r="AV14">
        <v>58</v>
      </c>
      <c r="AW14">
        <v>4</v>
      </c>
      <c r="AX14" t="s">
        <v>74</v>
      </c>
      <c r="AY14" t="s">
        <v>74</v>
      </c>
      <c r="AZ14" t="s">
        <v>74</v>
      </c>
      <c r="BA14" t="s">
        <v>74</v>
      </c>
      <c r="BB14">
        <v>567</v>
      </c>
      <c r="BC14">
        <v>570</v>
      </c>
      <c r="BD14" t="s">
        <v>74</v>
      </c>
      <c r="BE14" t="s">
        <v>291</v>
      </c>
      <c r="BF14" t="str">
        <f>HYPERLINK("http://dx.doi.org/10.1111/j.1751-1097.1993.tb04933.x","http://dx.doi.org/10.1111/j.1751-1097.1993.tb04933.x")</f>
        <v>http://dx.doi.org/10.1111/j.1751-1097.1993.tb04933.x</v>
      </c>
      <c r="BG14" t="s">
        <v>74</v>
      </c>
      <c r="BH14" t="s">
        <v>74</v>
      </c>
      <c r="BI14">
        <v>4</v>
      </c>
      <c r="BJ14" t="s">
        <v>292</v>
      </c>
      <c r="BK14" t="s">
        <v>88</v>
      </c>
      <c r="BL14" t="s">
        <v>292</v>
      </c>
      <c r="BM14" t="s">
        <v>293</v>
      </c>
      <c r="BN14" t="s">
        <v>74</v>
      </c>
      <c r="BO14" t="s">
        <v>74</v>
      </c>
      <c r="BP14" t="s">
        <v>74</v>
      </c>
      <c r="BQ14" t="s">
        <v>74</v>
      </c>
      <c r="BR14" t="s">
        <v>91</v>
      </c>
      <c r="BS14" t="s">
        <v>294</v>
      </c>
      <c r="BT14" t="str">
        <f>HYPERLINK("https%3A%2F%2Fwww.webofscience.com%2Fwos%2Fwoscc%2Ffull-record%2FWOS:A1993MC10700017","View Full Record in Web of Science")</f>
        <v>View Full Record in Web of Science</v>
      </c>
    </row>
    <row r="15" spans="1:72" x14ac:dyDescent="0.15">
      <c r="A15" t="s">
        <v>72</v>
      </c>
      <c r="B15" t="s">
        <v>295</v>
      </c>
      <c r="C15" t="s">
        <v>74</v>
      </c>
      <c r="D15" t="s">
        <v>74</v>
      </c>
      <c r="E15" t="s">
        <v>74</v>
      </c>
      <c r="F15" t="s">
        <v>295</v>
      </c>
      <c r="G15" t="s">
        <v>74</v>
      </c>
      <c r="H15" t="s">
        <v>74</v>
      </c>
      <c r="I15" t="s">
        <v>296</v>
      </c>
      <c r="J15" t="s">
        <v>297</v>
      </c>
      <c r="K15" t="s">
        <v>74</v>
      </c>
      <c r="L15" t="s">
        <v>74</v>
      </c>
      <c r="M15" t="s">
        <v>77</v>
      </c>
      <c r="N15" t="s">
        <v>78</v>
      </c>
      <c r="O15" t="s">
        <v>74</v>
      </c>
      <c r="P15" t="s">
        <v>74</v>
      </c>
      <c r="Q15" t="s">
        <v>74</v>
      </c>
      <c r="R15" t="s">
        <v>74</v>
      </c>
      <c r="S15" t="s">
        <v>74</v>
      </c>
      <c r="T15" t="s">
        <v>74</v>
      </c>
      <c r="U15" t="s">
        <v>298</v>
      </c>
      <c r="V15" t="s">
        <v>299</v>
      </c>
      <c r="W15" t="s">
        <v>74</v>
      </c>
      <c r="X15" t="s">
        <v>74</v>
      </c>
      <c r="Y15" t="s">
        <v>300</v>
      </c>
      <c r="Z15" t="s">
        <v>74</v>
      </c>
      <c r="AA15" t="s">
        <v>74</v>
      </c>
      <c r="AB15" t="s">
        <v>74</v>
      </c>
      <c r="AC15" t="s">
        <v>74</v>
      </c>
      <c r="AD15" t="s">
        <v>74</v>
      </c>
      <c r="AE15" t="s">
        <v>74</v>
      </c>
      <c r="AF15" t="s">
        <v>74</v>
      </c>
      <c r="AG15">
        <v>18</v>
      </c>
      <c r="AH15">
        <v>0</v>
      </c>
      <c r="AI15">
        <v>0</v>
      </c>
      <c r="AJ15">
        <v>0</v>
      </c>
      <c r="AK15">
        <v>0</v>
      </c>
      <c r="AL15" t="s">
        <v>301</v>
      </c>
      <c r="AM15" t="s">
        <v>302</v>
      </c>
      <c r="AN15" t="s">
        <v>303</v>
      </c>
      <c r="AO15" t="s">
        <v>304</v>
      </c>
      <c r="AP15" t="s">
        <v>74</v>
      </c>
      <c r="AQ15" t="s">
        <v>74</v>
      </c>
      <c r="AR15" t="s">
        <v>305</v>
      </c>
      <c r="AS15" t="s">
        <v>306</v>
      </c>
      <c r="AT15" t="s">
        <v>107</v>
      </c>
      <c r="AU15">
        <v>1993</v>
      </c>
      <c r="AV15">
        <v>48</v>
      </c>
      <c r="AW15">
        <v>4</v>
      </c>
      <c r="AX15" t="s">
        <v>74</v>
      </c>
      <c r="AY15" t="s">
        <v>74</v>
      </c>
      <c r="AZ15" t="s">
        <v>74</v>
      </c>
      <c r="BA15" t="s">
        <v>74</v>
      </c>
      <c r="BB15">
        <v>507</v>
      </c>
      <c r="BC15">
        <v>512</v>
      </c>
      <c r="BD15" t="s">
        <v>74</v>
      </c>
      <c r="BE15" t="s">
        <v>307</v>
      </c>
      <c r="BF15" t="str">
        <f>HYPERLINK("http://dx.doi.org/10.1088/0031-8949/48/4/024","http://dx.doi.org/10.1088/0031-8949/48/4/024")</f>
        <v>http://dx.doi.org/10.1088/0031-8949/48/4/024</v>
      </c>
      <c r="BG15" t="s">
        <v>74</v>
      </c>
      <c r="BH15" t="s">
        <v>74</v>
      </c>
      <c r="BI15">
        <v>6</v>
      </c>
      <c r="BJ15" t="s">
        <v>308</v>
      </c>
      <c r="BK15" t="s">
        <v>88</v>
      </c>
      <c r="BL15" t="s">
        <v>309</v>
      </c>
      <c r="BM15" t="s">
        <v>310</v>
      </c>
      <c r="BN15" t="s">
        <v>74</v>
      </c>
      <c r="BO15" t="s">
        <v>74</v>
      </c>
      <c r="BP15" t="s">
        <v>74</v>
      </c>
      <c r="BQ15" t="s">
        <v>74</v>
      </c>
      <c r="BR15" t="s">
        <v>91</v>
      </c>
      <c r="BS15" t="s">
        <v>311</v>
      </c>
      <c r="BT15" t="str">
        <f>HYPERLINK("https%3A%2F%2Fwww.webofscience.com%2Fwos%2Fwoscc%2Ffull-record%2FWOS:A1993ME45500024","View Full Record in Web of Science")</f>
        <v>View Full Record in Web of Science</v>
      </c>
    </row>
    <row r="16" spans="1:72" x14ac:dyDescent="0.15">
      <c r="A16" t="s">
        <v>72</v>
      </c>
      <c r="B16" t="s">
        <v>312</v>
      </c>
      <c r="C16" t="s">
        <v>74</v>
      </c>
      <c r="D16" t="s">
        <v>74</v>
      </c>
      <c r="E16" t="s">
        <v>74</v>
      </c>
      <c r="F16" t="s">
        <v>312</v>
      </c>
      <c r="G16" t="s">
        <v>74</v>
      </c>
      <c r="H16" t="s">
        <v>74</v>
      </c>
      <c r="I16" t="s">
        <v>313</v>
      </c>
      <c r="J16" t="s">
        <v>314</v>
      </c>
      <c r="K16" t="s">
        <v>74</v>
      </c>
      <c r="L16" t="s">
        <v>74</v>
      </c>
      <c r="M16" t="s">
        <v>77</v>
      </c>
      <c r="N16" t="s">
        <v>78</v>
      </c>
      <c r="O16" t="s">
        <v>74</v>
      </c>
      <c r="P16" t="s">
        <v>74</v>
      </c>
      <c r="Q16" t="s">
        <v>74</v>
      </c>
      <c r="R16" t="s">
        <v>74</v>
      </c>
      <c r="S16" t="s">
        <v>74</v>
      </c>
      <c r="T16" t="s">
        <v>74</v>
      </c>
      <c r="U16" t="s">
        <v>74</v>
      </c>
      <c r="V16" t="s">
        <v>315</v>
      </c>
      <c r="W16" t="s">
        <v>316</v>
      </c>
      <c r="X16" t="s">
        <v>317</v>
      </c>
      <c r="Y16" t="s">
        <v>318</v>
      </c>
      <c r="Z16" t="s">
        <v>74</v>
      </c>
      <c r="AA16" t="s">
        <v>74</v>
      </c>
      <c r="AB16" t="s">
        <v>74</v>
      </c>
      <c r="AC16" t="s">
        <v>74</v>
      </c>
      <c r="AD16" t="s">
        <v>74</v>
      </c>
      <c r="AE16" t="s">
        <v>74</v>
      </c>
      <c r="AF16" t="s">
        <v>74</v>
      </c>
      <c r="AG16">
        <v>14</v>
      </c>
      <c r="AH16">
        <v>15</v>
      </c>
      <c r="AI16">
        <v>15</v>
      </c>
      <c r="AJ16">
        <v>0</v>
      </c>
      <c r="AK16">
        <v>9</v>
      </c>
      <c r="AL16" t="s">
        <v>319</v>
      </c>
      <c r="AM16" t="s">
        <v>320</v>
      </c>
      <c r="AN16" t="s">
        <v>321</v>
      </c>
      <c r="AO16" t="s">
        <v>322</v>
      </c>
      <c r="AP16" t="s">
        <v>323</v>
      </c>
      <c r="AQ16" t="s">
        <v>74</v>
      </c>
      <c r="AR16" t="s">
        <v>324</v>
      </c>
      <c r="AS16" t="s">
        <v>325</v>
      </c>
      <c r="AT16" t="s">
        <v>107</v>
      </c>
      <c r="AU16">
        <v>1993</v>
      </c>
      <c r="AV16">
        <v>26</v>
      </c>
      <c r="AW16">
        <v>2</v>
      </c>
      <c r="AX16" t="s">
        <v>74</v>
      </c>
      <c r="AY16" t="s">
        <v>74</v>
      </c>
      <c r="AZ16" t="s">
        <v>74</v>
      </c>
      <c r="BA16" t="s">
        <v>74</v>
      </c>
      <c r="BB16">
        <v>133</v>
      </c>
      <c r="BC16">
        <v>136</v>
      </c>
      <c r="BD16" t="s">
        <v>74</v>
      </c>
      <c r="BE16" t="s">
        <v>326</v>
      </c>
      <c r="BF16" t="str">
        <f>HYPERLINK("http://dx.doi.org/10.1007/BF00009220","http://dx.doi.org/10.1007/BF00009220")</f>
        <v>http://dx.doi.org/10.1007/BF00009220</v>
      </c>
      <c r="BG16" t="s">
        <v>74</v>
      </c>
      <c r="BH16" t="s">
        <v>74</v>
      </c>
      <c r="BI16">
        <v>4</v>
      </c>
      <c r="BJ16" t="s">
        <v>327</v>
      </c>
      <c r="BK16" t="s">
        <v>88</v>
      </c>
      <c r="BL16" t="s">
        <v>327</v>
      </c>
      <c r="BM16" t="s">
        <v>328</v>
      </c>
      <c r="BN16" t="s">
        <v>74</v>
      </c>
      <c r="BO16" t="s">
        <v>74</v>
      </c>
      <c r="BP16" t="s">
        <v>74</v>
      </c>
      <c r="BQ16" t="s">
        <v>74</v>
      </c>
      <c r="BR16" t="s">
        <v>91</v>
      </c>
      <c r="BS16" t="s">
        <v>329</v>
      </c>
      <c r="BT16" t="str">
        <f>HYPERLINK("https%3A%2F%2Fwww.webofscience.com%2Fwos%2Fwoscc%2Ffull-record%2FWOS:A1993MG46000006","View Full Record in Web of Science")</f>
        <v>View Full Record in Web of Science</v>
      </c>
    </row>
    <row r="17" spans="1:72" x14ac:dyDescent="0.15">
      <c r="A17" t="s">
        <v>72</v>
      </c>
      <c r="B17" t="s">
        <v>330</v>
      </c>
      <c r="C17" t="s">
        <v>74</v>
      </c>
      <c r="D17" t="s">
        <v>74</v>
      </c>
      <c r="E17" t="s">
        <v>74</v>
      </c>
      <c r="F17" t="s">
        <v>330</v>
      </c>
      <c r="G17" t="s">
        <v>74</v>
      </c>
      <c r="H17" t="s">
        <v>74</v>
      </c>
      <c r="I17" t="s">
        <v>331</v>
      </c>
      <c r="J17" t="s">
        <v>332</v>
      </c>
      <c r="K17" t="s">
        <v>74</v>
      </c>
      <c r="L17" t="s">
        <v>74</v>
      </c>
      <c r="M17" t="s">
        <v>77</v>
      </c>
      <c r="N17" t="s">
        <v>78</v>
      </c>
      <c r="O17" t="s">
        <v>74</v>
      </c>
      <c r="P17" t="s">
        <v>74</v>
      </c>
      <c r="Q17" t="s">
        <v>74</v>
      </c>
      <c r="R17" t="s">
        <v>74</v>
      </c>
      <c r="S17" t="s">
        <v>74</v>
      </c>
      <c r="T17" t="s">
        <v>333</v>
      </c>
      <c r="U17" t="s">
        <v>334</v>
      </c>
      <c r="V17" t="s">
        <v>335</v>
      </c>
      <c r="W17" t="s">
        <v>336</v>
      </c>
      <c r="X17" t="s">
        <v>337</v>
      </c>
      <c r="Y17" t="s">
        <v>338</v>
      </c>
      <c r="Z17" t="s">
        <v>74</v>
      </c>
      <c r="AA17" t="s">
        <v>74</v>
      </c>
      <c r="AB17" t="s">
        <v>339</v>
      </c>
      <c r="AC17" t="s">
        <v>74</v>
      </c>
      <c r="AD17" t="s">
        <v>74</v>
      </c>
      <c r="AE17" t="s">
        <v>74</v>
      </c>
      <c r="AF17" t="s">
        <v>74</v>
      </c>
      <c r="AG17">
        <v>28</v>
      </c>
      <c r="AH17">
        <v>29</v>
      </c>
      <c r="AI17">
        <v>31</v>
      </c>
      <c r="AJ17">
        <v>2</v>
      </c>
      <c r="AK17">
        <v>9</v>
      </c>
      <c r="AL17" t="s">
        <v>119</v>
      </c>
      <c r="AM17" t="s">
        <v>120</v>
      </c>
      <c r="AN17" t="s">
        <v>121</v>
      </c>
      <c r="AO17" t="s">
        <v>340</v>
      </c>
      <c r="AP17" t="s">
        <v>74</v>
      </c>
      <c r="AQ17" t="s">
        <v>74</v>
      </c>
      <c r="AR17" t="s">
        <v>341</v>
      </c>
      <c r="AS17" t="s">
        <v>342</v>
      </c>
      <c r="AT17" t="s">
        <v>343</v>
      </c>
      <c r="AU17">
        <v>1993</v>
      </c>
      <c r="AV17">
        <v>138</v>
      </c>
      <c r="AW17" t="s">
        <v>344</v>
      </c>
      <c r="AX17" t="s">
        <v>74</v>
      </c>
      <c r="AY17" t="s">
        <v>74</v>
      </c>
      <c r="AZ17" t="s">
        <v>74</v>
      </c>
      <c r="BA17" t="s">
        <v>74</v>
      </c>
      <c r="BB17">
        <v>281</v>
      </c>
      <c r="BC17">
        <v>288</v>
      </c>
      <c r="BD17" t="s">
        <v>74</v>
      </c>
      <c r="BE17" t="s">
        <v>345</v>
      </c>
      <c r="BF17" t="str">
        <f>HYPERLINK("http://dx.doi.org/10.1016/0048-9697(93)90421-2","http://dx.doi.org/10.1016/0048-9697(93)90421-2")</f>
        <v>http://dx.doi.org/10.1016/0048-9697(93)90421-2</v>
      </c>
      <c r="BG17" t="s">
        <v>74</v>
      </c>
      <c r="BH17" t="s">
        <v>74</v>
      </c>
      <c r="BI17">
        <v>8</v>
      </c>
      <c r="BJ17" t="s">
        <v>346</v>
      </c>
      <c r="BK17" t="s">
        <v>88</v>
      </c>
      <c r="BL17" t="s">
        <v>347</v>
      </c>
      <c r="BM17" t="s">
        <v>348</v>
      </c>
      <c r="BN17">
        <v>8259492</v>
      </c>
      <c r="BO17" t="s">
        <v>74</v>
      </c>
      <c r="BP17" t="s">
        <v>74</v>
      </c>
      <c r="BQ17" t="s">
        <v>74</v>
      </c>
      <c r="BR17" t="s">
        <v>91</v>
      </c>
      <c r="BS17" t="s">
        <v>349</v>
      </c>
      <c r="BT17" t="str">
        <f>HYPERLINK("https%3A%2F%2Fwww.webofscience.com%2Fwos%2Fwoscc%2Ffull-record%2FWOS:A1993ME16800022","View Full Record in Web of Science")</f>
        <v>View Full Record in Web of Science</v>
      </c>
    </row>
    <row r="18" spans="1:72" x14ac:dyDescent="0.15">
      <c r="A18" t="s">
        <v>72</v>
      </c>
      <c r="B18" t="s">
        <v>350</v>
      </c>
      <c r="C18" t="s">
        <v>74</v>
      </c>
      <c r="D18" t="s">
        <v>74</v>
      </c>
      <c r="E18" t="s">
        <v>74</v>
      </c>
      <c r="F18" t="s">
        <v>350</v>
      </c>
      <c r="G18" t="s">
        <v>74</v>
      </c>
      <c r="H18" t="s">
        <v>74</v>
      </c>
      <c r="I18" t="s">
        <v>351</v>
      </c>
      <c r="J18" t="s">
        <v>352</v>
      </c>
      <c r="K18" t="s">
        <v>74</v>
      </c>
      <c r="L18" t="s">
        <v>74</v>
      </c>
      <c r="M18" t="s">
        <v>77</v>
      </c>
      <c r="N18" t="s">
        <v>353</v>
      </c>
      <c r="O18" t="s">
        <v>74</v>
      </c>
      <c r="P18" t="s">
        <v>74</v>
      </c>
      <c r="Q18" t="s">
        <v>74</v>
      </c>
      <c r="R18" t="s">
        <v>74</v>
      </c>
      <c r="S18" t="s">
        <v>74</v>
      </c>
      <c r="T18" t="s">
        <v>74</v>
      </c>
      <c r="U18" t="s">
        <v>74</v>
      </c>
      <c r="V18" t="s">
        <v>74</v>
      </c>
      <c r="W18" t="s">
        <v>74</v>
      </c>
      <c r="X18" t="s">
        <v>74</v>
      </c>
      <c r="Y18" t="s">
        <v>74</v>
      </c>
      <c r="Z18" t="s">
        <v>74</v>
      </c>
      <c r="AA18" t="s">
        <v>74</v>
      </c>
      <c r="AB18" t="s">
        <v>74</v>
      </c>
      <c r="AC18" t="s">
        <v>74</v>
      </c>
      <c r="AD18" t="s">
        <v>74</v>
      </c>
      <c r="AE18" t="s">
        <v>74</v>
      </c>
      <c r="AF18" t="s">
        <v>74</v>
      </c>
      <c r="AG18">
        <v>0</v>
      </c>
      <c r="AH18">
        <v>0</v>
      </c>
      <c r="AI18">
        <v>0</v>
      </c>
      <c r="AJ18">
        <v>0</v>
      </c>
      <c r="AK18">
        <v>0</v>
      </c>
      <c r="AL18" t="s">
        <v>354</v>
      </c>
      <c r="AM18" t="s">
        <v>355</v>
      </c>
      <c r="AN18" t="s">
        <v>356</v>
      </c>
      <c r="AO18" t="s">
        <v>357</v>
      </c>
      <c r="AP18" t="s">
        <v>74</v>
      </c>
      <c r="AQ18" t="s">
        <v>74</v>
      </c>
      <c r="AR18" t="s">
        <v>358</v>
      </c>
      <c r="AS18" t="s">
        <v>359</v>
      </c>
      <c r="AT18" t="s">
        <v>360</v>
      </c>
      <c r="AU18">
        <v>1993</v>
      </c>
      <c r="AV18">
        <v>139</v>
      </c>
      <c r="AW18">
        <v>1892</v>
      </c>
      <c r="AX18" t="s">
        <v>74</v>
      </c>
      <c r="AY18" t="s">
        <v>74</v>
      </c>
      <c r="AZ18" t="s">
        <v>74</v>
      </c>
      <c r="BA18" t="s">
        <v>74</v>
      </c>
      <c r="BB18">
        <v>57</v>
      </c>
      <c r="BC18">
        <v>57</v>
      </c>
      <c r="BD18" t="s">
        <v>74</v>
      </c>
      <c r="BE18" t="s">
        <v>74</v>
      </c>
      <c r="BF18" t="s">
        <v>74</v>
      </c>
      <c r="BG18" t="s">
        <v>74</v>
      </c>
      <c r="BH18" t="s">
        <v>74</v>
      </c>
      <c r="BI18">
        <v>1</v>
      </c>
      <c r="BJ18" t="s">
        <v>361</v>
      </c>
      <c r="BK18" t="s">
        <v>88</v>
      </c>
      <c r="BL18" t="s">
        <v>362</v>
      </c>
      <c r="BM18" t="s">
        <v>363</v>
      </c>
      <c r="BN18" t="s">
        <v>74</v>
      </c>
      <c r="BO18" t="s">
        <v>74</v>
      </c>
      <c r="BP18" t="s">
        <v>74</v>
      </c>
      <c r="BQ18" t="s">
        <v>74</v>
      </c>
      <c r="BR18" t="s">
        <v>91</v>
      </c>
      <c r="BS18" t="s">
        <v>364</v>
      </c>
      <c r="BT18" t="str">
        <f>HYPERLINK("https%3A%2F%2Fwww.webofscience.com%2Fwos%2Fwoscc%2Ffull-record%2FWOS:A1993LZ38300047","View Full Record in Web of Science")</f>
        <v>View Full Record in Web of Science</v>
      </c>
    </row>
    <row r="19" spans="1:72" x14ac:dyDescent="0.15">
      <c r="A19" t="s">
        <v>72</v>
      </c>
      <c r="B19" t="s">
        <v>365</v>
      </c>
      <c r="C19" t="s">
        <v>74</v>
      </c>
      <c r="D19" t="s">
        <v>74</v>
      </c>
      <c r="E19" t="s">
        <v>74</v>
      </c>
      <c r="F19" t="s">
        <v>365</v>
      </c>
      <c r="G19" t="s">
        <v>74</v>
      </c>
      <c r="H19" t="s">
        <v>74</v>
      </c>
      <c r="I19" t="s">
        <v>351</v>
      </c>
      <c r="J19" t="s">
        <v>352</v>
      </c>
      <c r="K19" t="s">
        <v>74</v>
      </c>
      <c r="L19" t="s">
        <v>74</v>
      </c>
      <c r="M19" t="s">
        <v>77</v>
      </c>
      <c r="N19" t="s">
        <v>353</v>
      </c>
      <c r="O19" t="s">
        <v>74</v>
      </c>
      <c r="P19" t="s">
        <v>74</v>
      </c>
      <c r="Q19" t="s">
        <v>74</v>
      </c>
      <c r="R19" t="s">
        <v>74</v>
      </c>
      <c r="S19" t="s">
        <v>74</v>
      </c>
      <c r="T19" t="s">
        <v>74</v>
      </c>
      <c r="U19" t="s">
        <v>74</v>
      </c>
      <c r="V19" t="s">
        <v>74</v>
      </c>
      <c r="W19" t="s">
        <v>74</v>
      </c>
      <c r="X19" t="s">
        <v>74</v>
      </c>
      <c r="Y19" t="s">
        <v>74</v>
      </c>
      <c r="Z19" t="s">
        <v>74</v>
      </c>
      <c r="AA19" t="s">
        <v>74</v>
      </c>
      <c r="AB19" t="s">
        <v>74</v>
      </c>
      <c r="AC19" t="s">
        <v>74</v>
      </c>
      <c r="AD19" t="s">
        <v>74</v>
      </c>
      <c r="AE19" t="s">
        <v>74</v>
      </c>
      <c r="AF19" t="s">
        <v>74</v>
      </c>
      <c r="AG19">
        <v>0</v>
      </c>
      <c r="AH19">
        <v>0</v>
      </c>
      <c r="AI19">
        <v>0</v>
      </c>
      <c r="AJ19">
        <v>0</v>
      </c>
      <c r="AK19">
        <v>0</v>
      </c>
      <c r="AL19" t="s">
        <v>354</v>
      </c>
      <c r="AM19" t="s">
        <v>355</v>
      </c>
      <c r="AN19" t="s">
        <v>356</v>
      </c>
      <c r="AO19" t="s">
        <v>357</v>
      </c>
      <c r="AP19" t="s">
        <v>74</v>
      </c>
      <c r="AQ19" t="s">
        <v>74</v>
      </c>
      <c r="AR19" t="s">
        <v>358</v>
      </c>
      <c r="AS19" t="s">
        <v>359</v>
      </c>
      <c r="AT19" t="s">
        <v>360</v>
      </c>
      <c r="AU19">
        <v>1993</v>
      </c>
      <c r="AV19">
        <v>139</v>
      </c>
      <c r="AW19">
        <v>1892</v>
      </c>
      <c r="AX19" t="s">
        <v>74</v>
      </c>
      <c r="AY19" t="s">
        <v>74</v>
      </c>
      <c r="AZ19" t="s">
        <v>74</v>
      </c>
      <c r="BA19" t="s">
        <v>74</v>
      </c>
      <c r="BB19">
        <v>57</v>
      </c>
      <c r="BC19">
        <v>57</v>
      </c>
      <c r="BD19" t="s">
        <v>74</v>
      </c>
      <c r="BE19" t="s">
        <v>74</v>
      </c>
      <c r="BF19" t="s">
        <v>74</v>
      </c>
      <c r="BG19" t="s">
        <v>74</v>
      </c>
      <c r="BH19" t="s">
        <v>74</v>
      </c>
      <c r="BI19">
        <v>1</v>
      </c>
      <c r="BJ19" t="s">
        <v>361</v>
      </c>
      <c r="BK19" t="s">
        <v>88</v>
      </c>
      <c r="BL19" t="s">
        <v>362</v>
      </c>
      <c r="BM19" t="s">
        <v>363</v>
      </c>
      <c r="BN19" t="s">
        <v>74</v>
      </c>
      <c r="BO19" t="s">
        <v>74</v>
      </c>
      <c r="BP19" t="s">
        <v>74</v>
      </c>
      <c r="BQ19" t="s">
        <v>74</v>
      </c>
      <c r="BR19" t="s">
        <v>91</v>
      </c>
      <c r="BS19" t="s">
        <v>366</v>
      </c>
      <c r="BT19" t="str">
        <f>HYPERLINK("https%3A%2F%2Fwww.webofscience.com%2Fwos%2Fwoscc%2Ffull-record%2FWOS:A1993LZ38300046","View Full Record in Web of Science")</f>
        <v>View Full Record in Web of Science</v>
      </c>
    </row>
    <row r="20" spans="1:72" x14ac:dyDescent="0.15">
      <c r="A20" t="s">
        <v>72</v>
      </c>
      <c r="B20" t="s">
        <v>367</v>
      </c>
      <c r="C20" t="s">
        <v>74</v>
      </c>
      <c r="D20" t="s">
        <v>74</v>
      </c>
      <c r="E20" t="s">
        <v>74</v>
      </c>
      <c r="F20" t="s">
        <v>367</v>
      </c>
      <c r="G20" t="s">
        <v>74</v>
      </c>
      <c r="H20" t="s">
        <v>74</v>
      </c>
      <c r="I20" t="s">
        <v>351</v>
      </c>
      <c r="J20" t="s">
        <v>352</v>
      </c>
      <c r="K20" t="s">
        <v>74</v>
      </c>
      <c r="L20" t="s">
        <v>74</v>
      </c>
      <c r="M20" t="s">
        <v>77</v>
      </c>
      <c r="N20" t="s">
        <v>353</v>
      </c>
      <c r="O20" t="s">
        <v>74</v>
      </c>
      <c r="P20" t="s">
        <v>74</v>
      </c>
      <c r="Q20" t="s">
        <v>74</v>
      </c>
      <c r="R20" t="s">
        <v>74</v>
      </c>
      <c r="S20" t="s">
        <v>74</v>
      </c>
      <c r="T20" t="s">
        <v>74</v>
      </c>
      <c r="U20" t="s">
        <v>74</v>
      </c>
      <c r="V20" t="s">
        <v>74</v>
      </c>
      <c r="W20" t="s">
        <v>74</v>
      </c>
      <c r="X20" t="s">
        <v>74</v>
      </c>
      <c r="Y20" t="s">
        <v>74</v>
      </c>
      <c r="Z20" t="s">
        <v>74</v>
      </c>
      <c r="AA20" t="s">
        <v>74</v>
      </c>
      <c r="AB20" t="s">
        <v>74</v>
      </c>
      <c r="AC20" t="s">
        <v>74</v>
      </c>
      <c r="AD20" t="s">
        <v>74</v>
      </c>
      <c r="AE20" t="s">
        <v>74</v>
      </c>
      <c r="AF20" t="s">
        <v>74</v>
      </c>
      <c r="AG20">
        <v>0</v>
      </c>
      <c r="AH20">
        <v>0</v>
      </c>
      <c r="AI20">
        <v>0</v>
      </c>
      <c r="AJ20">
        <v>0</v>
      </c>
      <c r="AK20">
        <v>0</v>
      </c>
      <c r="AL20" t="s">
        <v>354</v>
      </c>
      <c r="AM20" t="s">
        <v>355</v>
      </c>
      <c r="AN20" t="s">
        <v>356</v>
      </c>
      <c r="AO20" t="s">
        <v>357</v>
      </c>
      <c r="AP20" t="s">
        <v>74</v>
      </c>
      <c r="AQ20" t="s">
        <v>74</v>
      </c>
      <c r="AR20" t="s">
        <v>358</v>
      </c>
      <c r="AS20" t="s">
        <v>359</v>
      </c>
      <c r="AT20" t="s">
        <v>360</v>
      </c>
      <c r="AU20">
        <v>1993</v>
      </c>
      <c r="AV20">
        <v>139</v>
      </c>
      <c r="AW20">
        <v>1892</v>
      </c>
      <c r="AX20" t="s">
        <v>74</v>
      </c>
      <c r="AY20" t="s">
        <v>74</v>
      </c>
      <c r="AZ20" t="s">
        <v>74</v>
      </c>
      <c r="BA20" t="s">
        <v>74</v>
      </c>
      <c r="BB20">
        <v>57</v>
      </c>
      <c r="BC20">
        <v>57</v>
      </c>
      <c r="BD20" t="s">
        <v>74</v>
      </c>
      <c r="BE20" t="s">
        <v>74</v>
      </c>
      <c r="BF20" t="s">
        <v>74</v>
      </c>
      <c r="BG20" t="s">
        <v>74</v>
      </c>
      <c r="BH20" t="s">
        <v>74</v>
      </c>
      <c r="BI20">
        <v>1</v>
      </c>
      <c r="BJ20" t="s">
        <v>361</v>
      </c>
      <c r="BK20" t="s">
        <v>88</v>
      </c>
      <c r="BL20" t="s">
        <v>362</v>
      </c>
      <c r="BM20" t="s">
        <v>363</v>
      </c>
      <c r="BN20" t="s">
        <v>74</v>
      </c>
      <c r="BO20" t="s">
        <v>74</v>
      </c>
      <c r="BP20" t="s">
        <v>74</v>
      </c>
      <c r="BQ20" t="s">
        <v>74</v>
      </c>
      <c r="BR20" t="s">
        <v>91</v>
      </c>
      <c r="BS20" t="s">
        <v>368</v>
      </c>
      <c r="BT20" t="str">
        <f>HYPERLINK("https%3A%2F%2Fwww.webofscience.com%2Fwos%2Fwoscc%2Ffull-record%2FWOS:A1993LZ38300048","View Full Record in Web of Science")</f>
        <v>View Full Record in Web of Science</v>
      </c>
    </row>
    <row r="21" spans="1:72" x14ac:dyDescent="0.15">
      <c r="A21" t="s">
        <v>72</v>
      </c>
      <c r="B21" t="s">
        <v>369</v>
      </c>
      <c r="C21" t="s">
        <v>74</v>
      </c>
      <c r="D21" t="s">
        <v>74</v>
      </c>
      <c r="E21" t="s">
        <v>74</v>
      </c>
      <c r="F21" t="s">
        <v>369</v>
      </c>
      <c r="G21" t="s">
        <v>74</v>
      </c>
      <c r="H21" t="s">
        <v>74</v>
      </c>
      <c r="I21" t="s">
        <v>370</v>
      </c>
      <c r="J21" t="s">
        <v>371</v>
      </c>
      <c r="K21" t="s">
        <v>74</v>
      </c>
      <c r="L21" t="s">
        <v>74</v>
      </c>
      <c r="M21" t="s">
        <v>77</v>
      </c>
      <c r="N21" t="s">
        <v>78</v>
      </c>
      <c r="O21" t="s">
        <v>74</v>
      </c>
      <c r="P21" t="s">
        <v>74</v>
      </c>
      <c r="Q21" t="s">
        <v>74</v>
      </c>
      <c r="R21" t="s">
        <v>74</v>
      </c>
      <c r="S21" t="s">
        <v>74</v>
      </c>
      <c r="T21" t="s">
        <v>372</v>
      </c>
      <c r="U21" t="s">
        <v>373</v>
      </c>
      <c r="V21" t="s">
        <v>374</v>
      </c>
      <c r="W21" t="s">
        <v>74</v>
      </c>
      <c r="X21" t="s">
        <v>74</v>
      </c>
      <c r="Y21" t="s">
        <v>375</v>
      </c>
      <c r="Z21" t="s">
        <v>74</v>
      </c>
      <c r="AA21" t="s">
        <v>74</v>
      </c>
      <c r="AB21" t="s">
        <v>74</v>
      </c>
      <c r="AC21" t="s">
        <v>74</v>
      </c>
      <c r="AD21" t="s">
        <v>74</v>
      </c>
      <c r="AE21" t="s">
        <v>74</v>
      </c>
      <c r="AF21" t="s">
        <v>74</v>
      </c>
      <c r="AG21">
        <v>37</v>
      </c>
      <c r="AH21">
        <v>72</v>
      </c>
      <c r="AI21">
        <v>79</v>
      </c>
      <c r="AJ21">
        <v>0</v>
      </c>
      <c r="AK21">
        <v>8</v>
      </c>
      <c r="AL21" t="s">
        <v>376</v>
      </c>
      <c r="AM21" t="s">
        <v>257</v>
      </c>
      <c r="AN21" t="s">
        <v>377</v>
      </c>
      <c r="AO21" t="s">
        <v>378</v>
      </c>
      <c r="AP21" t="s">
        <v>74</v>
      </c>
      <c r="AQ21" t="s">
        <v>74</v>
      </c>
      <c r="AR21" t="s">
        <v>379</v>
      </c>
      <c r="AS21" t="s">
        <v>380</v>
      </c>
      <c r="AT21" t="s">
        <v>381</v>
      </c>
      <c r="AU21">
        <v>1993</v>
      </c>
      <c r="AV21">
        <v>32</v>
      </c>
      <c r="AW21">
        <v>27</v>
      </c>
      <c r="AX21" t="s">
        <v>74</v>
      </c>
      <c r="AY21" t="s">
        <v>74</v>
      </c>
      <c r="AZ21" t="s">
        <v>74</v>
      </c>
      <c r="BA21" t="s">
        <v>74</v>
      </c>
      <c r="BB21">
        <v>5324</v>
      </c>
      <c r="BC21">
        <v>5333</v>
      </c>
      <c r="BD21" t="s">
        <v>74</v>
      </c>
      <c r="BE21" t="s">
        <v>382</v>
      </c>
      <c r="BF21" t="str">
        <f>HYPERLINK("http://dx.doi.org/10.1364/AO.32.005324","http://dx.doi.org/10.1364/AO.32.005324")</f>
        <v>http://dx.doi.org/10.1364/AO.32.005324</v>
      </c>
      <c r="BG21" t="s">
        <v>74</v>
      </c>
      <c r="BH21" t="s">
        <v>74</v>
      </c>
      <c r="BI21">
        <v>10</v>
      </c>
      <c r="BJ21" t="s">
        <v>383</v>
      </c>
      <c r="BK21" t="s">
        <v>88</v>
      </c>
      <c r="BL21" t="s">
        <v>383</v>
      </c>
      <c r="BM21" t="s">
        <v>384</v>
      </c>
      <c r="BN21">
        <v>20856342</v>
      </c>
      <c r="BO21" t="s">
        <v>74</v>
      </c>
      <c r="BP21" t="s">
        <v>74</v>
      </c>
      <c r="BQ21" t="s">
        <v>74</v>
      </c>
      <c r="BR21" t="s">
        <v>91</v>
      </c>
      <c r="BS21" t="s">
        <v>385</v>
      </c>
      <c r="BT21" t="str">
        <f>HYPERLINK("https%3A%2F%2Fwww.webofscience.com%2Fwos%2Fwoscc%2Ffull-record%2FWOS:A1993LX59000017","View Full Record in Web of Science")</f>
        <v>View Full Record in Web of Science</v>
      </c>
    </row>
    <row r="22" spans="1:72" x14ac:dyDescent="0.15">
      <c r="A22" t="s">
        <v>72</v>
      </c>
      <c r="B22" t="s">
        <v>386</v>
      </c>
      <c r="C22" t="s">
        <v>74</v>
      </c>
      <c r="D22" t="s">
        <v>74</v>
      </c>
      <c r="E22" t="s">
        <v>74</v>
      </c>
      <c r="F22" t="s">
        <v>386</v>
      </c>
      <c r="G22" t="s">
        <v>74</v>
      </c>
      <c r="H22" t="s">
        <v>74</v>
      </c>
      <c r="I22" t="s">
        <v>387</v>
      </c>
      <c r="J22" t="s">
        <v>388</v>
      </c>
      <c r="K22" t="s">
        <v>74</v>
      </c>
      <c r="L22" t="s">
        <v>74</v>
      </c>
      <c r="M22" t="s">
        <v>77</v>
      </c>
      <c r="N22" t="s">
        <v>78</v>
      </c>
      <c r="O22" t="s">
        <v>74</v>
      </c>
      <c r="P22" t="s">
        <v>74</v>
      </c>
      <c r="Q22" t="s">
        <v>74</v>
      </c>
      <c r="R22" t="s">
        <v>74</v>
      </c>
      <c r="S22" t="s">
        <v>74</v>
      </c>
      <c r="T22" t="s">
        <v>74</v>
      </c>
      <c r="U22" t="s">
        <v>389</v>
      </c>
      <c r="V22" t="s">
        <v>390</v>
      </c>
      <c r="W22" t="s">
        <v>391</v>
      </c>
      <c r="X22" t="s">
        <v>392</v>
      </c>
      <c r="Y22" t="s">
        <v>393</v>
      </c>
      <c r="Z22" t="s">
        <v>74</v>
      </c>
      <c r="AA22" t="s">
        <v>394</v>
      </c>
      <c r="AB22" t="s">
        <v>395</v>
      </c>
      <c r="AC22" t="s">
        <v>74</v>
      </c>
      <c r="AD22" t="s">
        <v>74</v>
      </c>
      <c r="AE22" t="s">
        <v>74</v>
      </c>
      <c r="AF22" t="s">
        <v>74</v>
      </c>
      <c r="AG22">
        <v>45</v>
      </c>
      <c r="AH22">
        <v>153</v>
      </c>
      <c r="AI22">
        <v>160</v>
      </c>
      <c r="AJ22">
        <v>0</v>
      </c>
      <c r="AK22">
        <v>28</v>
      </c>
      <c r="AL22" t="s">
        <v>256</v>
      </c>
      <c r="AM22" t="s">
        <v>257</v>
      </c>
      <c r="AN22" t="s">
        <v>396</v>
      </c>
      <c r="AO22" t="s">
        <v>397</v>
      </c>
      <c r="AP22" t="s">
        <v>398</v>
      </c>
      <c r="AQ22" t="s">
        <v>74</v>
      </c>
      <c r="AR22" t="s">
        <v>399</v>
      </c>
      <c r="AS22" t="s">
        <v>400</v>
      </c>
      <c r="AT22" t="s">
        <v>381</v>
      </c>
      <c r="AU22">
        <v>1993</v>
      </c>
      <c r="AV22">
        <v>98</v>
      </c>
      <c r="AW22" t="s">
        <v>401</v>
      </c>
      <c r="AX22" t="s">
        <v>74</v>
      </c>
      <c r="AY22" t="s">
        <v>74</v>
      </c>
      <c r="AZ22" t="s">
        <v>74</v>
      </c>
      <c r="BA22" t="s">
        <v>74</v>
      </c>
      <c r="BB22">
        <v>16933</v>
      </c>
      <c r="BC22">
        <v>16947</v>
      </c>
      <c r="BD22" t="s">
        <v>74</v>
      </c>
      <c r="BE22" t="s">
        <v>402</v>
      </c>
      <c r="BF22" t="str">
        <f>HYPERLINK("http://dx.doi.org/10.1029/93JD01005","http://dx.doi.org/10.1029/93JD01005")</f>
        <v>http://dx.doi.org/10.1029/93JD01005</v>
      </c>
      <c r="BG22" t="s">
        <v>74</v>
      </c>
      <c r="BH22" t="s">
        <v>74</v>
      </c>
      <c r="BI22">
        <v>15</v>
      </c>
      <c r="BJ22" t="s">
        <v>403</v>
      </c>
      <c r="BK22" t="s">
        <v>88</v>
      </c>
      <c r="BL22" t="s">
        <v>403</v>
      </c>
      <c r="BM22" t="s">
        <v>404</v>
      </c>
      <c r="BN22" t="s">
        <v>74</v>
      </c>
      <c r="BO22" t="s">
        <v>74</v>
      </c>
      <c r="BP22" t="s">
        <v>74</v>
      </c>
      <c r="BQ22" t="s">
        <v>74</v>
      </c>
      <c r="BR22" t="s">
        <v>91</v>
      </c>
      <c r="BS22" t="s">
        <v>405</v>
      </c>
      <c r="BT22" t="str">
        <f>HYPERLINK("https%3A%2F%2Fwww.webofscience.com%2Fwos%2Fwoscc%2Ffull-record%2FWOS:A1993LY33000032","View Full Record in Web of Science")</f>
        <v>View Full Record in Web of Science</v>
      </c>
    </row>
    <row r="23" spans="1:72" x14ac:dyDescent="0.15">
      <c r="A23" t="s">
        <v>72</v>
      </c>
      <c r="B23" t="s">
        <v>406</v>
      </c>
      <c r="C23" t="s">
        <v>74</v>
      </c>
      <c r="D23" t="s">
        <v>74</v>
      </c>
      <c r="E23" t="s">
        <v>74</v>
      </c>
      <c r="F23" t="s">
        <v>406</v>
      </c>
      <c r="G23" t="s">
        <v>74</v>
      </c>
      <c r="H23" t="s">
        <v>74</v>
      </c>
      <c r="I23" t="s">
        <v>407</v>
      </c>
      <c r="J23" t="s">
        <v>408</v>
      </c>
      <c r="K23" t="s">
        <v>74</v>
      </c>
      <c r="L23" t="s">
        <v>74</v>
      </c>
      <c r="M23" t="s">
        <v>77</v>
      </c>
      <c r="N23" t="s">
        <v>78</v>
      </c>
      <c r="O23" t="s">
        <v>74</v>
      </c>
      <c r="P23" t="s">
        <v>74</v>
      </c>
      <c r="Q23" t="s">
        <v>74</v>
      </c>
      <c r="R23" t="s">
        <v>74</v>
      </c>
      <c r="S23" t="s">
        <v>74</v>
      </c>
      <c r="T23" t="s">
        <v>409</v>
      </c>
      <c r="U23" t="s">
        <v>410</v>
      </c>
      <c r="V23" t="s">
        <v>411</v>
      </c>
      <c r="W23" t="s">
        <v>412</v>
      </c>
      <c r="X23" t="s">
        <v>413</v>
      </c>
      <c r="Y23" t="s">
        <v>74</v>
      </c>
      <c r="Z23" t="s">
        <v>74</v>
      </c>
      <c r="AA23" t="s">
        <v>74</v>
      </c>
      <c r="AB23" t="s">
        <v>414</v>
      </c>
      <c r="AC23" t="s">
        <v>74</v>
      </c>
      <c r="AD23" t="s">
        <v>74</v>
      </c>
      <c r="AE23" t="s">
        <v>74</v>
      </c>
      <c r="AF23" t="s">
        <v>74</v>
      </c>
      <c r="AG23">
        <v>29</v>
      </c>
      <c r="AH23">
        <v>57</v>
      </c>
      <c r="AI23">
        <v>59</v>
      </c>
      <c r="AJ23">
        <v>0</v>
      </c>
      <c r="AK23">
        <v>14</v>
      </c>
      <c r="AL23" t="s">
        <v>119</v>
      </c>
      <c r="AM23" t="s">
        <v>120</v>
      </c>
      <c r="AN23" t="s">
        <v>121</v>
      </c>
      <c r="AO23" t="s">
        <v>415</v>
      </c>
      <c r="AP23" t="s">
        <v>74</v>
      </c>
      <c r="AQ23" t="s">
        <v>74</v>
      </c>
      <c r="AR23" t="s">
        <v>416</v>
      </c>
      <c r="AS23" t="s">
        <v>74</v>
      </c>
      <c r="AT23" t="s">
        <v>417</v>
      </c>
      <c r="AU23">
        <v>1993</v>
      </c>
      <c r="AV23">
        <v>1151</v>
      </c>
      <c r="AW23">
        <v>2</v>
      </c>
      <c r="AX23" t="s">
        <v>74</v>
      </c>
      <c r="AY23" t="s">
        <v>74</v>
      </c>
      <c r="AZ23" t="s">
        <v>74</v>
      </c>
      <c r="BA23" t="s">
        <v>74</v>
      </c>
      <c r="BB23">
        <v>216</v>
      </c>
      <c r="BC23">
        <v>222</v>
      </c>
      <c r="BD23" t="s">
        <v>74</v>
      </c>
      <c r="BE23" t="s">
        <v>418</v>
      </c>
      <c r="BF23" t="str">
        <f>HYPERLINK("http://dx.doi.org/10.1016/0005-2736(93)90106-A","http://dx.doi.org/10.1016/0005-2736(93)90106-A")</f>
        <v>http://dx.doi.org/10.1016/0005-2736(93)90106-A</v>
      </c>
      <c r="BG23" t="s">
        <v>74</v>
      </c>
      <c r="BH23" t="s">
        <v>74</v>
      </c>
      <c r="BI23">
        <v>7</v>
      </c>
      <c r="BJ23" t="s">
        <v>292</v>
      </c>
      <c r="BK23" t="s">
        <v>88</v>
      </c>
      <c r="BL23" t="s">
        <v>292</v>
      </c>
      <c r="BM23" t="s">
        <v>419</v>
      </c>
      <c r="BN23">
        <v>8373797</v>
      </c>
      <c r="BO23" t="s">
        <v>74</v>
      </c>
      <c r="BP23" t="s">
        <v>74</v>
      </c>
      <c r="BQ23" t="s">
        <v>74</v>
      </c>
      <c r="BR23" t="s">
        <v>91</v>
      </c>
      <c r="BS23" t="s">
        <v>420</v>
      </c>
      <c r="BT23" t="str">
        <f>HYPERLINK("https%3A%2F%2Fwww.webofscience.com%2Fwos%2Fwoscc%2Ffull-record%2FWOS:A1993LZ18500014","View Full Record in Web of Science")</f>
        <v>View Full Record in Web of Science</v>
      </c>
    </row>
    <row r="24" spans="1:72" x14ac:dyDescent="0.15">
      <c r="A24" t="s">
        <v>72</v>
      </c>
      <c r="B24" t="s">
        <v>421</v>
      </c>
      <c r="C24" t="s">
        <v>74</v>
      </c>
      <c r="D24" t="s">
        <v>74</v>
      </c>
      <c r="E24" t="s">
        <v>74</v>
      </c>
      <c r="F24" t="s">
        <v>421</v>
      </c>
      <c r="G24" t="s">
        <v>74</v>
      </c>
      <c r="H24" t="s">
        <v>74</v>
      </c>
      <c r="I24" t="s">
        <v>422</v>
      </c>
      <c r="J24" t="s">
        <v>423</v>
      </c>
      <c r="K24" t="s">
        <v>74</v>
      </c>
      <c r="L24" t="s">
        <v>74</v>
      </c>
      <c r="M24" t="s">
        <v>77</v>
      </c>
      <c r="N24" t="s">
        <v>78</v>
      </c>
      <c r="O24" t="s">
        <v>74</v>
      </c>
      <c r="P24" t="s">
        <v>74</v>
      </c>
      <c r="Q24" t="s">
        <v>74</v>
      </c>
      <c r="R24" t="s">
        <v>74</v>
      </c>
      <c r="S24" t="s">
        <v>74</v>
      </c>
      <c r="T24" t="s">
        <v>74</v>
      </c>
      <c r="U24" t="s">
        <v>424</v>
      </c>
      <c r="V24" t="s">
        <v>425</v>
      </c>
      <c r="W24" t="s">
        <v>426</v>
      </c>
      <c r="X24" t="s">
        <v>427</v>
      </c>
      <c r="Y24" t="s">
        <v>428</v>
      </c>
      <c r="Z24" t="s">
        <v>74</v>
      </c>
      <c r="AA24" t="s">
        <v>74</v>
      </c>
      <c r="AB24" t="s">
        <v>74</v>
      </c>
      <c r="AC24" t="s">
        <v>74</v>
      </c>
      <c r="AD24" t="s">
        <v>74</v>
      </c>
      <c r="AE24" t="s">
        <v>74</v>
      </c>
      <c r="AF24" t="s">
        <v>74</v>
      </c>
      <c r="AG24">
        <v>26</v>
      </c>
      <c r="AH24">
        <v>71</v>
      </c>
      <c r="AI24">
        <v>78</v>
      </c>
      <c r="AJ24">
        <v>0</v>
      </c>
      <c r="AK24">
        <v>21</v>
      </c>
      <c r="AL24" t="s">
        <v>429</v>
      </c>
      <c r="AM24" t="s">
        <v>430</v>
      </c>
      <c r="AN24" t="s">
        <v>431</v>
      </c>
      <c r="AO24" t="s">
        <v>432</v>
      </c>
      <c r="AP24" t="s">
        <v>74</v>
      </c>
      <c r="AQ24" t="s">
        <v>74</v>
      </c>
      <c r="AR24" t="s">
        <v>423</v>
      </c>
      <c r="AS24" t="s">
        <v>433</v>
      </c>
      <c r="AT24" t="s">
        <v>434</v>
      </c>
      <c r="AU24">
        <v>1993</v>
      </c>
      <c r="AV24">
        <v>365</v>
      </c>
      <c r="AW24">
        <v>6443</v>
      </c>
      <c r="AX24" t="s">
        <v>74</v>
      </c>
      <c r="AY24" t="s">
        <v>74</v>
      </c>
      <c r="AZ24" t="s">
        <v>74</v>
      </c>
      <c r="BA24" t="s">
        <v>74</v>
      </c>
      <c r="BB24">
        <v>242</v>
      </c>
      <c r="BC24">
        <v>244</v>
      </c>
      <c r="BD24" t="s">
        <v>74</v>
      </c>
      <c r="BE24" t="s">
        <v>435</v>
      </c>
      <c r="BF24" t="str">
        <f>HYPERLINK("http://dx.doi.org/10.1038/365242a0","http://dx.doi.org/10.1038/365242a0")</f>
        <v>http://dx.doi.org/10.1038/365242a0</v>
      </c>
      <c r="BG24" t="s">
        <v>74</v>
      </c>
      <c r="BH24" t="s">
        <v>74</v>
      </c>
      <c r="BI24">
        <v>3</v>
      </c>
      <c r="BJ24" t="s">
        <v>361</v>
      </c>
      <c r="BK24" t="s">
        <v>88</v>
      </c>
      <c r="BL24" t="s">
        <v>362</v>
      </c>
      <c r="BM24" t="s">
        <v>436</v>
      </c>
      <c r="BN24" t="s">
        <v>74</v>
      </c>
      <c r="BO24" t="s">
        <v>74</v>
      </c>
      <c r="BP24" t="s">
        <v>74</v>
      </c>
      <c r="BQ24" t="s">
        <v>74</v>
      </c>
      <c r="BR24" t="s">
        <v>91</v>
      </c>
      <c r="BS24" t="s">
        <v>437</v>
      </c>
      <c r="BT24" t="str">
        <f>HYPERLINK("https%3A%2F%2Fwww.webofscience.com%2Fwos%2Fwoscc%2Ffull-record%2FWOS:A1993LX47100050","View Full Record in Web of Science")</f>
        <v>View Full Record in Web of Science</v>
      </c>
    </row>
    <row r="25" spans="1:72" x14ac:dyDescent="0.15">
      <c r="A25" t="s">
        <v>72</v>
      </c>
      <c r="B25" t="s">
        <v>438</v>
      </c>
      <c r="C25" t="s">
        <v>74</v>
      </c>
      <c r="D25" t="s">
        <v>74</v>
      </c>
      <c r="E25" t="s">
        <v>74</v>
      </c>
      <c r="F25" t="s">
        <v>438</v>
      </c>
      <c r="G25" t="s">
        <v>74</v>
      </c>
      <c r="H25" t="s">
        <v>74</v>
      </c>
      <c r="I25" t="s">
        <v>439</v>
      </c>
      <c r="J25" t="s">
        <v>440</v>
      </c>
      <c r="K25" t="s">
        <v>74</v>
      </c>
      <c r="L25" t="s">
        <v>74</v>
      </c>
      <c r="M25" t="s">
        <v>77</v>
      </c>
      <c r="N25" t="s">
        <v>78</v>
      </c>
      <c r="O25" t="s">
        <v>74</v>
      </c>
      <c r="P25" t="s">
        <v>74</v>
      </c>
      <c r="Q25" t="s">
        <v>74</v>
      </c>
      <c r="R25" t="s">
        <v>74</v>
      </c>
      <c r="S25" t="s">
        <v>74</v>
      </c>
      <c r="T25" t="s">
        <v>74</v>
      </c>
      <c r="U25" t="s">
        <v>441</v>
      </c>
      <c r="V25" t="s">
        <v>442</v>
      </c>
      <c r="W25" t="s">
        <v>74</v>
      </c>
      <c r="X25" t="s">
        <v>74</v>
      </c>
      <c r="Y25" t="s">
        <v>443</v>
      </c>
      <c r="Z25" t="s">
        <v>74</v>
      </c>
      <c r="AA25" t="s">
        <v>444</v>
      </c>
      <c r="AB25" t="s">
        <v>445</v>
      </c>
      <c r="AC25" t="s">
        <v>74</v>
      </c>
      <c r="AD25" t="s">
        <v>74</v>
      </c>
      <c r="AE25" t="s">
        <v>74</v>
      </c>
      <c r="AF25" t="s">
        <v>74</v>
      </c>
      <c r="AG25">
        <v>21</v>
      </c>
      <c r="AH25">
        <v>8</v>
      </c>
      <c r="AI25">
        <v>8</v>
      </c>
      <c r="AJ25">
        <v>0</v>
      </c>
      <c r="AK25">
        <v>0</v>
      </c>
      <c r="AL25" t="s">
        <v>256</v>
      </c>
      <c r="AM25" t="s">
        <v>257</v>
      </c>
      <c r="AN25" t="s">
        <v>258</v>
      </c>
      <c r="AO25" t="s">
        <v>446</v>
      </c>
      <c r="AP25" t="s">
        <v>74</v>
      </c>
      <c r="AQ25" t="s">
        <v>74</v>
      </c>
      <c r="AR25" t="s">
        <v>447</v>
      </c>
      <c r="AS25" t="s">
        <v>448</v>
      </c>
      <c r="AT25" t="s">
        <v>449</v>
      </c>
      <c r="AU25">
        <v>1993</v>
      </c>
      <c r="AV25">
        <v>20</v>
      </c>
      <c r="AW25">
        <v>18</v>
      </c>
      <c r="AX25" t="s">
        <v>74</v>
      </c>
      <c r="AY25" t="s">
        <v>74</v>
      </c>
      <c r="AZ25" t="s">
        <v>74</v>
      </c>
      <c r="BA25" t="s">
        <v>74</v>
      </c>
      <c r="BB25">
        <v>1895</v>
      </c>
      <c r="BC25">
        <v>1898</v>
      </c>
      <c r="BD25" t="s">
        <v>74</v>
      </c>
      <c r="BE25" t="s">
        <v>450</v>
      </c>
      <c r="BF25" t="str">
        <f>HYPERLINK("http://dx.doi.org/10.1029/93GL00988","http://dx.doi.org/10.1029/93GL00988")</f>
        <v>http://dx.doi.org/10.1029/93GL00988</v>
      </c>
      <c r="BG25" t="s">
        <v>74</v>
      </c>
      <c r="BH25" t="s">
        <v>74</v>
      </c>
      <c r="BI25">
        <v>4</v>
      </c>
      <c r="BJ25" t="s">
        <v>451</v>
      </c>
      <c r="BK25" t="s">
        <v>88</v>
      </c>
      <c r="BL25" t="s">
        <v>452</v>
      </c>
      <c r="BM25" t="s">
        <v>453</v>
      </c>
      <c r="BN25" t="s">
        <v>74</v>
      </c>
      <c r="BO25" t="s">
        <v>74</v>
      </c>
      <c r="BP25" t="s">
        <v>74</v>
      </c>
      <c r="BQ25" t="s">
        <v>74</v>
      </c>
      <c r="BR25" t="s">
        <v>91</v>
      </c>
      <c r="BS25" t="s">
        <v>454</v>
      </c>
      <c r="BT25" t="str">
        <f>HYPERLINK("https%3A%2F%2Fwww.webofscience.com%2Fwos%2Fwoscc%2Ffull-record%2FWOS:A1993LX65100002","View Full Record in Web of Science")</f>
        <v>View Full Record in Web of Science</v>
      </c>
    </row>
    <row r="26" spans="1:72" x14ac:dyDescent="0.15">
      <c r="A26" t="s">
        <v>72</v>
      </c>
      <c r="B26" t="s">
        <v>455</v>
      </c>
      <c r="C26" t="s">
        <v>74</v>
      </c>
      <c r="D26" t="s">
        <v>74</v>
      </c>
      <c r="E26" t="s">
        <v>74</v>
      </c>
      <c r="F26" t="s">
        <v>455</v>
      </c>
      <c r="G26" t="s">
        <v>74</v>
      </c>
      <c r="H26" t="s">
        <v>74</v>
      </c>
      <c r="I26" t="s">
        <v>456</v>
      </c>
      <c r="J26" t="s">
        <v>440</v>
      </c>
      <c r="K26" t="s">
        <v>74</v>
      </c>
      <c r="L26" t="s">
        <v>74</v>
      </c>
      <c r="M26" t="s">
        <v>77</v>
      </c>
      <c r="N26" t="s">
        <v>78</v>
      </c>
      <c r="O26" t="s">
        <v>74</v>
      </c>
      <c r="P26" t="s">
        <v>74</v>
      </c>
      <c r="Q26" t="s">
        <v>74</v>
      </c>
      <c r="R26" t="s">
        <v>74</v>
      </c>
      <c r="S26" t="s">
        <v>74</v>
      </c>
      <c r="T26" t="s">
        <v>74</v>
      </c>
      <c r="U26" t="s">
        <v>457</v>
      </c>
      <c r="V26" t="s">
        <v>458</v>
      </c>
      <c r="W26" t="s">
        <v>459</v>
      </c>
      <c r="X26" t="s">
        <v>460</v>
      </c>
      <c r="Y26" t="s">
        <v>461</v>
      </c>
      <c r="Z26" t="s">
        <v>74</v>
      </c>
      <c r="AA26" t="s">
        <v>74</v>
      </c>
      <c r="AB26" t="s">
        <v>74</v>
      </c>
      <c r="AC26" t="s">
        <v>74</v>
      </c>
      <c r="AD26" t="s">
        <v>74</v>
      </c>
      <c r="AE26" t="s">
        <v>74</v>
      </c>
      <c r="AF26" t="s">
        <v>74</v>
      </c>
      <c r="AG26">
        <v>21</v>
      </c>
      <c r="AH26">
        <v>27</v>
      </c>
      <c r="AI26">
        <v>32</v>
      </c>
      <c r="AJ26">
        <v>0</v>
      </c>
      <c r="AK26">
        <v>6</v>
      </c>
      <c r="AL26" t="s">
        <v>256</v>
      </c>
      <c r="AM26" t="s">
        <v>257</v>
      </c>
      <c r="AN26" t="s">
        <v>258</v>
      </c>
      <c r="AO26" t="s">
        <v>446</v>
      </c>
      <c r="AP26" t="s">
        <v>74</v>
      </c>
      <c r="AQ26" t="s">
        <v>74</v>
      </c>
      <c r="AR26" t="s">
        <v>447</v>
      </c>
      <c r="AS26" t="s">
        <v>448</v>
      </c>
      <c r="AT26" t="s">
        <v>449</v>
      </c>
      <c r="AU26">
        <v>1993</v>
      </c>
      <c r="AV26">
        <v>20</v>
      </c>
      <c r="AW26">
        <v>18</v>
      </c>
      <c r="AX26" t="s">
        <v>74</v>
      </c>
      <c r="AY26" t="s">
        <v>74</v>
      </c>
      <c r="AZ26" t="s">
        <v>74</v>
      </c>
      <c r="BA26" t="s">
        <v>74</v>
      </c>
      <c r="BB26">
        <v>1959</v>
      </c>
      <c r="BC26">
        <v>1962</v>
      </c>
      <c r="BD26" t="s">
        <v>74</v>
      </c>
      <c r="BE26" t="s">
        <v>462</v>
      </c>
      <c r="BF26" t="str">
        <f>HYPERLINK("http://dx.doi.org/10.1029/93GL01879","http://dx.doi.org/10.1029/93GL01879")</f>
        <v>http://dx.doi.org/10.1029/93GL01879</v>
      </c>
      <c r="BG26" t="s">
        <v>74</v>
      </c>
      <c r="BH26" t="s">
        <v>74</v>
      </c>
      <c r="BI26">
        <v>4</v>
      </c>
      <c r="BJ26" t="s">
        <v>451</v>
      </c>
      <c r="BK26" t="s">
        <v>88</v>
      </c>
      <c r="BL26" t="s">
        <v>452</v>
      </c>
      <c r="BM26" t="s">
        <v>453</v>
      </c>
      <c r="BN26" t="s">
        <v>74</v>
      </c>
      <c r="BO26" t="s">
        <v>74</v>
      </c>
      <c r="BP26" t="s">
        <v>74</v>
      </c>
      <c r="BQ26" t="s">
        <v>74</v>
      </c>
      <c r="BR26" t="s">
        <v>91</v>
      </c>
      <c r="BS26" t="s">
        <v>463</v>
      </c>
      <c r="BT26" t="str">
        <f>HYPERLINK("https%3A%2F%2Fwww.webofscience.com%2Fwos%2Fwoscc%2Ffull-record%2FWOS:A1993LX65100018","View Full Record in Web of Science")</f>
        <v>View Full Record in Web of Science</v>
      </c>
    </row>
    <row r="27" spans="1:72" x14ac:dyDescent="0.15">
      <c r="A27" t="s">
        <v>72</v>
      </c>
      <c r="B27" t="s">
        <v>464</v>
      </c>
      <c r="C27" t="s">
        <v>74</v>
      </c>
      <c r="D27" t="s">
        <v>74</v>
      </c>
      <c r="E27" t="s">
        <v>74</v>
      </c>
      <c r="F27" t="s">
        <v>464</v>
      </c>
      <c r="G27" t="s">
        <v>74</v>
      </c>
      <c r="H27" t="s">
        <v>74</v>
      </c>
      <c r="I27" t="s">
        <v>465</v>
      </c>
      <c r="J27" t="s">
        <v>466</v>
      </c>
      <c r="K27" t="s">
        <v>74</v>
      </c>
      <c r="L27" t="s">
        <v>74</v>
      </c>
      <c r="M27" t="s">
        <v>77</v>
      </c>
      <c r="N27" t="s">
        <v>78</v>
      </c>
      <c r="O27" t="s">
        <v>74</v>
      </c>
      <c r="P27" t="s">
        <v>74</v>
      </c>
      <c r="Q27" t="s">
        <v>74</v>
      </c>
      <c r="R27" t="s">
        <v>74</v>
      </c>
      <c r="S27" t="s">
        <v>74</v>
      </c>
      <c r="T27" t="s">
        <v>74</v>
      </c>
      <c r="U27" t="s">
        <v>467</v>
      </c>
      <c r="V27" t="s">
        <v>468</v>
      </c>
      <c r="W27" t="s">
        <v>469</v>
      </c>
      <c r="X27" t="s">
        <v>470</v>
      </c>
      <c r="Y27" t="s">
        <v>471</v>
      </c>
      <c r="Z27" t="s">
        <v>74</v>
      </c>
      <c r="AA27" t="s">
        <v>472</v>
      </c>
      <c r="AB27" t="s">
        <v>473</v>
      </c>
      <c r="AC27" t="s">
        <v>74</v>
      </c>
      <c r="AD27" t="s">
        <v>74</v>
      </c>
      <c r="AE27" t="s">
        <v>74</v>
      </c>
      <c r="AF27" t="s">
        <v>74</v>
      </c>
      <c r="AG27">
        <v>52</v>
      </c>
      <c r="AH27">
        <v>224</v>
      </c>
      <c r="AI27">
        <v>233</v>
      </c>
      <c r="AJ27">
        <v>1</v>
      </c>
      <c r="AK27">
        <v>49</v>
      </c>
      <c r="AL27" t="s">
        <v>474</v>
      </c>
      <c r="AM27" t="s">
        <v>257</v>
      </c>
      <c r="AN27" t="s">
        <v>475</v>
      </c>
      <c r="AO27" t="s">
        <v>476</v>
      </c>
      <c r="AP27" t="s">
        <v>74</v>
      </c>
      <c r="AQ27" t="s">
        <v>74</v>
      </c>
      <c r="AR27" t="s">
        <v>466</v>
      </c>
      <c r="AS27" t="s">
        <v>477</v>
      </c>
      <c r="AT27" t="s">
        <v>478</v>
      </c>
      <c r="AU27">
        <v>1993</v>
      </c>
      <c r="AV27">
        <v>261</v>
      </c>
      <c r="AW27">
        <v>5127</v>
      </c>
      <c r="AX27" t="s">
        <v>74</v>
      </c>
      <c r="AY27" t="s">
        <v>74</v>
      </c>
      <c r="AZ27" t="s">
        <v>74</v>
      </c>
      <c r="BA27" t="s">
        <v>74</v>
      </c>
      <c r="BB27">
        <v>1418</v>
      </c>
      <c r="BC27">
        <v>1423</v>
      </c>
      <c r="BD27" t="s">
        <v>74</v>
      </c>
      <c r="BE27" t="s">
        <v>479</v>
      </c>
      <c r="BF27" t="str">
        <f>HYPERLINK("http://dx.doi.org/10.1126/science.261.5127.1418","http://dx.doi.org/10.1126/science.261.5127.1418")</f>
        <v>http://dx.doi.org/10.1126/science.261.5127.1418</v>
      </c>
      <c r="BG27" t="s">
        <v>74</v>
      </c>
      <c r="BH27" t="s">
        <v>74</v>
      </c>
      <c r="BI27">
        <v>6</v>
      </c>
      <c r="BJ27" t="s">
        <v>361</v>
      </c>
      <c r="BK27" t="s">
        <v>88</v>
      </c>
      <c r="BL27" t="s">
        <v>362</v>
      </c>
      <c r="BM27" t="s">
        <v>480</v>
      </c>
      <c r="BN27">
        <v>17745351</v>
      </c>
      <c r="BO27" t="s">
        <v>74</v>
      </c>
      <c r="BP27" t="s">
        <v>74</v>
      </c>
      <c r="BQ27" t="s">
        <v>74</v>
      </c>
      <c r="BR27" t="s">
        <v>91</v>
      </c>
      <c r="BS27" t="s">
        <v>481</v>
      </c>
      <c r="BT27" t="str">
        <f>HYPERLINK("https%3A%2F%2Fwww.webofscience.com%2Fwos%2Fwoscc%2Ffull-record%2FWOS:A1993LW54900024","View Full Record in Web of Science")</f>
        <v>View Full Record in Web of Science</v>
      </c>
    </row>
    <row r="28" spans="1:72" x14ac:dyDescent="0.15">
      <c r="A28" t="s">
        <v>72</v>
      </c>
      <c r="B28" t="s">
        <v>482</v>
      </c>
      <c r="C28" t="s">
        <v>74</v>
      </c>
      <c r="D28" t="s">
        <v>74</v>
      </c>
      <c r="E28" t="s">
        <v>74</v>
      </c>
      <c r="F28" t="s">
        <v>482</v>
      </c>
      <c r="G28" t="s">
        <v>74</v>
      </c>
      <c r="H28" t="s">
        <v>74</v>
      </c>
      <c r="I28" t="s">
        <v>483</v>
      </c>
      <c r="J28" t="s">
        <v>423</v>
      </c>
      <c r="K28" t="s">
        <v>74</v>
      </c>
      <c r="L28" t="s">
        <v>74</v>
      </c>
      <c r="M28" t="s">
        <v>77</v>
      </c>
      <c r="N28" t="s">
        <v>484</v>
      </c>
      <c r="O28" t="s">
        <v>74</v>
      </c>
      <c r="P28" t="s">
        <v>74</v>
      </c>
      <c r="Q28" t="s">
        <v>74</v>
      </c>
      <c r="R28" t="s">
        <v>74</v>
      </c>
      <c r="S28" t="s">
        <v>74</v>
      </c>
      <c r="T28" t="s">
        <v>74</v>
      </c>
      <c r="U28" t="s">
        <v>485</v>
      </c>
      <c r="V28" t="s">
        <v>486</v>
      </c>
      <c r="W28" t="s">
        <v>487</v>
      </c>
      <c r="X28" t="s">
        <v>488</v>
      </c>
      <c r="Y28" t="s">
        <v>489</v>
      </c>
      <c r="Z28" t="s">
        <v>74</v>
      </c>
      <c r="AA28" t="s">
        <v>74</v>
      </c>
      <c r="AB28" t="s">
        <v>74</v>
      </c>
      <c r="AC28" t="s">
        <v>74</v>
      </c>
      <c r="AD28" t="s">
        <v>74</v>
      </c>
      <c r="AE28" t="s">
        <v>74</v>
      </c>
      <c r="AF28" t="s">
        <v>74</v>
      </c>
      <c r="AG28">
        <v>84</v>
      </c>
      <c r="AH28">
        <v>730</v>
      </c>
      <c r="AI28">
        <v>856</v>
      </c>
      <c r="AJ28">
        <v>8</v>
      </c>
      <c r="AK28">
        <v>279</v>
      </c>
      <c r="AL28" t="s">
        <v>490</v>
      </c>
      <c r="AM28" t="s">
        <v>430</v>
      </c>
      <c r="AN28" t="s">
        <v>491</v>
      </c>
      <c r="AO28" t="s">
        <v>432</v>
      </c>
      <c r="AP28" t="s">
        <v>492</v>
      </c>
      <c r="AQ28" t="s">
        <v>74</v>
      </c>
      <c r="AR28" t="s">
        <v>423</v>
      </c>
      <c r="AS28" t="s">
        <v>433</v>
      </c>
      <c r="AT28" t="s">
        <v>493</v>
      </c>
      <c r="AU28">
        <v>1993</v>
      </c>
      <c r="AV28">
        <v>365</v>
      </c>
      <c r="AW28">
        <v>6442</v>
      </c>
      <c r="AX28" t="s">
        <v>74</v>
      </c>
      <c r="AY28" t="s">
        <v>74</v>
      </c>
      <c r="AZ28" t="s">
        <v>74</v>
      </c>
      <c r="BA28" t="s">
        <v>74</v>
      </c>
      <c r="BB28">
        <v>119</v>
      </c>
      <c r="BC28">
        <v>125</v>
      </c>
      <c r="BD28" t="s">
        <v>74</v>
      </c>
      <c r="BE28" t="s">
        <v>494</v>
      </c>
      <c r="BF28" t="str">
        <f>HYPERLINK("http://dx.doi.org/10.1038/365119a0","http://dx.doi.org/10.1038/365119a0")</f>
        <v>http://dx.doi.org/10.1038/365119a0</v>
      </c>
      <c r="BG28" t="s">
        <v>74</v>
      </c>
      <c r="BH28" t="s">
        <v>74</v>
      </c>
      <c r="BI28">
        <v>7</v>
      </c>
      <c r="BJ28" t="s">
        <v>361</v>
      </c>
      <c r="BK28" t="s">
        <v>88</v>
      </c>
      <c r="BL28" t="s">
        <v>362</v>
      </c>
      <c r="BM28" t="s">
        <v>495</v>
      </c>
      <c r="BN28" t="s">
        <v>74</v>
      </c>
      <c r="BO28" t="s">
        <v>74</v>
      </c>
      <c r="BP28" t="s">
        <v>74</v>
      </c>
      <c r="BQ28" t="s">
        <v>74</v>
      </c>
      <c r="BR28" t="s">
        <v>91</v>
      </c>
      <c r="BS28" t="s">
        <v>496</v>
      </c>
      <c r="BT28" t="str">
        <f>HYPERLINK("https%3A%2F%2Fwww.webofscience.com%2Fwos%2Fwoscc%2Ffull-record%2FWOS:A1993LW44200037","View Full Record in Web of Science")</f>
        <v>View Full Record in Web of Science</v>
      </c>
    </row>
    <row r="29" spans="1:72" x14ac:dyDescent="0.15">
      <c r="A29" t="s">
        <v>72</v>
      </c>
      <c r="B29" t="s">
        <v>497</v>
      </c>
      <c r="C29" t="s">
        <v>74</v>
      </c>
      <c r="D29" t="s">
        <v>74</v>
      </c>
      <c r="E29" t="s">
        <v>74</v>
      </c>
      <c r="F29" t="s">
        <v>497</v>
      </c>
      <c r="G29" t="s">
        <v>74</v>
      </c>
      <c r="H29" t="s">
        <v>74</v>
      </c>
      <c r="I29" t="s">
        <v>498</v>
      </c>
      <c r="J29" t="s">
        <v>352</v>
      </c>
      <c r="K29" t="s">
        <v>74</v>
      </c>
      <c r="L29" t="s">
        <v>74</v>
      </c>
      <c r="M29" t="s">
        <v>77</v>
      </c>
      <c r="N29" t="s">
        <v>353</v>
      </c>
      <c r="O29" t="s">
        <v>74</v>
      </c>
      <c r="P29" t="s">
        <v>74</v>
      </c>
      <c r="Q29" t="s">
        <v>74</v>
      </c>
      <c r="R29" t="s">
        <v>74</v>
      </c>
      <c r="S29" t="s">
        <v>74</v>
      </c>
      <c r="T29" t="s">
        <v>74</v>
      </c>
      <c r="U29" t="s">
        <v>74</v>
      </c>
      <c r="V29" t="s">
        <v>74</v>
      </c>
      <c r="W29" t="s">
        <v>74</v>
      </c>
      <c r="X29" t="s">
        <v>74</v>
      </c>
      <c r="Y29" t="s">
        <v>74</v>
      </c>
      <c r="Z29" t="s">
        <v>74</v>
      </c>
      <c r="AA29" t="s">
        <v>74</v>
      </c>
      <c r="AB29" t="s">
        <v>74</v>
      </c>
      <c r="AC29" t="s">
        <v>74</v>
      </c>
      <c r="AD29" t="s">
        <v>74</v>
      </c>
      <c r="AE29" t="s">
        <v>74</v>
      </c>
      <c r="AF29" t="s">
        <v>74</v>
      </c>
      <c r="AG29">
        <v>0</v>
      </c>
      <c r="AH29">
        <v>0</v>
      </c>
      <c r="AI29">
        <v>0</v>
      </c>
      <c r="AJ29">
        <v>0</v>
      </c>
      <c r="AK29">
        <v>0</v>
      </c>
      <c r="AL29" t="s">
        <v>354</v>
      </c>
      <c r="AM29" t="s">
        <v>355</v>
      </c>
      <c r="AN29" t="s">
        <v>356</v>
      </c>
      <c r="AO29" t="s">
        <v>357</v>
      </c>
      <c r="AP29" t="s">
        <v>74</v>
      </c>
      <c r="AQ29" t="s">
        <v>74</v>
      </c>
      <c r="AR29" t="s">
        <v>358</v>
      </c>
      <c r="AS29" t="s">
        <v>359</v>
      </c>
      <c r="AT29" t="s">
        <v>499</v>
      </c>
      <c r="AU29">
        <v>1993</v>
      </c>
      <c r="AV29">
        <v>139</v>
      </c>
      <c r="AW29">
        <v>1889</v>
      </c>
      <c r="AX29" t="s">
        <v>74</v>
      </c>
      <c r="AY29" t="s">
        <v>74</v>
      </c>
      <c r="AZ29" t="s">
        <v>74</v>
      </c>
      <c r="BA29" t="s">
        <v>74</v>
      </c>
      <c r="BB29">
        <v>52</v>
      </c>
      <c r="BC29">
        <v>52</v>
      </c>
      <c r="BD29" t="s">
        <v>74</v>
      </c>
      <c r="BE29" t="s">
        <v>74</v>
      </c>
      <c r="BF29" t="s">
        <v>74</v>
      </c>
      <c r="BG29" t="s">
        <v>74</v>
      </c>
      <c r="BH29" t="s">
        <v>74</v>
      </c>
      <c r="BI29">
        <v>1</v>
      </c>
      <c r="BJ29" t="s">
        <v>361</v>
      </c>
      <c r="BK29" t="s">
        <v>88</v>
      </c>
      <c r="BL29" t="s">
        <v>362</v>
      </c>
      <c r="BM29" t="s">
        <v>500</v>
      </c>
      <c r="BN29" t="s">
        <v>74</v>
      </c>
      <c r="BO29" t="s">
        <v>74</v>
      </c>
      <c r="BP29" t="s">
        <v>74</v>
      </c>
      <c r="BQ29" t="s">
        <v>74</v>
      </c>
      <c r="BR29" t="s">
        <v>91</v>
      </c>
      <c r="BS29" t="s">
        <v>501</v>
      </c>
      <c r="BT29" t="str">
        <f>HYPERLINK("https%3A%2F%2Fwww.webofscience.com%2Fwos%2Fwoscc%2Ffull-record%2FWOS:A1993LW59300047","View Full Record in Web of Science")</f>
        <v>View Full Record in Web of Science</v>
      </c>
    </row>
    <row r="30" spans="1:72" x14ac:dyDescent="0.15">
      <c r="A30" t="s">
        <v>72</v>
      </c>
      <c r="B30" t="s">
        <v>502</v>
      </c>
      <c r="C30" t="s">
        <v>74</v>
      </c>
      <c r="D30" t="s">
        <v>74</v>
      </c>
      <c r="E30" t="s">
        <v>74</v>
      </c>
      <c r="F30" t="s">
        <v>502</v>
      </c>
      <c r="G30" t="s">
        <v>74</v>
      </c>
      <c r="H30" t="s">
        <v>74</v>
      </c>
      <c r="I30" t="s">
        <v>503</v>
      </c>
      <c r="J30" t="s">
        <v>423</v>
      </c>
      <c r="K30" t="s">
        <v>74</v>
      </c>
      <c r="L30" t="s">
        <v>74</v>
      </c>
      <c r="M30" t="s">
        <v>77</v>
      </c>
      <c r="N30" t="s">
        <v>78</v>
      </c>
      <c r="O30" t="s">
        <v>74</v>
      </c>
      <c r="P30" t="s">
        <v>74</v>
      </c>
      <c r="Q30" t="s">
        <v>74</v>
      </c>
      <c r="R30" t="s">
        <v>74</v>
      </c>
      <c r="S30" t="s">
        <v>74</v>
      </c>
      <c r="T30" t="s">
        <v>74</v>
      </c>
      <c r="U30" t="s">
        <v>504</v>
      </c>
      <c r="V30" t="s">
        <v>505</v>
      </c>
      <c r="W30" t="s">
        <v>74</v>
      </c>
      <c r="X30" t="s">
        <v>74</v>
      </c>
      <c r="Y30" t="s">
        <v>506</v>
      </c>
      <c r="Z30" t="s">
        <v>74</v>
      </c>
      <c r="AA30" t="s">
        <v>74</v>
      </c>
      <c r="AB30" t="s">
        <v>507</v>
      </c>
      <c r="AC30" t="s">
        <v>74</v>
      </c>
      <c r="AD30" t="s">
        <v>74</v>
      </c>
      <c r="AE30" t="s">
        <v>74</v>
      </c>
      <c r="AF30" t="s">
        <v>74</v>
      </c>
      <c r="AG30">
        <v>18</v>
      </c>
      <c r="AH30">
        <v>52</v>
      </c>
      <c r="AI30">
        <v>53</v>
      </c>
      <c r="AJ30">
        <v>0</v>
      </c>
      <c r="AK30">
        <v>8</v>
      </c>
      <c r="AL30" t="s">
        <v>429</v>
      </c>
      <c r="AM30" t="s">
        <v>430</v>
      </c>
      <c r="AN30" t="s">
        <v>431</v>
      </c>
      <c r="AO30" t="s">
        <v>432</v>
      </c>
      <c r="AP30" t="s">
        <v>74</v>
      </c>
      <c r="AQ30" t="s">
        <v>74</v>
      </c>
      <c r="AR30" t="s">
        <v>423</v>
      </c>
      <c r="AS30" t="s">
        <v>433</v>
      </c>
      <c r="AT30" t="s">
        <v>508</v>
      </c>
      <c r="AU30">
        <v>1993</v>
      </c>
      <c r="AV30">
        <v>365</v>
      </c>
      <c r="AW30">
        <v>6441</v>
      </c>
      <c r="AX30" t="s">
        <v>74</v>
      </c>
      <c r="AY30" t="s">
        <v>74</v>
      </c>
      <c r="AZ30" t="s">
        <v>74</v>
      </c>
      <c r="BA30" t="s">
        <v>74</v>
      </c>
      <c r="BB30">
        <v>37</v>
      </c>
      <c r="BC30">
        <v>39</v>
      </c>
      <c r="BD30" t="s">
        <v>74</v>
      </c>
      <c r="BE30" t="s">
        <v>509</v>
      </c>
      <c r="BF30" t="str">
        <f>HYPERLINK("http://dx.doi.org/10.1038/365037a0","http://dx.doi.org/10.1038/365037a0")</f>
        <v>http://dx.doi.org/10.1038/365037a0</v>
      </c>
      <c r="BG30" t="s">
        <v>74</v>
      </c>
      <c r="BH30" t="s">
        <v>74</v>
      </c>
      <c r="BI30">
        <v>3</v>
      </c>
      <c r="BJ30" t="s">
        <v>361</v>
      </c>
      <c r="BK30" t="s">
        <v>88</v>
      </c>
      <c r="BL30" t="s">
        <v>362</v>
      </c>
      <c r="BM30" t="s">
        <v>510</v>
      </c>
      <c r="BN30" t="s">
        <v>74</v>
      </c>
      <c r="BO30" t="s">
        <v>74</v>
      </c>
      <c r="BP30" t="s">
        <v>74</v>
      </c>
      <c r="BQ30" t="s">
        <v>74</v>
      </c>
      <c r="BR30" t="s">
        <v>91</v>
      </c>
      <c r="BS30" t="s">
        <v>511</v>
      </c>
      <c r="BT30" t="str">
        <f>HYPERLINK("https%3A%2F%2Fwww.webofscience.com%2Fwos%2Fwoscc%2Ffull-record%2FWOS:A1993LV64600046","View Full Record in Web of Science")</f>
        <v>View Full Record in Web of Science</v>
      </c>
    </row>
    <row r="31" spans="1:72" x14ac:dyDescent="0.15">
      <c r="A31" t="s">
        <v>72</v>
      </c>
      <c r="B31" t="s">
        <v>512</v>
      </c>
      <c r="C31" t="s">
        <v>74</v>
      </c>
      <c r="D31" t="s">
        <v>74</v>
      </c>
      <c r="E31" t="s">
        <v>74</v>
      </c>
      <c r="F31" t="s">
        <v>512</v>
      </c>
      <c r="G31" t="s">
        <v>74</v>
      </c>
      <c r="H31" t="s">
        <v>74</v>
      </c>
      <c r="I31" t="s">
        <v>513</v>
      </c>
      <c r="J31" t="s">
        <v>514</v>
      </c>
      <c r="K31" t="s">
        <v>74</v>
      </c>
      <c r="L31" t="s">
        <v>74</v>
      </c>
      <c r="M31" t="s">
        <v>77</v>
      </c>
      <c r="N31" t="s">
        <v>78</v>
      </c>
      <c r="O31" t="s">
        <v>74</v>
      </c>
      <c r="P31" t="s">
        <v>74</v>
      </c>
      <c r="Q31" t="s">
        <v>74</v>
      </c>
      <c r="R31" t="s">
        <v>74</v>
      </c>
      <c r="S31" t="s">
        <v>74</v>
      </c>
      <c r="T31" t="s">
        <v>74</v>
      </c>
      <c r="U31" t="s">
        <v>515</v>
      </c>
      <c r="V31" t="s">
        <v>516</v>
      </c>
      <c r="W31" t="s">
        <v>517</v>
      </c>
      <c r="X31" t="s">
        <v>518</v>
      </c>
      <c r="Y31" t="s">
        <v>519</v>
      </c>
      <c r="Z31" t="s">
        <v>74</v>
      </c>
      <c r="AA31" t="s">
        <v>74</v>
      </c>
      <c r="AB31" t="s">
        <v>74</v>
      </c>
      <c r="AC31" t="s">
        <v>74</v>
      </c>
      <c r="AD31" t="s">
        <v>74</v>
      </c>
      <c r="AE31" t="s">
        <v>74</v>
      </c>
      <c r="AF31" t="s">
        <v>74</v>
      </c>
      <c r="AG31">
        <v>20</v>
      </c>
      <c r="AH31">
        <v>5</v>
      </c>
      <c r="AI31">
        <v>7</v>
      </c>
      <c r="AJ31">
        <v>0</v>
      </c>
      <c r="AK31">
        <v>4</v>
      </c>
      <c r="AL31" t="s">
        <v>520</v>
      </c>
      <c r="AM31" t="s">
        <v>140</v>
      </c>
      <c r="AN31" t="s">
        <v>521</v>
      </c>
      <c r="AO31" t="s">
        <v>522</v>
      </c>
      <c r="AP31" t="s">
        <v>74</v>
      </c>
      <c r="AQ31" t="s">
        <v>74</v>
      </c>
      <c r="AR31" t="s">
        <v>523</v>
      </c>
      <c r="AS31" t="s">
        <v>524</v>
      </c>
      <c r="AT31" t="s">
        <v>525</v>
      </c>
      <c r="AU31">
        <v>1993</v>
      </c>
      <c r="AV31">
        <v>13</v>
      </c>
      <c r="AW31">
        <v>9</v>
      </c>
      <c r="AX31" t="s">
        <v>74</v>
      </c>
      <c r="AY31" t="s">
        <v>74</v>
      </c>
      <c r="AZ31" t="s">
        <v>74</v>
      </c>
      <c r="BA31" t="s">
        <v>74</v>
      </c>
      <c r="BB31">
        <v>443</v>
      </c>
      <c r="BC31">
        <v>446</v>
      </c>
      <c r="BD31" t="s">
        <v>74</v>
      </c>
      <c r="BE31" t="s">
        <v>526</v>
      </c>
      <c r="BF31" t="str">
        <f>HYPERLINK("http://dx.doi.org/10.1016/0273-1177(93)90517-F","http://dx.doi.org/10.1016/0273-1177(93)90517-F")</f>
        <v>http://dx.doi.org/10.1016/0273-1177(93)90517-F</v>
      </c>
      <c r="BG31" t="s">
        <v>74</v>
      </c>
      <c r="BH31" t="s">
        <v>74</v>
      </c>
      <c r="BI31">
        <v>4</v>
      </c>
      <c r="BJ31" t="s">
        <v>527</v>
      </c>
      <c r="BK31" t="s">
        <v>88</v>
      </c>
      <c r="BL31" t="s">
        <v>528</v>
      </c>
      <c r="BM31" t="s">
        <v>529</v>
      </c>
      <c r="BN31" t="s">
        <v>74</v>
      </c>
      <c r="BO31" t="s">
        <v>74</v>
      </c>
      <c r="BP31" t="s">
        <v>74</v>
      </c>
      <c r="BQ31" t="s">
        <v>74</v>
      </c>
      <c r="BR31" t="s">
        <v>91</v>
      </c>
      <c r="BS31" t="s">
        <v>530</v>
      </c>
      <c r="BT31" t="str">
        <f>HYPERLINK("https%3A%2F%2Fwww.webofscience.com%2Fwos%2Fwoscc%2Ffull-record%2FWOS:A1993LX18400068","View Full Record in Web of Science")</f>
        <v>View Full Record in Web of Science</v>
      </c>
    </row>
    <row r="32" spans="1:72" x14ac:dyDescent="0.15">
      <c r="A32" t="s">
        <v>72</v>
      </c>
      <c r="B32" t="s">
        <v>531</v>
      </c>
      <c r="C32" t="s">
        <v>74</v>
      </c>
      <c r="D32" t="s">
        <v>74</v>
      </c>
      <c r="E32" t="s">
        <v>74</v>
      </c>
      <c r="F32" t="s">
        <v>531</v>
      </c>
      <c r="G32" t="s">
        <v>74</v>
      </c>
      <c r="H32" t="s">
        <v>74</v>
      </c>
      <c r="I32" t="s">
        <v>532</v>
      </c>
      <c r="J32" t="s">
        <v>533</v>
      </c>
      <c r="K32" t="s">
        <v>74</v>
      </c>
      <c r="L32" t="s">
        <v>74</v>
      </c>
      <c r="M32" t="s">
        <v>77</v>
      </c>
      <c r="N32" t="s">
        <v>534</v>
      </c>
      <c r="O32" t="s">
        <v>74</v>
      </c>
      <c r="P32" t="s">
        <v>74</v>
      </c>
      <c r="Q32" t="s">
        <v>74</v>
      </c>
      <c r="R32" t="s">
        <v>74</v>
      </c>
      <c r="S32" t="s">
        <v>74</v>
      </c>
      <c r="T32" t="s">
        <v>74</v>
      </c>
      <c r="U32" t="s">
        <v>74</v>
      </c>
      <c r="V32" t="s">
        <v>74</v>
      </c>
      <c r="W32" t="s">
        <v>74</v>
      </c>
      <c r="X32" t="s">
        <v>74</v>
      </c>
      <c r="Y32" t="s">
        <v>74</v>
      </c>
      <c r="Z32" t="s">
        <v>74</v>
      </c>
      <c r="AA32" t="s">
        <v>74</v>
      </c>
      <c r="AB32" t="s">
        <v>74</v>
      </c>
      <c r="AC32" t="s">
        <v>74</v>
      </c>
      <c r="AD32" t="s">
        <v>74</v>
      </c>
      <c r="AE32" t="s">
        <v>74</v>
      </c>
      <c r="AF32" t="s">
        <v>74</v>
      </c>
      <c r="AG32">
        <v>1</v>
      </c>
      <c r="AH32">
        <v>0</v>
      </c>
      <c r="AI32">
        <v>0</v>
      </c>
      <c r="AJ32">
        <v>0</v>
      </c>
      <c r="AK32">
        <v>1</v>
      </c>
      <c r="AL32" t="s">
        <v>535</v>
      </c>
      <c r="AM32" t="s">
        <v>536</v>
      </c>
      <c r="AN32" t="s">
        <v>537</v>
      </c>
      <c r="AO32" t="s">
        <v>538</v>
      </c>
      <c r="AP32" t="s">
        <v>74</v>
      </c>
      <c r="AQ32" t="s">
        <v>74</v>
      </c>
      <c r="AR32" t="s">
        <v>539</v>
      </c>
      <c r="AS32" t="s">
        <v>540</v>
      </c>
      <c r="AT32" t="s">
        <v>541</v>
      </c>
      <c r="AU32">
        <v>1993</v>
      </c>
      <c r="AV32">
        <v>53</v>
      </c>
      <c r="AW32">
        <v>4</v>
      </c>
      <c r="AX32" t="s">
        <v>74</v>
      </c>
      <c r="AY32" t="s">
        <v>74</v>
      </c>
      <c r="AZ32" t="s">
        <v>74</v>
      </c>
      <c r="BA32" t="s">
        <v>74</v>
      </c>
      <c r="BB32">
        <v>303</v>
      </c>
      <c r="BC32">
        <v>304</v>
      </c>
      <c r="BD32" t="s">
        <v>74</v>
      </c>
      <c r="BE32" t="s">
        <v>74</v>
      </c>
      <c r="BF32" t="s">
        <v>74</v>
      </c>
      <c r="BG32" t="s">
        <v>74</v>
      </c>
      <c r="BH32" t="s">
        <v>74</v>
      </c>
      <c r="BI32">
        <v>2</v>
      </c>
      <c r="BJ32" t="s">
        <v>542</v>
      </c>
      <c r="BK32" t="s">
        <v>543</v>
      </c>
      <c r="BL32" t="s">
        <v>542</v>
      </c>
      <c r="BM32" t="s">
        <v>544</v>
      </c>
      <c r="BN32" t="s">
        <v>74</v>
      </c>
      <c r="BO32" t="s">
        <v>74</v>
      </c>
      <c r="BP32" t="s">
        <v>74</v>
      </c>
      <c r="BQ32" t="s">
        <v>74</v>
      </c>
      <c r="BR32" t="s">
        <v>91</v>
      </c>
      <c r="BS32" t="s">
        <v>545</v>
      </c>
      <c r="BT32" t="str">
        <f>HYPERLINK("https%3A%2F%2Fwww.webofscience.com%2Fwos%2Fwoscc%2Ffull-record%2FWOS:A1993MN39200015","View Full Record in Web of Science")</f>
        <v>View Full Record in Web of Science</v>
      </c>
    </row>
    <row r="33" spans="1:72" x14ac:dyDescent="0.15">
      <c r="A33" t="s">
        <v>72</v>
      </c>
      <c r="B33" t="s">
        <v>546</v>
      </c>
      <c r="C33" t="s">
        <v>74</v>
      </c>
      <c r="D33" t="s">
        <v>74</v>
      </c>
      <c r="E33" t="s">
        <v>74</v>
      </c>
      <c r="F33" t="s">
        <v>546</v>
      </c>
      <c r="G33" t="s">
        <v>74</v>
      </c>
      <c r="H33" t="s">
        <v>74</v>
      </c>
      <c r="I33" t="s">
        <v>547</v>
      </c>
      <c r="J33" t="s">
        <v>548</v>
      </c>
      <c r="K33" t="s">
        <v>74</v>
      </c>
      <c r="L33" t="s">
        <v>74</v>
      </c>
      <c r="M33" t="s">
        <v>77</v>
      </c>
      <c r="N33" t="s">
        <v>549</v>
      </c>
      <c r="O33" t="s">
        <v>74</v>
      </c>
      <c r="P33" t="s">
        <v>74</v>
      </c>
      <c r="Q33" t="s">
        <v>74</v>
      </c>
      <c r="R33" t="s">
        <v>74</v>
      </c>
      <c r="S33" t="s">
        <v>74</v>
      </c>
      <c r="T33" t="s">
        <v>74</v>
      </c>
      <c r="U33" t="s">
        <v>74</v>
      </c>
      <c r="V33" t="s">
        <v>74</v>
      </c>
      <c r="W33" t="s">
        <v>74</v>
      </c>
      <c r="X33" t="s">
        <v>74</v>
      </c>
      <c r="Y33" t="s">
        <v>74</v>
      </c>
      <c r="Z33" t="s">
        <v>74</v>
      </c>
      <c r="AA33" t="s">
        <v>74</v>
      </c>
      <c r="AB33" t="s">
        <v>74</v>
      </c>
      <c r="AC33" t="s">
        <v>74</v>
      </c>
      <c r="AD33" t="s">
        <v>74</v>
      </c>
      <c r="AE33" t="s">
        <v>74</v>
      </c>
      <c r="AF33" t="s">
        <v>74</v>
      </c>
      <c r="AG33">
        <v>0</v>
      </c>
      <c r="AH33">
        <v>0</v>
      </c>
      <c r="AI33">
        <v>0</v>
      </c>
      <c r="AJ33">
        <v>0</v>
      </c>
      <c r="AK33">
        <v>0</v>
      </c>
      <c r="AL33" t="s">
        <v>139</v>
      </c>
      <c r="AM33" t="s">
        <v>140</v>
      </c>
      <c r="AN33" t="s">
        <v>141</v>
      </c>
      <c r="AO33" t="s">
        <v>550</v>
      </c>
      <c r="AP33" t="s">
        <v>74</v>
      </c>
      <c r="AQ33" t="s">
        <v>74</v>
      </c>
      <c r="AR33" t="s">
        <v>551</v>
      </c>
      <c r="AS33" t="s">
        <v>552</v>
      </c>
      <c r="AT33" t="s">
        <v>525</v>
      </c>
      <c r="AU33">
        <v>1993</v>
      </c>
      <c r="AV33">
        <v>5</v>
      </c>
      <c r="AW33">
        <v>3</v>
      </c>
      <c r="AX33" t="s">
        <v>74</v>
      </c>
      <c r="AY33" t="s">
        <v>74</v>
      </c>
      <c r="AZ33" t="s">
        <v>74</v>
      </c>
      <c r="BA33" t="s">
        <v>74</v>
      </c>
      <c r="BB33">
        <v>237</v>
      </c>
      <c r="BC33">
        <v>237</v>
      </c>
      <c r="BD33" t="s">
        <v>74</v>
      </c>
      <c r="BE33" t="s">
        <v>553</v>
      </c>
      <c r="BF33" t="str">
        <f>HYPERLINK("http://dx.doi.org/10.1017/S0954102093000318","http://dx.doi.org/10.1017/S0954102093000318")</f>
        <v>http://dx.doi.org/10.1017/S0954102093000318</v>
      </c>
      <c r="BG33" t="s">
        <v>74</v>
      </c>
      <c r="BH33" t="s">
        <v>74</v>
      </c>
      <c r="BI33">
        <v>1</v>
      </c>
      <c r="BJ33" t="s">
        <v>554</v>
      </c>
      <c r="BK33" t="s">
        <v>88</v>
      </c>
      <c r="BL33" t="s">
        <v>555</v>
      </c>
      <c r="BM33" t="s">
        <v>556</v>
      </c>
      <c r="BN33" t="s">
        <v>74</v>
      </c>
      <c r="BO33" t="s">
        <v>169</v>
      </c>
      <c r="BP33" t="s">
        <v>74</v>
      </c>
      <c r="BQ33" t="s">
        <v>74</v>
      </c>
      <c r="BR33" t="s">
        <v>91</v>
      </c>
      <c r="BS33" t="s">
        <v>557</v>
      </c>
      <c r="BT33" t="str">
        <f>HYPERLINK("https%3A%2F%2Fwww.webofscience.com%2Fwos%2Fwoscc%2Ffull-record%2FWOS:A1993LV75000001","View Full Record in Web of Science")</f>
        <v>View Full Record in Web of Science</v>
      </c>
    </row>
    <row r="34" spans="1:72" x14ac:dyDescent="0.15">
      <c r="A34" t="s">
        <v>72</v>
      </c>
      <c r="B34" t="s">
        <v>558</v>
      </c>
      <c r="C34" t="s">
        <v>74</v>
      </c>
      <c r="D34" t="s">
        <v>74</v>
      </c>
      <c r="E34" t="s">
        <v>74</v>
      </c>
      <c r="F34" t="s">
        <v>558</v>
      </c>
      <c r="G34" t="s">
        <v>74</v>
      </c>
      <c r="H34" t="s">
        <v>74</v>
      </c>
      <c r="I34" t="s">
        <v>559</v>
      </c>
      <c r="J34" t="s">
        <v>548</v>
      </c>
      <c r="K34" t="s">
        <v>74</v>
      </c>
      <c r="L34" t="s">
        <v>74</v>
      </c>
      <c r="M34" t="s">
        <v>77</v>
      </c>
      <c r="N34" t="s">
        <v>484</v>
      </c>
      <c r="O34" t="s">
        <v>74</v>
      </c>
      <c r="P34" t="s">
        <v>74</v>
      </c>
      <c r="Q34" t="s">
        <v>74</v>
      </c>
      <c r="R34" t="s">
        <v>74</v>
      </c>
      <c r="S34" t="s">
        <v>74</v>
      </c>
      <c r="T34" t="s">
        <v>560</v>
      </c>
      <c r="U34" t="s">
        <v>74</v>
      </c>
      <c r="V34" t="s">
        <v>561</v>
      </c>
      <c r="W34" t="s">
        <v>74</v>
      </c>
      <c r="X34" t="s">
        <v>74</v>
      </c>
      <c r="Y34" t="s">
        <v>562</v>
      </c>
      <c r="Z34" t="s">
        <v>74</v>
      </c>
      <c r="AA34" t="s">
        <v>74</v>
      </c>
      <c r="AB34" t="s">
        <v>74</v>
      </c>
      <c r="AC34" t="s">
        <v>74</v>
      </c>
      <c r="AD34" t="s">
        <v>74</v>
      </c>
      <c r="AE34" t="s">
        <v>74</v>
      </c>
      <c r="AF34" t="s">
        <v>74</v>
      </c>
      <c r="AG34">
        <v>0</v>
      </c>
      <c r="AH34">
        <v>20</v>
      </c>
      <c r="AI34">
        <v>24</v>
      </c>
      <c r="AJ34">
        <v>0</v>
      </c>
      <c r="AK34">
        <v>5</v>
      </c>
      <c r="AL34" t="s">
        <v>139</v>
      </c>
      <c r="AM34" t="s">
        <v>140</v>
      </c>
      <c r="AN34" t="s">
        <v>141</v>
      </c>
      <c r="AO34" t="s">
        <v>550</v>
      </c>
      <c r="AP34" t="s">
        <v>74</v>
      </c>
      <c r="AQ34" t="s">
        <v>74</v>
      </c>
      <c r="AR34" t="s">
        <v>551</v>
      </c>
      <c r="AS34" t="s">
        <v>552</v>
      </c>
      <c r="AT34" t="s">
        <v>525</v>
      </c>
      <c r="AU34">
        <v>1993</v>
      </c>
      <c r="AV34">
        <v>5</v>
      </c>
      <c r="AW34">
        <v>3</v>
      </c>
      <c r="AX34" t="s">
        <v>74</v>
      </c>
      <c r="AY34" t="s">
        <v>74</v>
      </c>
      <c r="AZ34" t="s">
        <v>74</v>
      </c>
      <c r="BA34" t="s">
        <v>74</v>
      </c>
      <c r="BB34">
        <v>239</v>
      </c>
      <c r="BC34">
        <v>244</v>
      </c>
      <c r="BD34" t="s">
        <v>74</v>
      </c>
      <c r="BE34" t="s">
        <v>563</v>
      </c>
      <c r="BF34" t="str">
        <f>HYPERLINK("http://dx.doi.org/10.1017/S095410209300032X","http://dx.doi.org/10.1017/S095410209300032X")</f>
        <v>http://dx.doi.org/10.1017/S095410209300032X</v>
      </c>
      <c r="BG34" t="s">
        <v>74</v>
      </c>
      <c r="BH34" t="s">
        <v>74</v>
      </c>
      <c r="BI34">
        <v>6</v>
      </c>
      <c r="BJ34" t="s">
        <v>554</v>
      </c>
      <c r="BK34" t="s">
        <v>88</v>
      </c>
      <c r="BL34" t="s">
        <v>555</v>
      </c>
      <c r="BM34" t="s">
        <v>556</v>
      </c>
      <c r="BN34" t="s">
        <v>74</v>
      </c>
      <c r="BO34" t="s">
        <v>74</v>
      </c>
      <c r="BP34" t="s">
        <v>74</v>
      </c>
      <c r="BQ34" t="s">
        <v>74</v>
      </c>
      <c r="BR34" t="s">
        <v>91</v>
      </c>
      <c r="BS34" t="s">
        <v>564</v>
      </c>
      <c r="BT34" t="str">
        <f>HYPERLINK("https%3A%2F%2Fwww.webofscience.com%2Fwos%2Fwoscc%2Ffull-record%2FWOS:A1993LV75000002","View Full Record in Web of Science")</f>
        <v>View Full Record in Web of Science</v>
      </c>
    </row>
    <row r="35" spans="1:72" x14ac:dyDescent="0.15">
      <c r="A35" t="s">
        <v>72</v>
      </c>
      <c r="B35" t="s">
        <v>565</v>
      </c>
      <c r="C35" t="s">
        <v>74</v>
      </c>
      <c r="D35" t="s">
        <v>74</v>
      </c>
      <c r="E35" t="s">
        <v>74</v>
      </c>
      <c r="F35" t="s">
        <v>565</v>
      </c>
      <c r="G35" t="s">
        <v>74</v>
      </c>
      <c r="H35" t="s">
        <v>74</v>
      </c>
      <c r="I35" t="s">
        <v>566</v>
      </c>
      <c r="J35" t="s">
        <v>548</v>
      </c>
      <c r="K35" t="s">
        <v>74</v>
      </c>
      <c r="L35" t="s">
        <v>74</v>
      </c>
      <c r="M35" t="s">
        <v>77</v>
      </c>
      <c r="N35" t="s">
        <v>78</v>
      </c>
      <c r="O35" t="s">
        <v>74</v>
      </c>
      <c r="P35" t="s">
        <v>74</v>
      </c>
      <c r="Q35" t="s">
        <v>74</v>
      </c>
      <c r="R35" t="s">
        <v>74</v>
      </c>
      <c r="S35" t="s">
        <v>74</v>
      </c>
      <c r="T35" t="s">
        <v>567</v>
      </c>
      <c r="U35" t="s">
        <v>74</v>
      </c>
      <c r="V35" t="s">
        <v>568</v>
      </c>
      <c r="W35" t="s">
        <v>74</v>
      </c>
      <c r="X35" t="s">
        <v>74</v>
      </c>
      <c r="Y35" t="s">
        <v>569</v>
      </c>
      <c r="Z35" t="s">
        <v>74</v>
      </c>
      <c r="AA35" t="s">
        <v>570</v>
      </c>
      <c r="AB35" t="s">
        <v>571</v>
      </c>
      <c r="AC35" t="s">
        <v>74</v>
      </c>
      <c r="AD35" t="s">
        <v>74</v>
      </c>
      <c r="AE35" t="s">
        <v>74</v>
      </c>
      <c r="AF35" t="s">
        <v>74</v>
      </c>
      <c r="AG35">
        <v>0</v>
      </c>
      <c r="AH35">
        <v>13</v>
      </c>
      <c r="AI35">
        <v>14</v>
      </c>
      <c r="AJ35">
        <v>0</v>
      </c>
      <c r="AK35">
        <v>15</v>
      </c>
      <c r="AL35" t="s">
        <v>139</v>
      </c>
      <c r="AM35" t="s">
        <v>140</v>
      </c>
      <c r="AN35" t="s">
        <v>141</v>
      </c>
      <c r="AO35" t="s">
        <v>550</v>
      </c>
      <c r="AP35" t="s">
        <v>74</v>
      </c>
      <c r="AQ35" t="s">
        <v>74</v>
      </c>
      <c r="AR35" t="s">
        <v>551</v>
      </c>
      <c r="AS35" t="s">
        <v>552</v>
      </c>
      <c r="AT35" t="s">
        <v>525</v>
      </c>
      <c r="AU35">
        <v>1993</v>
      </c>
      <c r="AV35">
        <v>5</v>
      </c>
      <c r="AW35">
        <v>3</v>
      </c>
      <c r="AX35" t="s">
        <v>74</v>
      </c>
      <c r="AY35" t="s">
        <v>74</v>
      </c>
      <c r="AZ35" t="s">
        <v>74</v>
      </c>
      <c r="BA35" t="s">
        <v>74</v>
      </c>
      <c r="BB35">
        <v>245</v>
      </c>
      <c r="BC35">
        <v>252</v>
      </c>
      <c r="BD35" t="s">
        <v>74</v>
      </c>
      <c r="BE35" t="s">
        <v>572</v>
      </c>
      <c r="BF35" t="str">
        <f>HYPERLINK("http://dx.doi.org/10.1017/S0954102093000331","http://dx.doi.org/10.1017/S0954102093000331")</f>
        <v>http://dx.doi.org/10.1017/S0954102093000331</v>
      </c>
      <c r="BG35" t="s">
        <v>74</v>
      </c>
      <c r="BH35" t="s">
        <v>74</v>
      </c>
      <c r="BI35">
        <v>8</v>
      </c>
      <c r="BJ35" t="s">
        <v>554</v>
      </c>
      <c r="BK35" t="s">
        <v>88</v>
      </c>
      <c r="BL35" t="s">
        <v>555</v>
      </c>
      <c r="BM35" t="s">
        <v>556</v>
      </c>
      <c r="BN35" t="s">
        <v>74</v>
      </c>
      <c r="BO35" t="s">
        <v>74</v>
      </c>
      <c r="BP35" t="s">
        <v>74</v>
      </c>
      <c r="BQ35" t="s">
        <v>74</v>
      </c>
      <c r="BR35" t="s">
        <v>91</v>
      </c>
      <c r="BS35" t="s">
        <v>573</v>
      </c>
      <c r="BT35" t="str">
        <f>HYPERLINK("https%3A%2F%2Fwww.webofscience.com%2Fwos%2Fwoscc%2Ffull-record%2FWOS:A1993LV75000003","View Full Record in Web of Science")</f>
        <v>View Full Record in Web of Science</v>
      </c>
    </row>
    <row r="36" spans="1:72" x14ac:dyDescent="0.15">
      <c r="A36" t="s">
        <v>72</v>
      </c>
      <c r="B36" t="s">
        <v>574</v>
      </c>
      <c r="C36" t="s">
        <v>74</v>
      </c>
      <c r="D36" t="s">
        <v>74</v>
      </c>
      <c r="E36" t="s">
        <v>74</v>
      </c>
      <c r="F36" t="s">
        <v>574</v>
      </c>
      <c r="G36" t="s">
        <v>74</v>
      </c>
      <c r="H36" t="s">
        <v>74</v>
      </c>
      <c r="I36" t="s">
        <v>575</v>
      </c>
      <c r="J36" t="s">
        <v>548</v>
      </c>
      <c r="K36" t="s">
        <v>74</v>
      </c>
      <c r="L36" t="s">
        <v>74</v>
      </c>
      <c r="M36" t="s">
        <v>77</v>
      </c>
      <c r="N36" t="s">
        <v>78</v>
      </c>
      <c r="O36" t="s">
        <v>74</v>
      </c>
      <c r="P36" t="s">
        <v>74</v>
      </c>
      <c r="Q36" t="s">
        <v>74</v>
      </c>
      <c r="R36" t="s">
        <v>74</v>
      </c>
      <c r="S36" t="s">
        <v>74</v>
      </c>
      <c r="T36" t="s">
        <v>576</v>
      </c>
      <c r="U36" t="s">
        <v>74</v>
      </c>
      <c r="V36" t="s">
        <v>577</v>
      </c>
      <c r="W36" t="s">
        <v>74</v>
      </c>
      <c r="X36" t="s">
        <v>74</v>
      </c>
      <c r="Y36" t="s">
        <v>578</v>
      </c>
      <c r="Z36" t="s">
        <v>74</v>
      </c>
      <c r="AA36" t="s">
        <v>74</v>
      </c>
      <c r="AB36" t="s">
        <v>579</v>
      </c>
      <c r="AC36" t="s">
        <v>74</v>
      </c>
      <c r="AD36" t="s">
        <v>74</v>
      </c>
      <c r="AE36" t="s">
        <v>74</v>
      </c>
      <c r="AF36" t="s">
        <v>74</v>
      </c>
      <c r="AG36">
        <v>0</v>
      </c>
      <c r="AH36">
        <v>144</v>
      </c>
      <c r="AI36">
        <v>155</v>
      </c>
      <c r="AJ36">
        <v>0</v>
      </c>
      <c r="AK36">
        <v>23</v>
      </c>
      <c r="AL36" t="s">
        <v>139</v>
      </c>
      <c r="AM36" t="s">
        <v>140</v>
      </c>
      <c r="AN36" t="s">
        <v>141</v>
      </c>
      <c r="AO36" t="s">
        <v>550</v>
      </c>
      <c r="AP36" t="s">
        <v>74</v>
      </c>
      <c r="AQ36" t="s">
        <v>74</v>
      </c>
      <c r="AR36" t="s">
        <v>551</v>
      </c>
      <c r="AS36" t="s">
        <v>552</v>
      </c>
      <c r="AT36" t="s">
        <v>525</v>
      </c>
      <c r="AU36">
        <v>1993</v>
      </c>
      <c r="AV36">
        <v>5</v>
      </c>
      <c r="AW36">
        <v>3</v>
      </c>
      <c r="AX36" t="s">
        <v>74</v>
      </c>
      <c r="AY36" t="s">
        <v>74</v>
      </c>
      <c r="AZ36" t="s">
        <v>74</v>
      </c>
      <c r="BA36" t="s">
        <v>74</v>
      </c>
      <c r="BB36">
        <v>253</v>
      </c>
      <c r="BC36">
        <v>266</v>
      </c>
      <c r="BD36" t="s">
        <v>74</v>
      </c>
      <c r="BE36" t="s">
        <v>580</v>
      </c>
      <c r="BF36" t="str">
        <f>HYPERLINK("http://dx.doi.org/10.1017/S0954102093000343","http://dx.doi.org/10.1017/S0954102093000343")</f>
        <v>http://dx.doi.org/10.1017/S0954102093000343</v>
      </c>
      <c r="BG36" t="s">
        <v>74</v>
      </c>
      <c r="BH36" t="s">
        <v>74</v>
      </c>
      <c r="BI36">
        <v>14</v>
      </c>
      <c r="BJ36" t="s">
        <v>554</v>
      </c>
      <c r="BK36" t="s">
        <v>88</v>
      </c>
      <c r="BL36" t="s">
        <v>555</v>
      </c>
      <c r="BM36" t="s">
        <v>556</v>
      </c>
      <c r="BN36" t="s">
        <v>74</v>
      </c>
      <c r="BO36" t="s">
        <v>74</v>
      </c>
      <c r="BP36" t="s">
        <v>74</v>
      </c>
      <c r="BQ36" t="s">
        <v>74</v>
      </c>
      <c r="BR36" t="s">
        <v>91</v>
      </c>
      <c r="BS36" t="s">
        <v>581</v>
      </c>
      <c r="BT36" t="str">
        <f>HYPERLINK("https%3A%2F%2Fwww.webofscience.com%2Fwos%2Fwoscc%2Ffull-record%2FWOS:A1993LV75000004","View Full Record in Web of Science")</f>
        <v>View Full Record in Web of Science</v>
      </c>
    </row>
    <row r="37" spans="1:72" x14ac:dyDescent="0.15">
      <c r="A37" t="s">
        <v>72</v>
      </c>
      <c r="B37" t="s">
        <v>582</v>
      </c>
      <c r="C37" t="s">
        <v>74</v>
      </c>
      <c r="D37" t="s">
        <v>74</v>
      </c>
      <c r="E37" t="s">
        <v>74</v>
      </c>
      <c r="F37" t="s">
        <v>582</v>
      </c>
      <c r="G37" t="s">
        <v>74</v>
      </c>
      <c r="H37" t="s">
        <v>74</v>
      </c>
      <c r="I37" t="s">
        <v>583</v>
      </c>
      <c r="J37" t="s">
        <v>548</v>
      </c>
      <c r="K37" t="s">
        <v>74</v>
      </c>
      <c r="L37" t="s">
        <v>74</v>
      </c>
      <c r="M37" t="s">
        <v>77</v>
      </c>
      <c r="N37" t="s">
        <v>78</v>
      </c>
      <c r="O37" t="s">
        <v>74</v>
      </c>
      <c r="P37" t="s">
        <v>74</v>
      </c>
      <c r="Q37" t="s">
        <v>74</v>
      </c>
      <c r="R37" t="s">
        <v>74</v>
      </c>
      <c r="S37" t="s">
        <v>74</v>
      </c>
      <c r="T37" t="s">
        <v>584</v>
      </c>
      <c r="U37" t="s">
        <v>74</v>
      </c>
      <c r="V37" t="s">
        <v>585</v>
      </c>
      <c r="W37" t="s">
        <v>74</v>
      </c>
      <c r="X37" t="s">
        <v>74</v>
      </c>
      <c r="Y37" t="s">
        <v>586</v>
      </c>
      <c r="Z37" t="s">
        <v>74</v>
      </c>
      <c r="AA37" t="s">
        <v>74</v>
      </c>
      <c r="AB37" t="s">
        <v>74</v>
      </c>
      <c r="AC37" t="s">
        <v>74</v>
      </c>
      <c r="AD37" t="s">
        <v>74</v>
      </c>
      <c r="AE37" t="s">
        <v>74</v>
      </c>
      <c r="AF37" t="s">
        <v>74</v>
      </c>
      <c r="AG37">
        <v>0</v>
      </c>
      <c r="AH37">
        <v>22</v>
      </c>
      <c r="AI37">
        <v>25</v>
      </c>
      <c r="AJ37">
        <v>0</v>
      </c>
      <c r="AK37">
        <v>4</v>
      </c>
      <c r="AL37" t="s">
        <v>139</v>
      </c>
      <c r="AM37" t="s">
        <v>140</v>
      </c>
      <c r="AN37" t="s">
        <v>141</v>
      </c>
      <c r="AO37" t="s">
        <v>550</v>
      </c>
      <c r="AP37" t="s">
        <v>74</v>
      </c>
      <c r="AQ37" t="s">
        <v>74</v>
      </c>
      <c r="AR37" t="s">
        <v>551</v>
      </c>
      <c r="AS37" t="s">
        <v>552</v>
      </c>
      <c r="AT37" t="s">
        <v>525</v>
      </c>
      <c r="AU37">
        <v>1993</v>
      </c>
      <c r="AV37">
        <v>5</v>
      </c>
      <c r="AW37">
        <v>3</v>
      </c>
      <c r="AX37" t="s">
        <v>74</v>
      </c>
      <c r="AY37" t="s">
        <v>74</v>
      </c>
      <c r="AZ37" t="s">
        <v>74</v>
      </c>
      <c r="BA37" t="s">
        <v>74</v>
      </c>
      <c r="BB37">
        <v>267</v>
      </c>
      <c r="BC37">
        <v>270</v>
      </c>
      <c r="BD37" t="s">
        <v>74</v>
      </c>
      <c r="BE37" t="s">
        <v>587</v>
      </c>
      <c r="BF37" t="str">
        <f>HYPERLINK("http://dx.doi.org/10.1017/S0954102093000355","http://dx.doi.org/10.1017/S0954102093000355")</f>
        <v>http://dx.doi.org/10.1017/S0954102093000355</v>
      </c>
      <c r="BG37" t="s">
        <v>74</v>
      </c>
      <c r="BH37" t="s">
        <v>74</v>
      </c>
      <c r="BI37">
        <v>4</v>
      </c>
      <c r="BJ37" t="s">
        <v>554</v>
      </c>
      <c r="BK37" t="s">
        <v>88</v>
      </c>
      <c r="BL37" t="s">
        <v>555</v>
      </c>
      <c r="BM37" t="s">
        <v>556</v>
      </c>
      <c r="BN37" t="s">
        <v>74</v>
      </c>
      <c r="BO37" t="s">
        <v>74</v>
      </c>
      <c r="BP37" t="s">
        <v>74</v>
      </c>
      <c r="BQ37" t="s">
        <v>74</v>
      </c>
      <c r="BR37" t="s">
        <v>91</v>
      </c>
      <c r="BS37" t="s">
        <v>588</v>
      </c>
      <c r="BT37" t="str">
        <f>HYPERLINK("https%3A%2F%2Fwww.webofscience.com%2Fwos%2Fwoscc%2Ffull-record%2FWOS:A1993LV75000005","View Full Record in Web of Science")</f>
        <v>View Full Record in Web of Science</v>
      </c>
    </row>
    <row r="38" spans="1:72" x14ac:dyDescent="0.15">
      <c r="A38" t="s">
        <v>72</v>
      </c>
      <c r="B38" t="s">
        <v>589</v>
      </c>
      <c r="C38" t="s">
        <v>74</v>
      </c>
      <c r="D38" t="s">
        <v>74</v>
      </c>
      <c r="E38" t="s">
        <v>74</v>
      </c>
      <c r="F38" t="s">
        <v>589</v>
      </c>
      <c r="G38" t="s">
        <v>74</v>
      </c>
      <c r="H38" t="s">
        <v>74</v>
      </c>
      <c r="I38" t="s">
        <v>590</v>
      </c>
      <c r="J38" t="s">
        <v>548</v>
      </c>
      <c r="K38" t="s">
        <v>74</v>
      </c>
      <c r="L38" t="s">
        <v>74</v>
      </c>
      <c r="M38" t="s">
        <v>77</v>
      </c>
      <c r="N38" t="s">
        <v>78</v>
      </c>
      <c r="O38" t="s">
        <v>74</v>
      </c>
      <c r="P38" t="s">
        <v>74</v>
      </c>
      <c r="Q38" t="s">
        <v>74</v>
      </c>
      <c r="R38" t="s">
        <v>74</v>
      </c>
      <c r="S38" t="s">
        <v>74</v>
      </c>
      <c r="T38" t="s">
        <v>591</v>
      </c>
      <c r="U38" t="s">
        <v>74</v>
      </c>
      <c r="V38" t="s">
        <v>592</v>
      </c>
      <c r="W38" t="s">
        <v>74</v>
      </c>
      <c r="X38" t="s">
        <v>74</v>
      </c>
      <c r="Y38" t="s">
        <v>593</v>
      </c>
      <c r="Z38" t="s">
        <v>74</v>
      </c>
      <c r="AA38" t="s">
        <v>594</v>
      </c>
      <c r="AB38" t="s">
        <v>74</v>
      </c>
      <c r="AC38" t="s">
        <v>74</v>
      </c>
      <c r="AD38" t="s">
        <v>74</v>
      </c>
      <c r="AE38" t="s">
        <v>74</v>
      </c>
      <c r="AF38" t="s">
        <v>74</v>
      </c>
      <c r="AG38">
        <v>0</v>
      </c>
      <c r="AH38">
        <v>64</v>
      </c>
      <c r="AI38">
        <v>74</v>
      </c>
      <c r="AJ38">
        <v>0</v>
      </c>
      <c r="AK38">
        <v>12</v>
      </c>
      <c r="AL38" t="s">
        <v>139</v>
      </c>
      <c r="AM38" t="s">
        <v>140</v>
      </c>
      <c r="AN38" t="s">
        <v>141</v>
      </c>
      <c r="AO38" t="s">
        <v>550</v>
      </c>
      <c r="AP38" t="s">
        <v>74</v>
      </c>
      <c r="AQ38" t="s">
        <v>74</v>
      </c>
      <c r="AR38" t="s">
        <v>551</v>
      </c>
      <c r="AS38" t="s">
        <v>552</v>
      </c>
      <c r="AT38" t="s">
        <v>525</v>
      </c>
      <c r="AU38">
        <v>1993</v>
      </c>
      <c r="AV38">
        <v>5</v>
      </c>
      <c r="AW38">
        <v>3</v>
      </c>
      <c r="AX38" t="s">
        <v>74</v>
      </c>
      <c r="AY38" t="s">
        <v>74</v>
      </c>
      <c r="AZ38" t="s">
        <v>74</v>
      </c>
      <c r="BA38" t="s">
        <v>74</v>
      </c>
      <c r="BB38">
        <v>271</v>
      </c>
      <c r="BC38">
        <v>278</v>
      </c>
      <c r="BD38" t="s">
        <v>74</v>
      </c>
      <c r="BE38" t="s">
        <v>595</v>
      </c>
      <c r="BF38" t="str">
        <f>HYPERLINK("http://dx.doi.org/10.1017/S0954102093000367","http://dx.doi.org/10.1017/S0954102093000367")</f>
        <v>http://dx.doi.org/10.1017/S0954102093000367</v>
      </c>
      <c r="BG38" t="s">
        <v>74</v>
      </c>
      <c r="BH38" t="s">
        <v>74</v>
      </c>
      <c r="BI38">
        <v>8</v>
      </c>
      <c r="BJ38" t="s">
        <v>554</v>
      </c>
      <c r="BK38" t="s">
        <v>88</v>
      </c>
      <c r="BL38" t="s">
        <v>555</v>
      </c>
      <c r="BM38" t="s">
        <v>556</v>
      </c>
      <c r="BN38" t="s">
        <v>74</v>
      </c>
      <c r="BO38" t="s">
        <v>74</v>
      </c>
      <c r="BP38" t="s">
        <v>74</v>
      </c>
      <c r="BQ38" t="s">
        <v>74</v>
      </c>
      <c r="BR38" t="s">
        <v>91</v>
      </c>
      <c r="BS38" t="s">
        <v>596</v>
      </c>
      <c r="BT38" t="str">
        <f>HYPERLINK("https%3A%2F%2Fwww.webofscience.com%2Fwos%2Fwoscc%2Ffull-record%2FWOS:A1993LV75000006","View Full Record in Web of Science")</f>
        <v>View Full Record in Web of Science</v>
      </c>
    </row>
    <row r="39" spans="1:72" x14ac:dyDescent="0.15">
      <c r="A39" t="s">
        <v>72</v>
      </c>
      <c r="B39" t="s">
        <v>597</v>
      </c>
      <c r="C39" t="s">
        <v>74</v>
      </c>
      <c r="D39" t="s">
        <v>74</v>
      </c>
      <c r="E39" t="s">
        <v>74</v>
      </c>
      <c r="F39" t="s">
        <v>597</v>
      </c>
      <c r="G39" t="s">
        <v>74</v>
      </c>
      <c r="H39" t="s">
        <v>74</v>
      </c>
      <c r="I39" t="s">
        <v>598</v>
      </c>
      <c r="J39" t="s">
        <v>548</v>
      </c>
      <c r="K39" t="s">
        <v>74</v>
      </c>
      <c r="L39" t="s">
        <v>74</v>
      </c>
      <c r="M39" t="s">
        <v>77</v>
      </c>
      <c r="N39" t="s">
        <v>599</v>
      </c>
      <c r="O39" t="s">
        <v>74</v>
      </c>
      <c r="P39" t="s">
        <v>74</v>
      </c>
      <c r="Q39" t="s">
        <v>74</v>
      </c>
      <c r="R39" t="s">
        <v>74</v>
      </c>
      <c r="S39" t="s">
        <v>74</v>
      </c>
      <c r="T39" t="s">
        <v>74</v>
      </c>
      <c r="U39" t="s">
        <v>74</v>
      </c>
      <c r="V39" t="s">
        <v>74</v>
      </c>
      <c r="W39" t="s">
        <v>74</v>
      </c>
      <c r="X39" t="s">
        <v>74</v>
      </c>
      <c r="Y39" t="s">
        <v>600</v>
      </c>
      <c r="Z39" t="s">
        <v>74</v>
      </c>
      <c r="AA39" t="s">
        <v>74</v>
      </c>
      <c r="AB39" t="s">
        <v>74</v>
      </c>
      <c r="AC39" t="s">
        <v>74</v>
      </c>
      <c r="AD39" t="s">
        <v>74</v>
      </c>
      <c r="AE39" t="s">
        <v>74</v>
      </c>
      <c r="AF39" t="s">
        <v>74</v>
      </c>
      <c r="AG39">
        <v>0</v>
      </c>
      <c r="AH39">
        <v>13</v>
      </c>
      <c r="AI39">
        <v>13</v>
      </c>
      <c r="AJ39">
        <v>0</v>
      </c>
      <c r="AK39">
        <v>1</v>
      </c>
      <c r="AL39" t="s">
        <v>139</v>
      </c>
      <c r="AM39" t="s">
        <v>140</v>
      </c>
      <c r="AN39" t="s">
        <v>141</v>
      </c>
      <c r="AO39" t="s">
        <v>550</v>
      </c>
      <c r="AP39" t="s">
        <v>74</v>
      </c>
      <c r="AQ39" t="s">
        <v>74</v>
      </c>
      <c r="AR39" t="s">
        <v>551</v>
      </c>
      <c r="AS39" t="s">
        <v>552</v>
      </c>
      <c r="AT39" t="s">
        <v>525</v>
      </c>
      <c r="AU39">
        <v>1993</v>
      </c>
      <c r="AV39">
        <v>5</v>
      </c>
      <c r="AW39">
        <v>3</v>
      </c>
      <c r="AX39" t="s">
        <v>74</v>
      </c>
      <c r="AY39" t="s">
        <v>74</v>
      </c>
      <c r="AZ39" t="s">
        <v>74</v>
      </c>
      <c r="BA39" t="s">
        <v>74</v>
      </c>
      <c r="BB39">
        <v>279</v>
      </c>
      <c r="BC39">
        <v>280</v>
      </c>
      <c r="BD39" t="s">
        <v>74</v>
      </c>
      <c r="BE39" t="s">
        <v>601</v>
      </c>
      <c r="BF39" t="str">
        <f>HYPERLINK("http://dx.doi.org/10.1017/S0954102093000379","http://dx.doi.org/10.1017/S0954102093000379")</f>
        <v>http://dx.doi.org/10.1017/S0954102093000379</v>
      </c>
      <c r="BG39" t="s">
        <v>74</v>
      </c>
      <c r="BH39" t="s">
        <v>74</v>
      </c>
      <c r="BI39">
        <v>2</v>
      </c>
      <c r="BJ39" t="s">
        <v>554</v>
      </c>
      <c r="BK39" t="s">
        <v>88</v>
      </c>
      <c r="BL39" t="s">
        <v>555</v>
      </c>
      <c r="BM39" t="s">
        <v>556</v>
      </c>
      <c r="BN39" t="s">
        <v>74</v>
      </c>
      <c r="BO39" t="s">
        <v>74</v>
      </c>
      <c r="BP39" t="s">
        <v>74</v>
      </c>
      <c r="BQ39" t="s">
        <v>74</v>
      </c>
      <c r="BR39" t="s">
        <v>91</v>
      </c>
      <c r="BS39" t="s">
        <v>602</v>
      </c>
      <c r="BT39" t="str">
        <f>HYPERLINK("https%3A%2F%2Fwww.webofscience.com%2Fwos%2Fwoscc%2Ffull-record%2FWOS:A1993LV75000007","View Full Record in Web of Science")</f>
        <v>View Full Record in Web of Science</v>
      </c>
    </row>
    <row r="40" spans="1:72" x14ac:dyDescent="0.15">
      <c r="A40" t="s">
        <v>72</v>
      </c>
      <c r="B40" t="s">
        <v>603</v>
      </c>
      <c r="C40" t="s">
        <v>74</v>
      </c>
      <c r="D40" t="s">
        <v>74</v>
      </c>
      <c r="E40" t="s">
        <v>74</v>
      </c>
      <c r="F40" t="s">
        <v>603</v>
      </c>
      <c r="G40" t="s">
        <v>74</v>
      </c>
      <c r="H40" t="s">
        <v>74</v>
      </c>
      <c r="I40" t="s">
        <v>604</v>
      </c>
      <c r="J40" t="s">
        <v>548</v>
      </c>
      <c r="K40" t="s">
        <v>74</v>
      </c>
      <c r="L40" t="s">
        <v>74</v>
      </c>
      <c r="M40" t="s">
        <v>77</v>
      </c>
      <c r="N40" t="s">
        <v>78</v>
      </c>
      <c r="O40" t="s">
        <v>74</v>
      </c>
      <c r="P40" t="s">
        <v>74</v>
      </c>
      <c r="Q40" t="s">
        <v>74</v>
      </c>
      <c r="R40" t="s">
        <v>74</v>
      </c>
      <c r="S40" t="s">
        <v>74</v>
      </c>
      <c r="T40" t="s">
        <v>605</v>
      </c>
      <c r="U40" t="s">
        <v>74</v>
      </c>
      <c r="V40" t="s">
        <v>606</v>
      </c>
      <c r="W40" t="s">
        <v>74</v>
      </c>
      <c r="X40" t="s">
        <v>74</v>
      </c>
      <c r="Y40" t="s">
        <v>607</v>
      </c>
      <c r="Z40" t="s">
        <v>74</v>
      </c>
      <c r="AA40" t="s">
        <v>74</v>
      </c>
      <c r="AB40" t="s">
        <v>74</v>
      </c>
      <c r="AC40" t="s">
        <v>74</v>
      </c>
      <c r="AD40" t="s">
        <v>74</v>
      </c>
      <c r="AE40" t="s">
        <v>74</v>
      </c>
      <c r="AF40" t="s">
        <v>74</v>
      </c>
      <c r="AG40">
        <v>0</v>
      </c>
      <c r="AH40">
        <v>20</v>
      </c>
      <c r="AI40">
        <v>23</v>
      </c>
      <c r="AJ40">
        <v>0</v>
      </c>
      <c r="AK40">
        <v>5</v>
      </c>
      <c r="AL40" t="s">
        <v>139</v>
      </c>
      <c r="AM40" t="s">
        <v>140</v>
      </c>
      <c r="AN40" t="s">
        <v>141</v>
      </c>
      <c r="AO40" t="s">
        <v>550</v>
      </c>
      <c r="AP40" t="s">
        <v>74</v>
      </c>
      <c r="AQ40" t="s">
        <v>74</v>
      </c>
      <c r="AR40" t="s">
        <v>551</v>
      </c>
      <c r="AS40" t="s">
        <v>552</v>
      </c>
      <c r="AT40" t="s">
        <v>525</v>
      </c>
      <c r="AU40">
        <v>1993</v>
      </c>
      <c r="AV40">
        <v>5</v>
      </c>
      <c r="AW40">
        <v>3</v>
      </c>
      <c r="AX40" t="s">
        <v>74</v>
      </c>
      <c r="AY40" t="s">
        <v>74</v>
      </c>
      <c r="AZ40" t="s">
        <v>74</v>
      </c>
      <c r="BA40" t="s">
        <v>74</v>
      </c>
      <c r="BB40">
        <v>281</v>
      </c>
      <c r="BC40">
        <v>296</v>
      </c>
      <c r="BD40" t="s">
        <v>74</v>
      </c>
      <c r="BE40" t="s">
        <v>608</v>
      </c>
      <c r="BF40" t="str">
        <f>HYPERLINK("http://dx.doi.org/10.1017/S0954102093000380","http://dx.doi.org/10.1017/S0954102093000380")</f>
        <v>http://dx.doi.org/10.1017/S0954102093000380</v>
      </c>
      <c r="BG40" t="s">
        <v>74</v>
      </c>
      <c r="BH40" t="s">
        <v>74</v>
      </c>
      <c r="BI40">
        <v>16</v>
      </c>
      <c r="BJ40" t="s">
        <v>554</v>
      </c>
      <c r="BK40" t="s">
        <v>88</v>
      </c>
      <c r="BL40" t="s">
        <v>555</v>
      </c>
      <c r="BM40" t="s">
        <v>556</v>
      </c>
      <c r="BN40" t="s">
        <v>74</v>
      </c>
      <c r="BO40" t="s">
        <v>74</v>
      </c>
      <c r="BP40" t="s">
        <v>74</v>
      </c>
      <c r="BQ40" t="s">
        <v>74</v>
      </c>
      <c r="BR40" t="s">
        <v>91</v>
      </c>
      <c r="BS40" t="s">
        <v>609</v>
      </c>
      <c r="BT40" t="str">
        <f>HYPERLINK("https%3A%2F%2Fwww.webofscience.com%2Fwos%2Fwoscc%2Ffull-record%2FWOS:A1993LV75000008","View Full Record in Web of Science")</f>
        <v>View Full Record in Web of Science</v>
      </c>
    </row>
    <row r="41" spans="1:72" x14ac:dyDescent="0.15">
      <c r="A41" t="s">
        <v>72</v>
      </c>
      <c r="B41" t="s">
        <v>610</v>
      </c>
      <c r="C41" t="s">
        <v>74</v>
      </c>
      <c r="D41" t="s">
        <v>74</v>
      </c>
      <c r="E41" t="s">
        <v>74</v>
      </c>
      <c r="F41" t="s">
        <v>610</v>
      </c>
      <c r="G41" t="s">
        <v>74</v>
      </c>
      <c r="H41" t="s">
        <v>74</v>
      </c>
      <c r="I41" t="s">
        <v>611</v>
      </c>
      <c r="J41" t="s">
        <v>548</v>
      </c>
      <c r="K41" t="s">
        <v>74</v>
      </c>
      <c r="L41" t="s">
        <v>74</v>
      </c>
      <c r="M41" t="s">
        <v>77</v>
      </c>
      <c r="N41" t="s">
        <v>78</v>
      </c>
      <c r="O41" t="s">
        <v>74</v>
      </c>
      <c r="P41" t="s">
        <v>74</v>
      </c>
      <c r="Q41" t="s">
        <v>74</v>
      </c>
      <c r="R41" t="s">
        <v>74</v>
      </c>
      <c r="S41" t="s">
        <v>74</v>
      </c>
      <c r="T41" t="s">
        <v>612</v>
      </c>
      <c r="U41" t="s">
        <v>74</v>
      </c>
      <c r="V41" t="s">
        <v>613</v>
      </c>
      <c r="W41" t="s">
        <v>74</v>
      </c>
      <c r="X41" t="s">
        <v>74</v>
      </c>
      <c r="Y41" t="s">
        <v>614</v>
      </c>
      <c r="Z41" t="s">
        <v>74</v>
      </c>
      <c r="AA41" t="s">
        <v>615</v>
      </c>
      <c r="AB41" t="s">
        <v>74</v>
      </c>
      <c r="AC41" t="s">
        <v>74</v>
      </c>
      <c r="AD41" t="s">
        <v>74</v>
      </c>
      <c r="AE41" t="s">
        <v>74</v>
      </c>
      <c r="AF41" t="s">
        <v>74</v>
      </c>
      <c r="AG41">
        <v>0</v>
      </c>
      <c r="AH41">
        <v>15</v>
      </c>
      <c r="AI41">
        <v>16</v>
      </c>
      <c r="AJ41">
        <v>0</v>
      </c>
      <c r="AK41">
        <v>1</v>
      </c>
      <c r="AL41" t="s">
        <v>139</v>
      </c>
      <c r="AM41" t="s">
        <v>140</v>
      </c>
      <c r="AN41" t="s">
        <v>141</v>
      </c>
      <c r="AO41" t="s">
        <v>550</v>
      </c>
      <c r="AP41" t="s">
        <v>74</v>
      </c>
      <c r="AQ41" t="s">
        <v>74</v>
      </c>
      <c r="AR41" t="s">
        <v>551</v>
      </c>
      <c r="AS41" t="s">
        <v>552</v>
      </c>
      <c r="AT41" t="s">
        <v>525</v>
      </c>
      <c r="AU41">
        <v>1993</v>
      </c>
      <c r="AV41">
        <v>5</v>
      </c>
      <c r="AW41">
        <v>3</v>
      </c>
      <c r="AX41" t="s">
        <v>74</v>
      </c>
      <c r="AY41" t="s">
        <v>74</v>
      </c>
      <c r="AZ41" t="s">
        <v>74</v>
      </c>
      <c r="BA41" t="s">
        <v>74</v>
      </c>
      <c r="BB41">
        <v>297</v>
      </c>
      <c r="BC41">
        <v>307</v>
      </c>
      <c r="BD41" t="s">
        <v>74</v>
      </c>
      <c r="BE41" t="s">
        <v>616</v>
      </c>
      <c r="BF41" t="str">
        <f>HYPERLINK("http://dx.doi.org/10.1017/S0954102093000392","http://dx.doi.org/10.1017/S0954102093000392")</f>
        <v>http://dx.doi.org/10.1017/S0954102093000392</v>
      </c>
      <c r="BG41" t="s">
        <v>74</v>
      </c>
      <c r="BH41" t="s">
        <v>74</v>
      </c>
      <c r="BI41">
        <v>11</v>
      </c>
      <c r="BJ41" t="s">
        <v>554</v>
      </c>
      <c r="BK41" t="s">
        <v>88</v>
      </c>
      <c r="BL41" t="s">
        <v>555</v>
      </c>
      <c r="BM41" t="s">
        <v>556</v>
      </c>
      <c r="BN41" t="s">
        <v>74</v>
      </c>
      <c r="BO41" t="s">
        <v>74</v>
      </c>
      <c r="BP41" t="s">
        <v>74</v>
      </c>
      <c r="BQ41" t="s">
        <v>74</v>
      </c>
      <c r="BR41" t="s">
        <v>91</v>
      </c>
      <c r="BS41" t="s">
        <v>617</v>
      </c>
      <c r="BT41" t="str">
        <f>HYPERLINK("https%3A%2F%2Fwww.webofscience.com%2Fwos%2Fwoscc%2Ffull-record%2FWOS:A1993LV75000009","View Full Record in Web of Science")</f>
        <v>View Full Record in Web of Science</v>
      </c>
    </row>
    <row r="42" spans="1:72" x14ac:dyDescent="0.15">
      <c r="A42" t="s">
        <v>72</v>
      </c>
      <c r="B42" t="s">
        <v>618</v>
      </c>
      <c r="C42" t="s">
        <v>74</v>
      </c>
      <c r="D42" t="s">
        <v>74</v>
      </c>
      <c r="E42" t="s">
        <v>74</v>
      </c>
      <c r="F42" t="s">
        <v>618</v>
      </c>
      <c r="G42" t="s">
        <v>74</v>
      </c>
      <c r="H42" t="s">
        <v>74</v>
      </c>
      <c r="I42" t="s">
        <v>619</v>
      </c>
      <c r="J42" t="s">
        <v>548</v>
      </c>
      <c r="K42" t="s">
        <v>74</v>
      </c>
      <c r="L42" t="s">
        <v>74</v>
      </c>
      <c r="M42" t="s">
        <v>77</v>
      </c>
      <c r="N42" t="s">
        <v>78</v>
      </c>
      <c r="O42" t="s">
        <v>74</v>
      </c>
      <c r="P42" t="s">
        <v>74</v>
      </c>
      <c r="Q42" t="s">
        <v>74</v>
      </c>
      <c r="R42" t="s">
        <v>74</v>
      </c>
      <c r="S42" t="s">
        <v>74</v>
      </c>
      <c r="T42" t="s">
        <v>620</v>
      </c>
      <c r="U42" t="s">
        <v>74</v>
      </c>
      <c r="V42" t="s">
        <v>621</v>
      </c>
      <c r="W42" t="s">
        <v>74</v>
      </c>
      <c r="X42" t="s">
        <v>74</v>
      </c>
      <c r="Y42" t="s">
        <v>622</v>
      </c>
      <c r="Z42" t="s">
        <v>74</v>
      </c>
      <c r="AA42" t="s">
        <v>623</v>
      </c>
      <c r="AB42" t="s">
        <v>624</v>
      </c>
      <c r="AC42" t="s">
        <v>74</v>
      </c>
      <c r="AD42" t="s">
        <v>74</v>
      </c>
      <c r="AE42" t="s">
        <v>74</v>
      </c>
      <c r="AF42" t="s">
        <v>74</v>
      </c>
      <c r="AG42">
        <v>0</v>
      </c>
      <c r="AH42">
        <v>26</v>
      </c>
      <c r="AI42">
        <v>27</v>
      </c>
      <c r="AJ42">
        <v>1</v>
      </c>
      <c r="AK42">
        <v>8</v>
      </c>
      <c r="AL42" t="s">
        <v>139</v>
      </c>
      <c r="AM42" t="s">
        <v>140</v>
      </c>
      <c r="AN42" t="s">
        <v>141</v>
      </c>
      <c r="AO42" t="s">
        <v>550</v>
      </c>
      <c r="AP42" t="s">
        <v>74</v>
      </c>
      <c r="AQ42" t="s">
        <v>74</v>
      </c>
      <c r="AR42" t="s">
        <v>551</v>
      </c>
      <c r="AS42" t="s">
        <v>552</v>
      </c>
      <c r="AT42" t="s">
        <v>525</v>
      </c>
      <c r="AU42">
        <v>1993</v>
      </c>
      <c r="AV42">
        <v>5</v>
      </c>
      <c r="AW42">
        <v>3</v>
      </c>
      <c r="AX42" t="s">
        <v>74</v>
      </c>
      <c r="AY42" t="s">
        <v>74</v>
      </c>
      <c r="AZ42" t="s">
        <v>74</v>
      </c>
      <c r="BA42" t="s">
        <v>74</v>
      </c>
      <c r="BB42">
        <v>309</v>
      </c>
      <c r="BC42">
        <v>322</v>
      </c>
      <c r="BD42" t="s">
        <v>74</v>
      </c>
      <c r="BE42" t="s">
        <v>625</v>
      </c>
      <c r="BF42" t="str">
        <f>HYPERLINK("http://dx.doi.org/10.1017/S0954102093000409","http://dx.doi.org/10.1017/S0954102093000409")</f>
        <v>http://dx.doi.org/10.1017/S0954102093000409</v>
      </c>
      <c r="BG42" t="s">
        <v>74</v>
      </c>
      <c r="BH42" t="s">
        <v>74</v>
      </c>
      <c r="BI42">
        <v>14</v>
      </c>
      <c r="BJ42" t="s">
        <v>554</v>
      </c>
      <c r="BK42" t="s">
        <v>88</v>
      </c>
      <c r="BL42" t="s">
        <v>555</v>
      </c>
      <c r="BM42" t="s">
        <v>556</v>
      </c>
      <c r="BN42" t="s">
        <v>74</v>
      </c>
      <c r="BO42" t="s">
        <v>74</v>
      </c>
      <c r="BP42" t="s">
        <v>74</v>
      </c>
      <c r="BQ42" t="s">
        <v>74</v>
      </c>
      <c r="BR42" t="s">
        <v>91</v>
      </c>
      <c r="BS42" t="s">
        <v>626</v>
      </c>
      <c r="BT42" t="str">
        <f>HYPERLINK("https%3A%2F%2Fwww.webofscience.com%2Fwos%2Fwoscc%2Ffull-record%2FWOS:A1993LV75000010","View Full Record in Web of Science")</f>
        <v>View Full Record in Web of Science</v>
      </c>
    </row>
    <row r="43" spans="1:72" x14ac:dyDescent="0.15">
      <c r="A43" t="s">
        <v>72</v>
      </c>
      <c r="B43" t="s">
        <v>627</v>
      </c>
      <c r="C43" t="s">
        <v>74</v>
      </c>
      <c r="D43" t="s">
        <v>74</v>
      </c>
      <c r="E43" t="s">
        <v>74</v>
      </c>
      <c r="F43" t="s">
        <v>627</v>
      </c>
      <c r="G43" t="s">
        <v>74</v>
      </c>
      <c r="H43" t="s">
        <v>74</v>
      </c>
      <c r="I43" t="s">
        <v>628</v>
      </c>
      <c r="J43" t="s">
        <v>548</v>
      </c>
      <c r="K43" t="s">
        <v>74</v>
      </c>
      <c r="L43" t="s">
        <v>74</v>
      </c>
      <c r="M43" t="s">
        <v>77</v>
      </c>
      <c r="N43" t="s">
        <v>78</v>
      </c>
      <c r="O43" t="s">
        <v>74</v>
      </c>
      <c r="P43" t="s">
        <v>74</v>
      </c>
      <c r="Q43" t="s">
        <v>74</v>
      </c>
      <c r="R43" t="s">
        <v>74</v>
      </c>
      <c r="S43" t="s">
        <v>74</v>
      </c>
      <c r="T43" t="s">
        <v>629</v>
      </c>
      <c r="U43" t="s">
        <v>74</v>
      </c>
      <c r="V43" t="s">
        <v>630</v>
      </c>
      <c r="W43" t="s">
        <v>74</v>
      </c>
      <c r="X43" t="s">
        <v>74</v>
      </c>
      <c r="Y43" t="s">
        <v>631</v>
      </c>
      <c r="Z43" t="s">
        <v>74</v>
      </c>
      <c r="AA43" t="s">
        <v>74</v>
      </c>
      <c r="AB43" t="s">
        <v>74</v>
      </c>
      <c r="AC43" t="s">
        <v>74</v>
      </c>
      <c r="AD43" t="s">
        <v>74</v>
      </c>
      <c r="AE43" t="s">
        <v>74</v>
      </c>
      <c r="AF43" t="s">
        <v>74</v>
      </c>
      <c r="AG43">
        <v>0</v>
      </c>
      <c r="AH43">
        <v>24</v>
      </c>
      <c r="AI43">
        <v>26</v>
      </c>
      <c r="AJ43">
        <v>0</v>
      </c>
      <c r="AK43">
        <v>3</v>
      </c>
      <c r="AL43" t="s">
        <v>139</v>
      </c>
      <c r="AM43" t="s">
        <v>140</v>
      </c>
      <c r="AN43" t="s">
        <v>141</v>
      </c>
      <c r="AO43" t="s">
        <v>550</v>
      </c>
      <c r="AP43" t="s">
        <v>74</v>
      </c>
      <c r="AQ43" t="s">
        <v>74</v>
      </c>
      <c r="AR43" t="s">
        <v>551</v>
      </c>
      <c r="AS43" t="s">
        <v>552</v>
      </c>
      <c r="AT43" t="s">
        <v>525</v>
      </c>
      <c r="AU43">
        <v>1993</v>
      </c>
      <c r="AV43">
        <v>5</v>
      </c>
      <c r="AW43">
        <v>3</v>
      </c>
      <c r="AX43" t="s">
        <v>74</v>
      </c>
      <c r="AY43" t="s">
        <v>74</v>
      </c>
      <c r="AZ43" t="s">
        <v>74</v>
      </c>
      <c r="BA43" t="s">
        <v>74</v>
      </c>
      <c r="BB43">
        <v>323</v>
      </c>
      <c r="BC43">
        <v>326</v>
      </c>
      <c r="BD43" t="s">
        <v>74</v>
      </c>
      <c r="BE43" t="s">
        <v>632</v>
      </c>
      <c r="BF43" t="str">
        <f>HYPERLINK("http://dx.doi.org/10.1017/S0954102093000410","http://dx.doi.org/10.1017/S0954102093000410")</f>
        <v>http://dx.doi.org/10.1017/S0954102093000410</v>
      </c>
      <c r="BG43" t="s">
        <v>74</v>
      </c>
      <c r="BH43" t="s">
        <v>74</v>
      </c>
      <c r="BI43">
        <v>4</v>
      </c>
      <c r="BJ43" t="s">
        <v>554</v>
      </c>
      <c r="BK43" t="s">
        <v>88</v>
      </c>
      <c r="BL43" t="s">
        <v>555</v>
      </c>
      <c r="BM43" t="s">
        <v>556</v>
      </c>
      <c r="BN43" t="s">
        <v>74</v>
      </c>
      <c r="BO43" t="s">
        <v>74</v>
      </c>
      <c r="BP43" t="s">
        <v>74</v>
      </c>
      <c r="BQ43" t="s">
        <v>74</v>
      </c>
      <c r="BR43" t="s">
        <v>91</v>
      </c>
      <c r="BS43" t="s">
        <v>633</v>
      </c>
      <c r="BT43" t="str">
        <f>HYPERLINK("https%3A%2F%2Fwww.webofscience.com%2Fwos%2Fwoscc%2Ffull-record%2FWOS:A1993LV75000011","View Full Record in Web of Science")</f>
        <v>View Full Record in Web of Science</v>
      </c>
    </row>
    <row r="44" spans="1:72" x14ac:dyDescent="0.15">
      <c r="A44" t="s">
        <v>72</v>
      </c>
      <c r="B44" t="s">
        <v>634</v>
      </c>
      <c r="C44" t="s">
        <v>74</v>
      </c>
      <c r="D44" t="s">
        <v>74</v>
      </c>
      <c r="E44" t="s">
        <v>74</v>
      </c>
      <c r="F44" t="s">
        <v>634</v>
      </c>
      <c r="G44" t="s">
        <v>74</v>
      </c>
      <c r="H44" t="s">
        <v>74</v>
      </c>
      <c r="I44" t="s">
        <v>635</v>
      </c>
      <c r="J44" t="s">
        <v>636</v>
      </c>
      <c r="K44" t="s">
        <v>74</v>
      </c>
      <c r="L44" t="s">
        <v>74</v>
      </c>
      <c r="M44" t="s">
        <v>77</v>
      </c>
      <c r="N44" t="s">
        <v>78</v>
      </c>
      <c r="O44" t="s">
        <v>74</v>
      </c>
      <c r="P44" t="s">
        <v>74</v>
      </c>
      <c r="Q44" t="s">
        <v>74</v>
      </c>
      <c r="R44" t="s">
        <v>74</v>
      </c>
      <c r="S44" t="s">
        <v>74</v>
      </c>
      <c r="T44" t="s">
        <v>637</v>
      </c>
      <c r="U44" t="s">
        <v>638</v>
      </c>
      <c r="V44" t="s">
        <v>639</v>
      </c>
      <c r="W44" t="s">
        <v>74</v>
      </c>
      <c r="X44" t="s">
        <v>74</v>
      </c>
      <c r="Y44" t="s">
        <v>640</v>
      </c>
      <c r="Z44" t="s">
        <v>74</v>
      </c>
      <c r="AA44" t="s">
        <v>74</v>
      </c>
      <c r="AB44" t="s">
        <v>74</v>
      </c>
      <c r="AC44" t="s">
        <v>74</v>
      </c>
      <c r="AD44" t="s">
        <v>74</v>
      </c>
      <c r="AE44" t="s">
        <v>74</v>
      </c>
      <c r="AF44" t="s">
        <v>74</v>
      </c>
      <c r="AG44">
        <v>29</v>
      </c>
      <c r="AH44">
        <v>130</v>
      </c>
      <c r="AI44">
        <v>136</v>
      </c>
      <c r="AJ44">
        <v>2</v>
      </c>
      <c r="AK44">
        <v>36</v>
      </c>
      <c r="AL44" t="s">
        <v>177</v>
      </c>
      <c r="AM44" t="s">
        <v>178</v>
      </c>
      <c r="AN44" t="s">
        <v>179</v>
      </c>
      <c r="AO44" t="s">
        <v>641</v>
      </c>
      <c r="AP44" t="s">
        <v>74</v>
      </c>
      <c r="AQ44" t="s">
        <v>74</v>
      </c>
      <c r="AR44" t="s">
        <v>642</v>
      </c>
      <c r="AS44" t="s">
        <v>643</v>
      </c>
      <c r="AT44" t="s">
        <v>525</v>
      </c>
      <c r="AU44">
        <v>1993</v>
      </c>
      <c r="AV44">
        <v>33</v>
      </c>
      <c r="AW44">
        <v>3</v>
      </c>
      <c r="AX44" t="s">
        <v>74</v>
      </c>
      <c r="AY44" t="s">
        <v>74</v>
      </c>
      <c r="AZ44" t="s">
        <v>74</v>
      </c>
      <c r="BA44" t="s">
        <v>74</v>
      </c>
      <c r="BB44">
        <v>147</v>
      </c>
      <c r="BC44">
        <v>150</v>
      </c>
      <c r="BD44" t="s">
        <v>74</v>
      </c>
      <c r="BE44" t="s">
        <v>644</v>
      </c>
      <c r="BF44" t="str">
        <f>HYPERLINK("http://dx.doi.org/10.1007/BF00216594","http://dx.doi.org/10.1007/BF00216594")</f>
        <v>http://dx.doi.org/10.1007/BF00216594</v>
      </c>
      <c r="BG44" t="s">
        <v>74</v>
      </c>
      <c r="BH44" t="s">
        <v>74</v>
      </c>
      <c r="BI44">
        <v>4</v>
      </c>
      <c r="BJ44" t="s">
        <v>645</v>
      </c>
      <c r="BK44" t="s">
        <v>88</v>
      </c>
      <c r="BL44" t="s">
        <v>646</v>
      </c>
      <c r="BM44" t="s">
        <v>647</v>
      </c>
      <c r="BN44" t="s">
        <v>74</v>
      </c>
      <c r="BO44" t="s">
        <v>74</v>
      </c>
      <c r="BP44" t="s">
        <v>74</v>
      </c>
      <c r="BQ44" t="s">
        <v>74</v>
      </c>
      <c r="BR44" t="s">
        <v>91</v>
      </c>
      <c r="BS44" t="s">
        <v>648</v>
      </c>
      <c r="BT44" t="str">
        <f>HYPERLINK("https%3A%2F%2Fwww.webofscience.com%2Fwos%2Fwoscc%2Ffull-record%2FWOS:A1993LY45800002","View Full Record in Web of Science")</f>
        <v>View Full Record in Web of Science</v>
      </c>
    </row>
    <row r="45" spans="1:72" x14ac:dyDescent="0.15">
      <c r="A45" t="s">
        <v>72</v>
      </c>
      <c r="B45" t="s">
        <v>649</v>
      </c>
      <c r="C45" t="s">
        <v>74</v>
      </c>
      <c r="D45" t="s">
        <v>74</v>
      </c>
      <c r="E45" t="s">
        <v>74</v>
      </c>
      <c r="F45" t="s">
        <v>649</v>
      </c>
      <c r="G45" t="s">
        <v>74</v>
      </c>
      <c r="H45" t="s">
        <v>74</v>
      </c>
      <c r="I45" t="s">
        <v>650</v>
      </c>
      <c r="J45" t="s">
        <v>651</v>
      </c>
      <c r="K45" t="s">
        <v>74</v>
      </c>
      <c r="L45" t="s">
        <v>74</v>
      </c>
      <c r="M45" t="s">
        <v>77</v>
      </c>
      <c r="N45" t="s">
        <v>78</v>
      </c>
      <c r="O45" t="s">
        <v>74</v>
      </c>
      <c r="P45" t="s">
        <v>74</v>
      </c>
      <c r="Q45" t="s">
        <v>74</v>
      </c>
      <c r="R45" t="s">
        <v>74</v>
      </c>
      <c r="S45" t="s">
        <v>74</v>
      </c>
      <c r="T45" t="s">
        <v>74</v>
      </c>
      <c r="U45" t="s">
        <v>652</v>
      </c>
      <c r="V45" t="s">
        <v>653</v>
      </c>
      <c r="W45" t="s">
        <v>654</v>
      </c>
      <c r="X45" t="s">
        <v>74</v>
      </c>
      <c r="Y45" t="s">
        <v>655</v>
      </c>
      <c r="Z45" t="s">
        <v>74</v>
      </c>
      <c r="AA45" t="s">
        <v>74</v>
      </c>
      <c r="AB45" t="s">
        <v>74</v>
      </c>
      <c r="AC45" t="s">
        <v>74</v>
      </c>
      <c r="AD45" t="s">
        <v>74</v>
      </c>
      <c r="AE45" t="s">
        <v>74</v>
      </c>
      <c r="AF45" t="s">
        <v>74</v>
      </c>
      <c r="AG45">
        <v>51</v>
      </c>
      <c r="AH45">
        <v>24</v>
      </c>
      <c r="AI45">
        <v>27</v>
      </c>
      <c r="AJ45">
        <v>1</v>
      </c>
      <c r="AK45">
        <v>14</v>
      </c>
      <c r="AL45" t="s">
        <v>656</v>
      </c>
      <c r="AM45" t="s">
        <v>657</v>
      </c>
      <c r="AN45" t="s">
        <v>658</v>
      </c>
      <c r="AO45" t="s">
        <v>659</v>
      </c>
      <c r="AP45" t="s">
        <v>660</v>
      </c>
      <c r="AQ45" t="s">
        <v>74</v>
      </c>
      <c r="AR45" t="s">
        <v>651</v>
      </c>
      <c r="AS45" t="s">
        <v>661</v>
      </c>
      <c r="AT45" t="s">
        <v>541</v>
      </c>
      <c r="AU45">
        <v>1993</v>
      </c>
      <c r="AV45">
        <v>96</v>
      </c>
      <c r="AW45">
        <v>3</v>
      </c>
      <c r="AX45" t="s">
        <v>74</v>
      </c>
      <c r="AY45" t="s">
        <v>74</v>
      </c>
      <c r="AZ45" t="s">
        <v>74</v>
      </c>
      <c r="BA45" t="s">
        <v>74</v>
      </c>
      <c r="BB45">
        <v>412</v>
      </c>
      <c r="BC45">
        <v>421</v>
      </c>
      <c r="BD45" t="s">
        <v>74</v>
      </c>
      <c r="BE45" t="s">
        <v>662</v>
      </c>
      <c r="BF45" t="str">
        <f>HYPERLINK("http://dx.doi.org/10.2307/3243871","http://dx.doi.org/10.2307/3243871")</f>
        <v>http://dx.doi.org/10.2307/3243871</v>
      </c>
      <c r="BG45" t="s">
        <v>74</v>
      </c>
      <c r="BH45" t="s">
        <v>74</v>
      </c>
      <c r="BI45">
        <v>10</v>
      </c>
      <c r="BJ45" t="s">
        <v>663</v>
      </c>
      <c r="BK45" t="s">
        <v>88</v>
      </c>
      <c r="BL45" t="s">
        <v>663</v>
      </c>
      <c r="BM45" t="s">
        <v>664</v>
      </c>
      <c r="BN45" t="s">
        <v>74</v>
      </c>
      <c r="BO45" t="s">
        <v>74</v>
      </c>
      <c r="BP45" t="s">
        <v>74</v>
      </c>
      <c r="BQ45" t="s">
        <v>74</v>
      </c>
      <c r="BR45" t="s">
        <v>91</v>
      </c>
      <c r="BS45" t="s">
        <v>665</v>
      </c>
      <c r="BT45" t="str">
        <f>HYPERLINK("https%3A%2F%2Fwww.webofscience.com%2Fwos%2Fwoscc%2Ffull-record%2FWOS:A1993LX18500018","View Full Record in Web of Science")</f>
        <v>View Full Record in Web of Science</v>
      </c>
    </row>
    <row r="46" spans="1:72" x14ac:dyDescent="0.15">
      <c r="A46" t="s">
        <v>72</v>
      </c>
      <c r="B46" t="s">
        <v>666</v>
      </c>
      <c r="C46" t="s">
        <v>74</v>
      </c>
      <c r="D46" t="s">
        <v>74</v>
      </c>
      <c r="E46" t="s">
        <v>74</v>
      </c>
      <c r="F46" t="s">
        <v>666</v>
      </c>
      <c r="G46" t="s">
        <v>74</v>
      </c>
      <c r="H46" t="s">
        <v>74</v>
      </c>
      <c r="I46" t="s">
        <v>667</v>
      </c>
      <c r="J46" t="s">
        <v>668</v>
      </c>
      <c r="K46" t="s">
        <v>74</v>
      </c>
      <c r="L46" t="s">
        <v>74</v>
      </c>
      <c r="M46" t="s">
        <v>77</v>
      </c>
      <c r="N46" t="s">
        <v>484</v>
      </c>
      <c r="O46" t="s">
        <v>74</v>
      </c>
      <c r="P46" t="s">
        <v>74</v>
      </c>
      <c r="Q46" t="s">
        <v>74</v>
      </c>
      <c r="R46" t="s">
        <v>74</v>
      </c>
      <c r="S46" t="s">
        <v>74</v>
      </c>
      <c r="T46" t="s">
        <v>74</v>
      </c>
      <c r="U46" t="s">
        <v>669</v>
      </c>
      <c r="V46" t="s">
        <v>670</v>
      </c>
      <c r="W46" t="s">
        <v>671</v>
      </c>
      <c r="X46" t="s">
        <v>672</v>
      </c>
      <c r="Y46" t="s">
        <v>673</v>
      </c>
      <c r="Z46" t="s">
        <v>74</v>
      </c>
      <c r="AA46" t="s">
        <v>674</v>
      </c>
      <c r="AB46" t="s">
        <v>74</v>
      </c>
      <c r="AC46" t="s">
        <v>74</v>
      </c>
      <c r="AD46" t="s">
        <v>74</v>
      </c>
      <c r="AE46" t="s">
        <v>74</v>
      </c>
      <c r="AF46" t="s">
        <v>74</v>
      </c>
      <c r="AG46">
        <v>122</v>
      </c>
      <c r="AH46">
        <v>78</v>
      </c>
      <c r="AI46">
        <v>84</v>
      </c>
      <c r="AJ46">
        <v>0</v>
      </c>
      <c r="AK46">
        <v>11</v>
      </c>
      <c r="AL46" t="s">
        <v>675</v>
      </c>
      <c r="AM46" t="s">
        <v>676</v>
      </c>
      <c r="AN46" t="s">
        <v>677</v>
      </c>
      <c r="AO46" t="s">
        <v>678</v>
      </c>
      <c r="AP46" t="s">
        <v>74</v>
      </c>
      <c r="AQ46" t="s">
        <v>74</v>
      </c>
      <c r="AR46" t="s">
        <v>679</v>
      </c>
      <c r="AS46" t="s">
        <v>680</v>
      </c>
      <c r="AT46" t="s">
        <v>525</v>
      </c>
      <c r="AU46">
        <v>1993</v>
      </c>
      <c r="AV46">
        <v>53</v>
      </c>
      <c r="AW46">
        <v>2</v>
      </c>
      <c r="AX46" t="s">
        <v>74</v>
      </c>
      <c r="AY46" t="s">
        <v>74</v>
      </c>
      <c r="AZ46" t="s">
        <v>74</v>
      </c>
      <c r="BA46" t="s">
        <v>74</v>
      </c>
      <c r="BB46">
        <v>416</v>
      </c>
      <c r="BC46">
        <v>449</v>
      </c>
      <c r="BD46" t="s">
        <v>74</v>
      </c>
      <c r="BE46" t="s">
        <v>74</v>
      </c>
      <c r="BF46" t="s">
        <v>74</v>
      </c>
      <c r="BG46" t="s">
        <v>74</v>
      </c>
      <c r="BH46" t="s">
        <v>74</v>
      </c>
      <c r="BI46">
        <v>34</v>
      </c>
      <c r="BJ46" t="s">
        <v>681</v>
      </c>
      <c r="BK46" t="s">
        <v>88</v>
      </c>
      <c r="BL46" t="s">
        <v>681</v>
      </c>
      <c r="BM46" t="s">
        <v>682</v>
      </c>
      <c r="BN46" t="s">
        <v>74</v>
      </c>
      <c r="BO46" t="s">
        <v>74</v>
      </c>
      <c r="BP46" t="s">
        <v>74</v>
      </c>
      <c r="BQ46" t="s">
        <v>74</v>
      </c>
      <c r="BR46" t="s">
        <v>91</v>
      </c>
      <c r="BS46" t="s">
        <v>683</v>
      </c>
      <c r="BT46" t="str">
        <f>HYPERLINK("https%3A%2F%2Fwww.webofscience.com%2Fwos%2Fwoscc%2Ffull-record%2FWOS:A1993MN60600006","View Full Record in Web of Science")</f>
        <v>View Full Record in Web of Science</v>
      </c>
    </row>
    <row r="47" spans="1:72" x14ac:dyDescent="0.15">
      <c r="A47" t="s">
        <v>72</v>
      </c>
      <c r="B47" t="s">
        <v>684</v>
      </c>
      <c r="C47" t="s">
        <v>74</v>
      </c>
      <c r="D47" t="s">
        <v>74</v>
      </c>
      <c r="E47" t="s">
        <v>74</v>
      </c>
      <c r="F47" t="s">
        <v>684</v>
      </c>
      <c r="G47" t="s">
        <v>74</v>
      </c>
      <c r="H47" t="s">
        <v>74</v>
      </c>
      <c r="I47" t="s">
        <v>685</v>
      </c>
      <c r="J47" t="s">
        <v>668</v>
      </c>
      <c r="K47" t="s">
        <v>74</v>
      </c>
      <c r="L47" t="s">
        <v>74</v>
      </c>
      <c r="M47" t="s">
        <v>77</v>
      </c>
      <c r="N47" t="s">
        <v>78</v>
      </c>
      <c r="O47" t="s">
        <v>74</v>
      </c>
      <c r="P47" t="s">
        <v>74</v>
      </c>
      <c r="Q47" t="s">
        <v>74</v>
      </c>
      <c r="R47" t="s">
        <v>74</v>
      </c>
      <c r="S47" t="s">
        <v>74</v>
      </c>
      <c r="T47" t="s">
        <v>74</v>
      </c>
      <c r="U47" t="s">
        <v>686</v>
      </c>
      <c r="V47" t="s">
        <v>687</v>
      </c>
      <c r="W47" t="s">
        <v>688</v>
      </c>
      <c r="X47" t="s">
        <v>689</v>
      </c>
      <c r="Y47" t="s">
        <v>690</v>
      </c>
      <c r="Z47" t="s">
        <v>74</v>
      </c>
      <c r="AA47" t="s">
        <v>691</v>
      </c>
      <c r="AB47" t="s">
        <v>692</v>
      </c>
      <c r="AC47" t="s">
        <v>74</v>
      </c>
      <c r="AD47" t="s">
        <v>74</v>
      </c>
      <c r="AE47" t="s">
        <v>74</v>
      </c>
      <c r="AF47" t="s">
        <v>74</v>
      </c>
      <c r="AG47">
        <v>71</v>
      </c>
      <c r="AH47">
        <v>73</v>
      </c>
      <c r="AI47">
        <v>74</v>
      </c>
      <c r="AJ47">
        <v>0</v>
      </c>
      <c r="AK47">
        <v>3</v>
      </c>
      <c r="AL47" t="s">
        <v>675</v>
      </c>
      <c r="AM47" t="s">
        <v>676</v>
      </c>
      <c r="AN47" t="s">
        <v>693</v>
      </c>
      <c r="AO47" t="s">
        <v>678</v>
      </c>
      <c r="AP47" t="s">
        <v>694</v>
      </c>
      <c r="AQ47" t="s">
        <v>74</v>
      </c>
      <c r="AR47" t="s">
        <v>679</v>
      </c>
      <c r="AS47" t="s">
        <v>680</v>
      </c>
      <c r="AT47" t="s">
        <v>525</v>
      </c>
      <c r="AU47">
        <v>1993</v>
      </c>
      <c r="AV47">
        <v>53</v>
      </c>
      <c r="AW47">
        <v>2</v>
      </c>
      <c r="AX47" t="s">
        <v>74</v>
      </c>
      <c r="AY47" t="s">
        <v>74</v>
      </c>
      <c r="AZ47" t="s">
        <v>74</v>
      </c>
      <c r="BA47" t="s">
        <v>74</v>
      </c>
      <c r="BB47">
        <v>450</v>
      </c>
      <c r="BC47">
        <v>474</v>
      </c>
      <c r="BD47" t="s">
        <v>74</v>
      </c>
      <c r="BE47" t="s">
        <v>74</v>
      </c>
      <c r="BF47" t="s">
        <v>74</v>
      </c>
      <c r="BG47" t="s">
        <v>74</v>
      </c>
      <c r="BH47" t="s">
        <v>74</v>
      </c>
      <c r="BI47">
        <v>25</v>
      </c>
      <c r="BJ47" t="s">
        <v>681</v>
      </c>
      <c r="BK47" t="s">
        <v>88</v>
      </c>
      <c r="BL47" t="s">
        <v>681</v>
      </c>
      <c r="BM47" t="s">
        <v>682</v>
      </c>
      <c r="BN47" t="s">
        <v>74</v>
      </c>
      <c r="BO47" t="s">
        <v>74</v>
      </c>
      <c r="BP47" t="s">
        <v>74</v>
      </c>
      <c r="BQ47" t="s">
        <v>74</v>
      </c>
      <c r="BR47" t="s">
        <v>91</v>
      </c>
      <c r="BS47" t="s">
        <v>695</v>
      </c>
      <c r="BT47" t="str">
        <f>HYPERLINK("https%3A%2F%2Fwww.webofscience.com%2Fwos%2Fwoscc%2Ffull-record%2FWOS:A1993MN60600007","View Full Record in Web of Science")</f>
        <v>View Full Record in Web of Science</v>
      </c>
    </row>
    <row r="48" spans="1:72" x14ac:dyDescent="0.15">
      <c r="A48" t="s">
        <v>72</v>
      </c>
      <c r="B48" t="s">
        <v>696</v>
      </c>
      <c r="C48" t="s">
        <v>74</v>
      </c>
      <c r="D48" t="s">
        <v>74</v>
      </c>
      <c r="E48" t="s">
        <v>74</v>
      </c>
      <c r="F48" t="s">
        <v>696</v>
      </c>
      <c r="G48" t="s">
        <v>74</v>
      </c>
      <c r="H48" t="s">
        <v>74</v>
      </c>
      <c r="I48" t="s">
        <v>697</v>
      </c>
      <c r="J48" t="s">
        <v>698</v>
      </c>
      <c r="K48" t="s">
        <v>74</v>
      </c>
      <c r="L48" t="s">
        <v>74</v>
      </c>
      <c r="M48" t="s">
        <v>77</v>
      </c>
      <c r="N48" t="s">
        <v>78</v>
      </c>
      <c r="O48" t="s">
        <v>74</v>
      </c>
      <c r="P48" t="s">
        <v>74</v>
      </c>
      <c r="Q48" t="s">
        <v>74</v>
      </c>
      <c r="R48" t="s">
        <v>74</v>
      </c>
      <c r="S48" t="s">
        <v>74</v>
      </c>
      <c r="T48" t="s">
        <v>74</v>
      </c>
      <c r="U48" t="s">
        <v>699</v>
      </c>
      <c r="V48" t="s">
        <v>700</v>
      </c>
      <c r="W48" t="s">
        <v>701</v>
      </c>
      <c r="X48" t="s">
        <v>702</v>
      </c>
      <c r="Y48" t="s">
        <v>703</v>
      </c>
      <c r="Z48" t="s">
        <v>74</v>
      </c>
      <c r="AA48" t="s">
        <v>704</v>
      </c>
      <c r="AB48" t="s">
        <v>705</v>
      </c>
      <c r="AC48" t="s">
        <v>74</v>
      </c>
      <c r="AD48" t="s">
        <v>74</v>
      </c>
      <c r="AE48" t="s">
        <v>74</v>
      </c>
      <c r="AF48" t="s">
        <v>74</v>
      </c>
      <c r="AG48">
        <v>39</v>
      </c>
      <c r="AH48">
        <v>68</v>
      </c>
      <c r="AI48">
        <v>72</v>
      </c>
      <c r="AJ48">
        <v>0</v>
      </c>
      <c r="AK48">
        <v>13</v>
      </c>
      <c r="AL48" t="s">
        <v>706</v>
      </c>
      <c r="AM48" t="s">
        <v>707</v>
      </c>
      <c r="AN48" t="s">
        <v>708</v>
      </c>
      <c r="AO48" t="s">
        <v>709</v>
      </c>
      <c r="AP48" t="s">
        <v>74</v>
      </c>
      <c r="AQ48" t="s">
        <v>74</v>
      </c>
      <c r="AR48" t="s">
        <v>710</v>
      </c>
      <c r="AS48" t="s">
        <v>711</v>
      </c>
      <c r="AT48" t="s">
        <v>525</v>
      </c>
      <c r="AU48">
        <v>1993</v>
      </c>
      <c r="AV48">
        <v>71</v>
      </c>
      <c r="AW48">
        <v>9</v>
      </c>
      <c r="AX48" t="s">
        <v>74</v>
      </c>
      <c r="AY48" t="s">
        <v>74</v>
      </c>
      <c r="AZ48" t="s">
        <v>74</v>
      </c>
      <c r="BA48" t="s">
        <v>74</v>
      </c>
      <c r="BB48">
        <v>1772</v>
      </c>
      <c r="BC48">
        <v>1781</v>
      </c>
      <c r="BD48" t="s">
        <v>74</v>
      </c>
      <c r="BE48" t="s">
        <v>712</v>
      </c>
      <c r="BF48" t="str">
        <f>HYPERLINK("http://dx.doi.org/10.1139/z93-252","http://dx.doi.org/10.1139/z93-252")</f>
        <v>http://dx.doi.org/10.1139/z93-252</v>
      </c>
      <c r="BG48" t="s">
        <v>74</v>
      </c>
      <c r="BH48" t="s">
        <v>74</v>
      </c>
      <c r="BI48">
        <v>10</v>
      </c>
      <c r="BJ48" t="s">
        <v>713</v>
      </c>
      <c r="BK48" t="s">
        <v>88</v>
      </c>
      <c r="BL48" t="s">
        <v>713</v>
      </c>
      <c r="BM48" t="s">
        <v>714</v>
      </c>
      <c r="BN48" t="s">
        <v>74</v>
      </c>
      <c r="BO48" t="s">
        <v>74</v>
      </c>
      <c r="BP48" t="s">
        <v>74</v>
      </c>
      <c r="BQ48" t="s">
        <v>74</v>
      </c>
      <c r="BR48" t="s">
        <v>91</v>
      </c>
      <c r="BS48" t="s">
        <v>715</v>
      </c>
      <c r="BT48" t="str">
        <f>HYPERLINK("https%3A%2F%2Fwww.webofscience.com%2Fwos%2Fwoscc%2Ffull-record%2FWOS:A1993MC69900012","View Full Record in Web of Science")</f>
        <v>View Full Record in Web of Science</v>
      </c>
    </row>
    <row r="49" spans="1:72" x14ac:dyDescent="0.15">
      <c r="A49" t="s">
        <v>72</v>
      </c>
      <c r="B49" t="s">
        <v>716</v>
      </c>
      <c r="C49" t="s">
        <v>74</v>
      </c>
      <c r="D49" t="s">
        <v>74</v>
      </c>
      <c r="E49" t="s">
        <v>74</v>
      </c>
      <c r="F49" t="s">
        <v>716</v>
      </c>
      <c r="G49" t="s">
        <v>74</v>
      </c>
      <c r="H49" t="s">
        <v>74</v>
      </c>
      <c r="I49" t="s">
        <v>717</v>
      </c>
      <c r="J49" t="s">
        <v>718</v>
      </c>
      <c r="K49" t="s">
        <v>74</v>
      </c>
      <c r="L49" t="s">
        <v>74</v>
      </c>
      <c r="M49" t="s">
        <v>77</v>
      </c>
      <c r="N49" t="s">
        <v>78</v>
      </c>
      <c r="O49" t="s">
        <v>74</v>
      </c>
      <c r="P49" t="s">
        <v>74</v>
      </c>
      <c r="Q49" t="s">
        <v>74</v>
      </c>
      <c r="R49" t="s">
        <v>74</v>
      </c>
      <c r="S49" t="s">
        <v>74</v>
      </c>
      <c r="T49" t="s">
        <v>74</v>
      </c>
      <c r="U49" t="s">
        <v>719</v>
      </c>
      <c r="V49" t="s">
        <v>720</v>
      </c>
      <c r="W49" t="s">
        <v>74</v>
      </c>
      <c r="X49" t="s">
        <v>74</v>
      </c>
      <c r="Y49" t="s">
        <v>721</v>
      </c>
      <c r="Z49" t="s">
        <v>74</v>
      </c>
      <c r="AA49" t="s">
        <v>722</v>
      </c>
      <c r="AB49" t="s">
        <v>74</v>
      </c>
      <c r="AC49" t="s">
        <v>74</v>
      </c>
      <c r="AD49" t="s">
        <v>74</v>
      </c>
      <c r="AE49" t="s">
        <v>74</v>
      </c>
      <c r="AF49" t="s">
        <v>74</v>
      </c>
      <c r="AG49">
        <v>42</v>
      </c>
      <c r="AH49">
        <v>21</v>
      </c>
      <c r="AI49">
        <v>21</v>
      </c>
      <c r="AJ49">
        <v>0</v>
      </c>
      <c r="AK49">
        <v>1</v>
      </c>
      <c r="AL49" t="s">
        <v>119</v>
      </c>
      <c r="AM49" t="s">
        <v>120</v>
      </c>
      <c r="AN49" t="s">
        <v>121</v>
      </c>
      <c r="AO49" t="s">
        <v>723</v>
      </c>
      <c r="AP49" t="s">
        <v>74</v>
      </c>
      <c r="AQ49" t="s">
        <v>74</v>
      </c>
      <c r="AR49" t="s">
        <v>724</v>
      </c>
      <c r="AS49" t="s">
        <v>725</v>
      </c>
      <c r="AT49" t="s">
        <v>525</v>
      </c>
      <c r="AU49">
        <v>1993</v>
      </c>
      <c r="AV49">
        <v>119</v>
      </c>
      <c r="AW49">
        <v>3</v>
      </c>
      <c r="AX49" t="s">
        <v>74</v>
      </c>
      <c r="AY49" t="s">
        <v>74</v>
      </c>
      <c r="AZ49" t="s">
        <v>74</v>
      </c>
      <c r="BA49" t="s">
        <v>74</v>
      </c>
      <c r="BB49">
        <v>349</v>
      </c>
      <c r="BC49">
        <v>364</v>
      </c>
      <c r="BD49" t="s">
        <v>74</v>
      </c>
      <c r="BE49" t="s">
        <v>726</v>
      </c>
      <c r="BF49" t="str">
        <f>HYPERLINK("http://dx.doi.org/10.1016/0012-821X(93)90143-W","http://dx.doi.org/10.1016/0012-821X(93)90143-W")</f>
        <v>http://dx.doi.org/10.1016/0012-821X(93)90143-W</v>
      </c>
      <c r="BG49" t="s">
        <v>74</v>
      </c>
      <c r="BH49" t="s">
        <v>74</v>
      </c>
      <c r="BI49">
        <v>16</v>
      </c>
      <c r="BJ49" t="s">
        <v>727</v>
      </c>
      <c r="BK49" t="s">
        <v>88</v>
      </c>
      <c r="BL49" t="s">
        <v>727</v>
      </c>
      <c r="BM49" t="s">
        <v>728</v>
      </c>
      <c r="BN49" t="s">
        <v>74</v>
      </c>
      <c r="BO49" t="s">
        <v>74</v>
      </c>
      <c r="BP49" t="s">
        <v>74</v>
      </c>
      <c r="BQ49" t="s">
        <v>74</v>
      </c>
      <c r="BR49" t="s">
        <v>91</v>
      </c>
      <c r="BS49" t="s">
        <v>729</v>
      </c>
      <c r="BT49" t="str">
        <f>HYPERLINK("https%3A%2F%2Fwww.webofscience.com%2Fwos%2Fwoscc%2Ffull-record%2FWOS:A1993MA22900009","View Full Record in Web of Science")</f>
        <v>View Full Record in Web of Science</v>
      </c>
    </row>
    <row r="50" spans="1:72" x14ac:dyDescent="0.15">
      <c r="A50" t="s">
        <v>72</v>
      </c>
      <c r="B50" t="s">
        <v>730</v>
      </c>
      <c r="C50" t="s">
        <v>74</v>
      </c>
      <c r="D50" t="s">
        <v>74</v>
      </c>
      <c r="E50" t="s">
        <v>74</v>
      </c>
      <c r="F50" t="s">
        <v>730</v>
      </c>
      <c r="G50" t="s">
        <v>74</v>
      </c>
      <c r="H50" t="s">
        <v>74</v>
      </c>
      <c r="I50" t="s">
        <v>731</v>
      </c>
      <c r="J50" t="s">
        <v>718</v>
      </c>
      <c r="K50" t="s">
        <v>74</v>
      </c>
      <c r="L50" t="s">
        <v>74</v>
      </c>
      <c r="M50" t="s">
        <v>77</v>
      </c>
      <c r="N50" t="s">
        <v>78</v>
      </c>
      <c r="O50" t="s">
        <v>74</v>
      </c>
      <c r="P50" t="s">
        <v>74</v>
      </c>
      <c r="Q50" t="s">
        <v>74</v>
      </c>
      <c r="R50" t="s">
        <v>74</v>
      </c>
      <c r="S50" t="s">
        <v>74</v>
      </c>
      <c r="T50" t="s">
        <v>74</v>
      </c>
      <c r="U50" t="s">
        <v>732</v>
      </c>
      <c r="V50" t="s">
        <v>733</v>
      </c>
      <c r="W50" t="s">
        <v>734</v>
      </c>
      <c r="X50" t="s">
        <v>735</v>
      </c>
      <c r="Y50" t="s">
        <v>736</v>
      </c>
      <c r="Z50" t="s">
        <v>74</v>
      </c>
      <c r="AA50" t="s">
        <v>74</v>
      </c>
      <c r="AB50" t="s">
        <v>74</v>
      </c>
      <c r="AC50" t="s">
        <v>74</v>
      </c>
      <c r="AD50" t="s">
        <v>74</v>
      </c>
      <c r="AE50" t="s">
        <v>74</v>
      </c>
      <c r="AF50" t="s">
        <v>74</v>
      </c>
      <c r="AG50">
        <v>32</v>
      </c>
      <c r="AH50">
        <v>33</v>
      </c>
      <c r="AI50">
        <v>38</v>
      </c>
      <c r="AJ50">
        <v>0</v>
      </c>
      <c r="AK50">
        <v>6</v>
      </c>
      <c r="AL50" t="s">
        <v>119</v>
      </c>
      <c r="AM50" t="s">
        <v>120</v>
      </c>
      <c r="AN50" t="s">
        <v>121</v>
      </c>
      <c r="AO50" t="s">
        <v>723</v>
      </c>
      <c r="AP50" t="s">
        <v>74</v>
      </c>
      <c r="AQ50" t="s">
        <v>74</v>
      </c>
      <c r="AR50" t="s">
        <v>724</v>
      </c>
      <c r="AS50" t="s">
        <v>725</v>
      </c>
      <c r="AT50" t="s">
        <v>525</v>
      </c>
      <c r="AU50">
        <v>1993</v>
      </c>
      <c r="AV50">
        <v>119</v>
      </c>
      <c r="AW50">
        <v>3</v>
      </c>
      <c r="AX50" t="s">
        <v>74</v>
      </c>
      <c r="AY50" t="s">
        <v>74</v>
      </c>
      <c r="AZ50" t="s">
        <v>74</v>
      </c>
      <c r="BA50" t="s">
        <v>74</v>
      </c>
      <c r="BB50">
        <v>405</v>
      </c>
      <c r="BC50">
        <v>417</v>
      </c>
      <c r="BD50" t="s">
        <v>74</v>
      </c>
      <c r="BE50" t="s">
        <v>737</v>
      </c>
      <c r="BF50" t="str">
        <f>HYPERLINK("http://dx.doi.org/10.1016/0012-821X(93)90148-3","http://dx.doi.org/10.1016/0012-821X(93)90148-3")</f>
        <v>http://dx.doi.org/10.1016/0012-821X(93)90148-3</v>
      </c>
      <c r="BG50" t="s">
        <v>74</v>
      </c>
      <c r="BH50" t="s">
        <v>74</v>
      </c>
      <c r="BI50">
        <v>13</v>
      </c>
      <c r="BJ50" t="s">
        <v>727</v>
      </c>
      <c r="BK50" t="s">
        <v>88</v>
      </c>
      <c r="BL50" t="s">
        <v>727</v>
      </c>
      <c r="BM50" t="s">
        <v>728</v>
      </c>
      <c r="BN50" t="s">
        <v>74</v>
      </c>
      <c r="BO50" t="s">
        <v>74</v>
      </c>
      <c r="BP50" t="s">
        <v>74</v>
      </c>
      <c r="BQ50" t="s">
        <v>74</v>
      </c>
      <c r="BR50" t="s">
        <v>91</v>
      </c>
      <c r="BS50" t="s">
        <v>738</v>
      </c>
      <c r="BT50" t="str">
        <f>HYPERLINK("https%3A%2F%2Fwww.webofscience.com%2Fwos%2Fwoscc%2Ffull-record%2FWOS:A1993MA22900014","View Full Record in Web of Science")</f>
        <v>View Full Record in Web of Science</v>
      </c>
    </row>
    <row r="51" spans="1:72" x14ac:dyDescent="0.15">
      <c r="A51" t="s">
        <v>72</v>
      </c>
      <c r="B51" t="s">
        <v>739</v>
      </c>
      <c r="C51" t="s">
        <v>74</v>
      </c>
      <c r="D51" t="s">
        <v>74</v>
      </c>
      <c r="E51" t="s">
        <v>74</v>
      </c>
      <c r="F51" t="s">
        <v>739</v>
      </c>
      <c r="G51" t="s">
        <v>74</v>
      </c>
      <c r="H51" t="s">
        <v>74</v>
      </c>
      <c r="I51" t="s">
        <v>740</v>
      </c>
      <c r="J51" t="s">
        <v>741</v>
      </c>
      <c r="K51" t="s">
        <v>74</v>
      </c>
      <c r="L51" t="s">
        <v>74</v>
      </c>
      <c r="M51" t="s">
        <v>77</v>
      </c>
      <c r="N51" t="s">
        <v>484</v>
      </c>
      <c r="O51" t="s">
        <v>74</v>
      </c>
      <c r="P51" t="s">
        <v>74</v>
      </c>
      <c r="Q51" t="s">
        <v>74</v>
      </c>
      <c r="R51" t="s">
        <v>74</v>
      </c>
      <c r="S51" t="s">
        <v>74</v>
      </c>
      <c r="T51" t="s">
        <v>74</v>
      </c>
      <c r="U51" t="s">
        <v>742</v>
      </c>
      <c r="V51" t="s">
        <v>743</v>
      </c>
      <c r="W51" t="s">
        <v>74</v>
      </c>
      <c r="X51" t="s">
        <v>74</v>
      </c>
      <c r="Y51" t="s">
        <v>744</v>
      </c>
      <c r="Z51" t="s">
        <v>74</v>
      </c>
      <c r="AA51" t="s">
        <v>74</v>
      </c>
      <c r="AB51" t="s">
        <v>74</v>
      </c>
      <c r="AC51" t="s">
        <v>74</v>
      </c>
      <c r="AD51" t="s">
        <v>74</v>
      </c>
      <c r="AE51" t="s">
        <v>74</v>
      </c>
      <c r="AF51" t="s">
        <v>74</v>
      </c>
      <c r="AG51">
        <v>1075</v>
      </c>
      <c r="AH51">
        <v>337</v>
      </c>
      <c r="AI51">
        <v>362</v>
      </c>
      <c r="AJ51">
        <v>3</v>
      </c>
      <c r="AK51">
        <v>344</v>
      </c>
      <c r="AL51" t="s">
        <v>119</v>
      </c>
      <c r="AM51" t="s">
        <v>120</v>
      </c>
      <c r="AN51" t="s">
        <v>121</v>
      </c>
      <c r="AO51" t="s">
        <v>745</v>
      </c>
      <c r="AP51" t="s">
        <v>746</v>
      </c>
      <c r="AQ51" t="s">
        <v>74</v>
      </c>
      <c r="AR51" t="s">
        <v>747</v>
      </c>
      <c r="AS51" t="s">
        <v>748</v>
      </c>
      <c r="AT51" t="s">
        <v>525</v>
      </c>
      <c r="AU51">
        <v>1993</v>
      </c>
      <c r="AV51">
        <v>35</v>
      </c>
      <c r="AW51" t="s">
        <v>749</v>
      </c>
      <c r="AX51" t="s">
        <v>74</v>
      </c>
      <c r="AY51" t="s">
        <v>74</v>
      </c>
      <c r="AZ51" t="s">
        <v>74</v>
      </c>
      <c r="BA51" t="s">
        <v>74</v>
      </c>
      <c r="BB51">
        <v>1</v>
      </c>
      <c r="BC51">
        <v>248</v>
      </c>
      <c r="BD51" t="s">
        <v>74</v>
      </c>
      <c r="BE51" t="s">
        <v>750</v>
      </c>
      <c r="BF51" t="str">
        <f>HYPERLINK("http://dx.doi.org/10.1016/0012-8252(93)90002-O","http://dx.doi.org/10.1016/0012-8252(93)90002-O")</f>
        <v>http://dx.doi.org/10.1016/0012-8252(93)90002-O</v>
      </c>
      <c r="BG51" t="s">
        <v>74</v>
      </c>
      <c r="BH51" t="s">
        <v>74</v>
      </c>
      <c r="BI51">
        <v>248</v>
      </c>
      <c r="BJ51" t="s">
        <v>451</v>
      </c>
      <c r="BK51" t="s">
        <v>88</v>
      </c>
      <c r="BL51" t="s">
        <v>452</v>
      </c>
      <c r="BM51" t="s">
        <v>751</v>
      </c>
      <c r="BN51" t="s">
        <v>74</v>
      </c>
      <c r="BO51" t="s">
        <v>74</v>
      </c>
      <c r="BP51" t="s">
        <v>74</v>
      </c>
      <c r="BQ51" t="s">
        <v>74</v>
      </c>
      <c r="BR51" t="s">
        <v>91</v>
      </c>
      <c r="BS51" t="s">
        <v>752</v>
      </c>
      <c r="BT51" t="str">
        <f>HYPERLINK("https%3A%2F%2Fwww.webofscience.com%2Fwos%2Fwoscc%2Ffull-record%2FWOS:A1993MC71900001","View Full Record in Web of Science")</f>
        <v>View Full Record in Web of Science</v>
      </c>
    </row>
    <row r="52" spans="1:72" x14ac:dyDescent="0.15">
      <c r="A52" t="s">
        <v>72</v>
      </c>
      <c r="B52" t="s">
        <v>753</v>
      </c>
      <c r="C52" t="s">
        <v>74</v>
      </c>
      <c r="D52" t="s">
        <v>74</v>
      </c>
      <c r="E52" t="s">
        <v>74</v>
      </c>
      <c r="F52" t="s">
        <v>753</v>
      </c>
      <c r="G52" t="s">
        <v>74</v>
      </c>
      <c r="H52" t="s">
        <v>74</v>
      </c>
      <c r="I52" t="s">
        <v>754</v>
      </c>
      <c r="J52" t="s">
        <v>755</v>
      </c>
      <c r="K52" t="s">
        <v>74</v>
      </c>
      <c r="L52" t="s">
        <v>74</v>
      </c>
      <c r="M52" t="s">
        <v>77</v>
      </c>
      <c r="N52" t="s">
        <v>78</v>
      </c>
      <c r="O52" t="s">
        <v>74</v>
      </c>
      <c r="P52" t="s">
        <v>74</v>
      </c>
      <c r="Q52" t="s">
        <v>74</v>
      </c>
      <c r="R52" t="s">
        <v>74</v>
      </c>
      <c r="S52" t="s">
        <v>74</v>
      </c>
      <c r="T52" t="s">
        <v>74</v>
      </c>
      <c r="U52" t="s">
        <v>756</v>
      </c>
      <c r="V52" t="s">
        <v>757</v>
      </c>
      <c r="W52" t="s">
        <v>758</v>
      </c>
      <c r="X52" t="s">
        <v>759</v>
      </c>
      <c r="Y52" t="s">
        <v>760</v>
      </c>
      <c r="Z52" t="s">
        <v>74</v>
      </c>
      <c r="AA52" t="s">
        <v>74</v>
      </c>
      <c r="AB52" t="s">
        <v>74</v>
      </c>
      <c r="AC52" t="s">
        <v>74</v>
      </c>
      <c r="AD52" t="s">
        <v>74</v>
      </c>
      <c r="AE52" t="s">
        <v>74</v>
      </c>
      <c r="AF52" t="s">
        <v>74</v>
      </c>
      <c r="AG52">
        <v>36</v>
      </c>
      <c r="AH52">
        <v>110</v>
      </c>
      <c r="AI52">
        <v>120</v>
      </c>
      <c r="AJ52">
        <v>0</v>
      </c>
      <c r="AK52">
        <v>9</v>
      </c>
      <c r="AL52" t="s">
        <v>761</v>
      </c>
      <c r="AM52" t="s">
        <v>762</v>
      </c>
      <c r="AN52" t="s">
        <v>763</v>
      </c>
      <c r="AO52" t="s">
        <v>764</v>
      </c>
      <c r="AP52" t="s">
        <v>74</v>
      </c>
      <c r="AQ52" t="s">
        <v>74</v>
      </c>
      <c r="AR52" t="s">
        <v>765</v>
      </c>
      <c r="AS52" t="s">
        <v>766</v>
      </c>
      <c r="AT52" t="s">
        <v>525</v>
      </c>
      <c r="AU52">
        <v>1993</v>
      </c>
      <c r="AV52">
        <v>105</v>
      </c>
      <c r="AW52">
        <v>9</v>
      </c>
      <c r="AX52" t="s">
        <v>74</v>
      </c>
      <c r="AY52" t="s">
        <v>74</v>
      </c>
      <c r="AZ52" t="s">
        <v>74</v>
      </c>
      <c r="BA52" t="s">
        <v>74</v>
      </c>
      <c r="BB52">
        <v>1175</v>
      </c>
      <c r="BC52">
        <v>1189</v>
      </c>
      <c r="BD52" t="s">
        <v>74</v>
      </c>
      <c r="BE52" t="s">
        <v>767</v>
      </c>
      <c r="BF52" t="str">
        <f>HYPERLINK("http://dx.doi.org/10.1130/0016-7606(1993)105&lt;1175:OAPCOM&gt;2.3.CO;2","http://dx.doi.org/10.1130/0016-7606(1993)105&lt;1175:OAPCOM&gt;2.3.CO;2")</f>
        <v>http://dx.doi.org/10.1130/0016-7606(1993)105&lt;1175:OAPCOM&gt;2.3.CO;2</v>
      </c>
      <c r="BG52" t="s">
        <v>74</v>
      </c>
      <c r="BH52" t="s">
        <v>74</v>
      </c>
      <c r="BI52">
        <v>15</v>
      </c>
      <c r="BJ52" t="s">
        <v>451</v>
      </c>
      <c r="BK52" t="s">
        <v>88</v>
      </c>
      <c r="BL52" t="s">
        <v>452</v>
      </c>
      <c r="BM52" t="s">
        <v>768</v>
      </c>
      <c r="BN52" t="s">
        <v>74</v>
      </c>
      <c r="BO52" t="s">
        <v>74</v>
      </c>
      <c r="BP52" t="s">
        <v>74</v>
      </c>
      <c r="BQ52" t="s">
        <v>74</v>
      </c>
      <c r="BR52" t="s">
        <v>91</v>
      </c>
      <c r="BS52" t="s">
        <v>769</v>
      </c>
      <c r="BT52" t="str">
        <f>HYPERLINK("https%3A%2F%2Fwww.webofscience.com%2Fwos%2Fwoscc%2Ffull-record%2FWOS:A1993LW38200004","View Full Record in Web of Science")</f>
        <v>View Full Record in Web of Science</v>
      </c>
    </row>
    <row r="53" spans="1:72" x14ac:dyDescent="0.15">
      <c r="A53" t="s">
        <v>72</v>
      </c>
      <c r="B53" t="s">
        <v>770</v>
      </c>
      <c r="C53" t="s">
        <v>74</v>
      </c>
      <c r="D53" t="s">
        <v>74</v>
      </c>
      <c r="E53" t="s">
        <v>74</v>
      </c>
      <c r="F53" t="s">
        <v>770</v>
      </c>
      <c r="G53" t="s">
        <v>74</v>
      </c>
      <c r="H53" t="s">
        <v>74</v>
      </c>
      <c r="I53" t="s">
        <v>771</v>
      </c>
      <c r="J53" t="s">
        <v>772</v>
      </c>
      <c r="K53" t="s">
        <v>74</v>
      </c>
      <c r="L53" t="s">
        <v>74</v>
      </c>
      <c r="M53" t="s">
        <v>77</v>
      </c>
      <c r="N53" t="s">
        <v>78</v>
      </c>
      <c r="O53" t="s">
        <v>74</v>
      </c>
      <c r="P53" t="s">
        <v>74</v>
      </c>
      <c r="Q53" t="s">
        <v>74</v>
      </c>
      <c r="R53" t="s">
        <v>74</v>
      </c>
      <c r="S53" t="s">
        <v>74</v>
      </c>
      <c r="T53" t="s">
        <v>74</v>
      </c>
      <c r="U53" t="s">
        <v>74</v>
      </c>
      <c r="V53" t="s">
        <v>773</v>
      </c>
      <c r="W53" t="s">
        <v>774</v>
      </c>
      <c r="X53" t="s">
        <v>775</v>
      </c>
      <c r="Y53" t="s">
        <v>776</v>
      </c>
      <c r="Z53" t="s">
        <v>74</v>
      </c>
      <c r="AA53" t="s">
        <v>74</v>
      </c>
      <c r="AB53" t="s">
        <v>74</v>
      </c>
      <c r="AC53" t="s">
        <v>74</v>
      </c>
      <c r="AD53" t="s">
        <v>74</v>
      </c>
      <c r="AE53" t="s">
        <v>74</v>
      </c>
      <c r="AF53" t="s">
        <v>74</v>
      </c>
      <c r="AG53">
        <v>17</v>
      </c>
      <c r="AH53">
        <v>59</v>
      </c>
      <c r="AI53">
        <v>64</v>
      </c>
      <c r="AJ53">
        <v>0</v>
      </c>
      <c r="AK53">
        <v>10</v>
      </c>
      <c r="AL53" t="s">
        <v>777</v>
      </c>
      <c r="AM53" t="s">
        <v>762</v>
      </c>
      <c r="AN53" t="s">
        <v>778</v>
      </c>
      <c r="AO53" t="s">
        <v>779</v>
      </c>
      <c r="AP53" t="s">
        <v>780</v>
      </c>
      <c r="AQ53" t="s">
        <v>74</v>
      </c>
      <c r="AR53" t="s">
        <v>772</v>
      </c>
      <c r="AS53" t="s">
        <v>452</v>
      </c>
      <c r="AT53" t="s">
        <v>525</v>
      </c>
      <c r="AU53">
        <v>1993</v>
      </c>
      <c r="AV53">
        <v>21</v>
      </c>
      <c r="AW53">
        <v>9</v>
      </c>
      <c r="AX53" t="s">
        <v>74</v>
      </c>
      <c r="AY53" t="s">
        <v>74</v>
      </c>
      <c r="AZ53" t="s">
        <v>74</v>
      </c>
      <c r="BA53" t="s">
        <v>74</v>
      </c>
      <c r="BB53">
        <v>841</v>
      </c>
      <c r="BC53">
        <v>844</v>
      </c>
      <c r="BD53" t="s">
        <v>74</v>
      </c>
      <c r="BE53" t="s">
        <v>781</v>
      </c>
      <c r="BF53" t="str">
        <f>HYPERLINK("http://dx.doi.org/10.1130/0091-7613(1993)021&lt;0841:MPPUOT&gt;2.3.CO;2","http://dx.doi.org/10.1130/0091-7613(1993)021&lt;0841:MPPUOT&gt;2.3.CO;2")</f>
        <v>http://dx.doi.org/10.1130/0091-7613(1993)021&lt;0841:MPPUOT&gt;2.3.CO;2</v>
      </c>
      <c r="BG53" t="s">
        <v>74</v>
      </c>
      <c r="BH53" t="s">
        <v>74</v>
      </c>
      <c r="BI53">
        <v>4</v>
      </c>
      <c r="BJ53" t="s">
        <v>452</v>
      </c>
      <c r="BK53" t="s">
        <v>88</v>
      </c>
      <c r="BL53" t="s">
        <v>452</v>
      </c>
      <c r="BM53" t="s">
        <v>782</v>
      </c>
      <c r="BN53" t="s">
        <v>74</v>
      </c>
      <c r="BO53" t="s">
        <v>74</v>
      </c>
      <c r="BP53" t="s">
        <v>74</v>
      </c>
      <c r="BQ53" t="s">
        <v>74</v>
      </c>
      <c r="BR53" t="s">
        <v>91</v>
      </c>
      <c r="BS53" t="s">
        <v>783</v>
      </c>
      <c r="BT53" t="str">
        <f>HYPERLINK("https%3A%2F%2Fwww.webofscience.com%2Fwos%2Fwoscc%2Ffull-record%2FWOS:A1993LW41200018","View Full Record in Web of Science")</f>
        <v>View Full Record in Web of Science</v>
      </c>
    </row>
    <row r="54" spans="1:72" x14ac:dyDescent="0.15">
      <c r="A54" t="s">
        <v>72</v>
      </c>
      <c r="B54" t="s">
        <v>784</v>
      </c>
      <c r="C54" t="s">
        <v>74</v>
      </c>
      <c r="D54" t="s">
        <v>74</v>
      </c>
      <c r="E54" t="s">
        <v>74</v>
      </c>
      <c r="F54" t="s">
        <v>784</v>
      </c>
      <c r="G54" t="s">
        <v>74</v>
      </c>
      <c r="H54" t="s">
        <v>74</v>
      </c>
      <c r="I54" t="s">
        <v>785</v>
      </c>
      <c r="J54" t="s">
        <v>786</v>
      </c>
      <c r="K54" t="s">
        <v>74</v>
      </c>
      <c r="L54" t="s">
        <v>74</v>
      </c>
      <c r="M54" t="s">
        <v>787</v>
      </c>
      <c r="N54" t="s">
        <v>599</v>
      </c>
      <c r="O54" t="s">
        <v>74</v>
      </c>
      <c r="P54" t="s">
        <v>74</v>
      </c>
      <c r="Q54" t="s">
        <v>74</v>
      </c>
      <c r="R54" t="s">
        <v>74</v>
      </c>
      <c r="S54" t="s">
        <v>74</v>
      </c>
      <c r="T54" t="s">
        <v>74</v>
      </c>
      <c r="U54" t="s">
        <v>74</v>
      </c>
      <c r="V54" t="s">
        <v>74</v>
      </c>
      <c r="W54" t="s">
        <v>74</v>
      </c>
      <c r="X54" t="s">
        <v>74</v>
      </c>
      <c r="Y54" t="s">
        <v>788</v>
      </c>
      <c r="Z54" t="s">
        <v>74</v>
      </c>
      <c r="AA54" t="s">
        <v>74</v>
      </c>
      <c r="AB54" t="s">
        <v>74</v>
      </c>
      <c r="AC54" t="s">
        <v>74</v>
      </c>
      <c r="AD54" t="s">
        <v>74</v>
      </c>
      <c r="AE54" t="s">
        <v>74</v>
      </c>
      <c r="AF54" t="s">
        <v>74</v>
      </c>
      <c r="AG54">
        <v>6</v>
      </c>
      <c r="AH54">
        <v>1</v>
      </c>
      <c r="AI54">
        <v>1</v>
      </c>
      <c r="AJ54">
        <v>0</v>
      </c>
      <c r="AK54">
        <v>0</v>
      </c>
      <c r="AL54" t="s">
        <v>789</v>
      </c>
      <c r="AM54" t="s">
        <v>790</v>
      </c>
      <c r="AN54" t="s">
        <v>791</v>
      </c>
      <c r="AO54" t="s">
        <v>792</v>
      </c>
      <c r="AP54" t="s">
        <v>74</v>
      </c>
      <c r="AQ54" t="s">
        <v>74</v>
      </c>
      <c r="AR54" t="s">
        <v>793</v>
      </c>
      <c r="AS54" t="s">
        <v>794</v>
      </c>
      <c r="AT54" t="s">
        <v>795</v>
      </c>
      <c r="AU54">
        <v>1993</v>
      </c>
      <c r="AV54">
        <v>33</v>
      </c>
      <c r="AW54">
        <v>5</v>
      </c>
      <c r="AX54" t="s">
        <v>74</v>
      </c>
      <c r="AY54" t="s">
        <v>74</v>
      </c>
      <c r="AZ54" t="s">
        <v>74</v>
      </c>
      <c r="BA54" t="s">
        <v>74</v>
      </c>
      <c r="BB54">
        <v>175</v>
      </c>
      <c r="BC54">
        <v>181</v>
      </c>
      <c r="BD54" t="s">
        <v>74</v>
      </c>
      <c r="BE54" t="s">
        <v>74</v>
      </c>
      <c r="BF54" t="s">
        <v>74</v>
      </c>
      <c r="BG54" t="s">
        <v>74</v>
      </c>
      <c r="BH54" t="s">
        <v>74</v>
      </c>
      <c r="BI54">
        <v>7</v>
      </c>
      <c r="BJ54" t="s">
        <v>727</v>
      </c>
      <c r="BK54" t="s">
        <v>88</v>
      </c>
      <c r="BL54" t="s">
        <v>727</v>
      </c>
      <c r="BM54" t="s">
        <v>796</v>
      </c>
      <c r="BN54" t="s">
        <v>74</v>
      </c>
      <c r="BO54" t="s">
        <v>74</v>
      </c>
      <c r="BP54" t="s">
        <v>74</v>
      </c>
      <c r="BQ54" t="s">
        <v>74</v>
      </c>
      <c r="BR54" t="s">
        <v>91</v>
      </c>
      <c r="BS54" t="s">
        <v>797</v>
      </c>
      <c r="BT54" t="str">
        <f>HYPERLINK("https%3A%2F%2Fwww.webofscience.com%2Fwos%2Fwoscc%2Ffull-record%2FWOS:A1993MV95300023","View Full Record in Web of Science")</f>
        <v>View Full Record in Web of Science</v>
      </c>
    </row>
    <row r="55" spans="1:72" x14ac:dyDescent="0.15">
      <c r="A55" t="s">
        <v>72</v>
      </c>
      <c r="B55" t="s">
        <v>798</v>
      </c>
      <c r="C55" t="s">
        <v>74</v>
      </c>
      <c r="D55" t="s">
        <v>74</v>
      </c>
      <c r="E55" t="s">
        <v>74</v>
      </c>
      <c r="F55" t="s">
        <v>798</v>
      </c>
      <c r="G55" t="s">
        <v>74</v>
      </c>
      <c r="H55" t="s">
        <v>74</v>
      </c>
      <c r="I55" t="s">
        <v>799</v>
      </c>
      <c r="J55" t="s">
        <v>800</v>
      </c>
      <c r="K55" t="s">
        <v>74</v>
      </c>
      <c r="L55" t="s">
        <v>74</v>
      </c>
      <c r="M55" t="s">
        <v>77</v>
      </c>
      <c r="N55" t="s">
        <v>78</v>
      </c>
      <c r="O55" t="s">
        <v>74</v>
      </c>
      <c r="P55" t="s">
        <v>74</v>
      </c>
      <c r="Q55" t="s">
        <v>74</v>
      </c>
      <c r="R55" t="s">
        <v>74</v>
      </c>
      <c r="S55" t="s">
        <v>74</v>
      </c>
      <c r="T55" t="s">
        <v>801</v>
      </c>
      <c r="U55" t="s">
        <v>74</v>
      </c>
      <c r="V55" t="s">
        <v>802</v>
      </c>
      <c r="W55" t="s">
        <v>803</v>
      </c>
      <c r="X55" t="s">
        <v>804</v>
      </c>
      <c r="Y55" t="s">
        <v>805</v>
      </c>
      <c r="Z55" t="s">
        <v>74</v>
      </c>
      <c r="AA55" t="s">
        <v>74</v>
      </c>
      <c r="AB55" t="s">
        <v>74</v>
      </c>
      <c r="AC55" t="s">
        <v>74</v>
      </c>
      <c r="AD55" t="s">
        <v>74</v>
      </c>
      <c r="AE55" t="s">
        <v>74</v>
      </c>
      <c r="AF55" t="s">
        <v>74</v>
      </c>
      <c r="AG55">
        <v>28</v>
      </c>
      <c r="AH55">
        <v>5</v>
      </c>
      <c r="AI55">
        <v>5</v>
      </c>
      <c r="AJ55">
        <v>0</v>
      </c>
      <c r="AK55">
        <v>1</v>
      </c>
      <c r="AL55" t="s">
        <v>806</v>
      </c>
      <c r="AM55" t="s">
        <v>140</v>
      </c>
      <c r="AN55" t="s">
        <v>807</v>
      </c>
      <c r="AO55" t="s">
        <v>808</v>
      </c>
      <c r="AP55" t="s">
        <v>809</v>
      </c>
      <c r="AQ55" t="s">
        <v>74</v>
      </c>
      <c r="AR55" t="s">
        <v>810</v>
      </c>
      <c r="AS55" t="s">
        <v>811</v>
      </c>
      <c r="AT55" t="s">
        <v>525</v>
      </c>
      <c r="AU55">
        <v>1993</v>
      </c>
      <c r="AV55">
        <v>114</v>
      </c>
      <c r="AW55">
        <v>3</v>
      </c>
      <c r="AX55" t="s">
        <v>74</v>
      </c>
      <c r="AY55" t="s">
        <v>74</v>
      </c>
      <c r="AZ55" t="s">
        <v>74</v>
      </c>
      <c r="BA55" t="s">
        <v>74</v>
      </c>
      <c r="BB55">
        <v>561</v>
      </c>
      <c r="BC55">
        <v>568</v>
      </c>
      <c r="BD55" t="s">
        <v>74</v>
      </c>
      <c r="BE55" t="s">
        <v>812</v>
      </c>
      <c r="BF55" t="str">
        <f>HYPERLINK("http://dx.doi.org/10.1111/j.1365-246X.1993.tb06987.x","http://dx.doi.org/10.1111/j.1365-246X.1993.tb06987.x")</f>
        <v>http://dx.doi.org/10.1111/j.1365-246X.1993.tb06987.x</v>
      </c>
      <c r="BG55" t="s">
        <v>74</v>
      </c>
      <c r="BH55" t="s">
        <v>74</v>
      </c>
      <c r="BI55">
        <v>8</v>
      </c>
      <c r="BJ55" t="s">
        <v>727</v>
      </c>
      <c r="BK55" t="s">
        <v>88</v>
      </c>
      <c r="BL55" t="s">
        <v>727</v>
      </c>
      <c r="BM55" t="s">
        <v>813</v>
      </c>
      <c r="BN55" t="s">
        <v>74</v>
      </c>
      <c r="BO55" t="s">
        <v>74</v>
      </c>
      <c r="BP55" t="s">
        <v>74</v>
      </c>
      <c r="BQ55" t="s">
        <v>74</v>
      </c>
      <c r="BR55" t="s">
        <v>91</v>
      </c>
      <c r="BS55" t="s">
        <v>814</v>
      </c>
      <c r="BT55" t="str">
        <f>HYPERLINK("https%3A%2F%2Fwww.webofscience.com%2Fwos%2Fwoscc%2Ffull-record%2FWOS:A1993LW63000012","View Full Record in Web of Science")</f>
        <v>View Full Record in Web of Science</v>
      </c>
    </row>
    <row r="56" spans="1:72" x14ac:dyDescent="0.15">
      <c r="A56" t="s">
        <v>72</v>
      </c>
      <c r="B56" t="s">
        <v>815</v>
      </c>
      <c r="C56" t="s">
        <v>74</v>
      </c>
      <c r="D56" t="s">
        <v>74</v>
      </c>
      <c r="E56" t="s">
        <v>74</v>
      </c>
      <c r="F56" t="s">
        <v>815</v>
      </c>
      <c r="G56" t="s">
        <v>74</v>
      </c>
      <c r="H56" t="s">
        <v>74</v>
      </c>
      <c r="I56" t="s">
        <v>816</v>
      </c>
      <c r="J56" t="s">
        <v>817</v>
      </c>
      <c r="K56" t="s">
        <v>74</v>
      </c>
      <c r="L56" t="s">
        <v>74</v>
      </c>
      <c r="M56" t="s">
        <v>77</v>
      </c>
      <c r="N56" t="s">
        <v>599</v>
      </c>
      <c r="O56" t="s">
        <v>74</v>
      </c>
      <c r="P56" t="s">
        <v>74</v>
      </c>
      <c r="Q56" t="s">
        <v>74</v>
      </c>
      <c r="R56" t="s">
        <v>74</v>
      </c>
      <c r="S56" t="s">
        <v>74</v>
      </c>
      <c r="T56" t="s">
        <v>74</v>
      </c>
      <c r="U56" t="s">
        <v>818</v>
      </c>
      <c r="V56" t="s">
        <v>819</v>
      </c>
      <c r="W56" t="s">
        <v>820</v>
      </c>
      <c r="X56" t="s">
        <v>821</v>
      </c>
      <c r="Y56" t="s">
        <v>822</v>
      </c>
      <c r="Z56" t="s">
        <v>74</v>
      </c>
      <c r="AA56" t="s">
        <v>74</v>
      </c>
      <c r="AB56" t="s">
        <v>74</v>
      </c>
      <c r="AC56" t="s">
        <v>74</v>
      </c>
      <c r="AD56" t="s">
        <v>74</v>
      </c>
      <c r="AE56" t="s">
        <v>74</v>
      </c>
      <c r="AF56" t="s">
        <v>74</v>
      </c>
      <c r="AG56">
        <v>33</v>
      </c>
      <c r="AH56">
        <v>25</v>
      </c>
      <c r="AI56">
        <v>25</v>
      </c>
      <c r="AJ56">
        <v>0</v>
      </c>
      <c r="AK56">
        <v>4</v>
      </c>
      <c r="AL56" t="s">
        <v>823</v>
      </c>
      <c r="AM56" t="s">
        <v>178</v>
      </c>
      <c r="AN56" t="s">
        <v>824</v>
      </c>
      <c r="AO56" t="s">
        <v>825</v>
      </c>
      <c r="AP56" t="s">
        <v>74</v>
      </c>
      <c r="AQ56" t="s">
        <v>74</v>
      </c>
      <c r="AR56" t="s">
        <v>826</v>
      </c>
      <c r="AS56" t="s">
        <v>827</v>
      </c>
      <c r="AT56" t="s">
        <v>525</v>
      </c>
      <c r="AU56">
        <v>1993</v>
      </c>
      <c r="AV56">
        <v>31</v>
      </c>
      <c r="AW56">
        <v>5</v>
      </c>
      <c r="AX56" t="s">
        <v>74</v>
      </c>
      <c r="AY56" t="s">
        <v>74</v>
      </c>
      <c r="AZ56" t="s">
        <v>74</v>
      </c>
      <c r="BA56" t="s">
        <v>74</v>
      </c>
      <c r="BB56">
        <v>1107</v>
      </c>
      <c r="BC56">
        <v>1111</v>
      </c>
      <c r="BD56" t="s">
        <v>74</v>
      </c>
      <c r="BE56" t="s">
        <v>828</v>
      </c>
      <c r="BF56" t="str">
        <f>HYPERLINK("http://dx.doi.org/10.1109/36.263784","http://dx.doi.org/10.1109/36.263784")</f>
        <v>http://dx.doi.org/10.1109/36.263784</v>
      </c>
      <c r="BG56" t="s">
        <v>74</v>
      </c>
      <c r="BH56" t="s">
        <v>74</v>
      </c>
      <c r="BI56">
        <v>5</v>
      </c>
      <c r="BJ56" t="s">
        <v>829</v>
      </c>
      <c r="BK56" t="s">
        <v>88</v>
      </c>
      <c r="BL56" t="s">
        <v>830</v>
      </c>
      <c r="BM56" t="s">
        <v>831</v>
      </c>
      <c r="BN56" t="s">
        <v>74</v>
      </c>
      <c r="BO56" t="s">
        <v>74</v>
      </c>
      <c r="BP56" t="s">
        <v>74</v>
      </c>
      <c r="BQ56" t="s">
        <v>74</v>
      </c>
      <c r="BR56" t="s">
        <v>91</v>
      </c>
      <c r="BS56" t="s">
        <v>832</v>
      </c>
      <c r="BT56" t="str">
        <f>HYPERLINK("https%3A%2F%2Fwww.webofscience.com%2Fwos%2Fwoscc%2Ffull-record%2FWOS:A1993MP17400021","View Full Record in Web of Science")</f>
        <v>View Full Record in Web of Science</v>
      </c>
    </row>
    <row r="57" spans="1:72" x14ac:dyDescent="0.15">
      <c r="A57" t="s">
        <v>72</v>
      </c>
      <c r="B57" t="s">
        <v>833</v>
      </c>
      <c r="C57" t="s">
        <v>74</v>
      </c>
      <c r="D57" t="s">
        <v>74</v>
      </c>
      <c r="E57" t="s">
        <v>74</v>
      </c>
      <c r="F57" t="s">
        <v>833</v>
      </c>
      <c r="G57" t="s">
        <v>74</v>
      </c>
      <c r="H57" t="s">
        <v>74</v>
      </c>
      <c r="I57" t="s">
        <v>834</v>
      </c>
      <c r="J57" t="s">
        <v>835</v>
      </c>
      <c r="K57" t="s">
        <v>74</v>
      </c>
      <c r="L57" t="s">
        <v>74</v>
      </c>
      <c r="M57" t="s">
        <v>77</v>
      </c>
      <c r="N57" t="s">
        <v>78</v>
      </c>
      <c r="O57" t="s">
        <v>74</v>
      </c>
      <c r="P57" t="s">
        <v>74</v>
      </c>
      <c r="Q57" t="s">
        <v>74</v>
      </c>
      <c r="R57" t="s">
        <v>74</v>
      </c>
      <c r="S57" t="s">
        <v>74</v>
      </c>
      <c r="T57" t="s">
        <v>836</v>
      </c>
      <c r="U57" t="s">
        <v>837</v>
      </c>
      <c r="V57" t="s">
        <v>838</v>
      </c>
      <c r="W57" t="s">
        <v>839</v>
      </c>
      <c r="X57" t="s">
        <v>840</v>
      </c>
      <c r="Y57" t="s">
        <v>841</v>
      </c>
      <c r="Z57" t="s">
        <v>74</v>
      </c>
      <c r="AA57" t="s">
        <v>74</v>
      </c>
      <c r="AB57" t="s">
        <v>74</v>
      </c>
      <c r="AC57" t="s">
        <v>74</v>
      </c>
      <c r="AD57" t="s">
        <v>74</v>
      </c>
      <c r="AE57" t="s">
        <v>74</v>
      </c>
      <c r="AF57" t="s">
        <v>74</v>
      </c>
      <c r="AG57">
        <v>32</v>
      </c>
      <c r="AH57">
        <v>26</v>
      </c>
      <c r="AI57">
        <v>26</v>
      </c>
      <c r="AJ57">
        <v>0</v>
      </c>
      <c r="AK57">
        <v>4</v>
      </c>
      <c r="AL57" t="s">
        <v>842</v>
      </c>
      <c r="AM57" t="s">
        <v>843</v>
      </c>
      <c r="AN57" t="s">
        <v>844</v>
      </c>
      <c r="AO57" t="s">
        <v>845</v>
      </c>
      <c r="AP57" t="s">
        <v>74</v>
      </c>
      <c r="AQ57" t="s">
        <v>74</v>
      </c>
      <c r="AR57" t="s">
        <v>846</v>
      </c>
      <c r="AS57" t="s">
        <v>847</v>
      </c>
      <c r="AT57" t="s">
        <v>525</v>
      </c>
      <c r="AU57">
        <v>1993</v>
      </c>
      <c r="AV57">
        <v>24</v>
      </c>
      <c r="AW57">
        <v>2</v>
      </c>
      <c r="AX57" t="s">
        <v>74</v>
      </c>
      <c r="AY57" t="s">
        <v>74</v>
      </c>
      <c r="AZ57" t="s">
        <v>74</v>
      </c>
      <c r="BA57" t="s">
        <v>74</v>
      </c>
      <c r="BB57">
        <v>97</v>
      </c>
      <c r="BC57">
        <v>102</v>
      </c>
      <c r="BD57" t="s">
        <v>74</v>
      </c>
      <c r="BE57" t="s">
        <v>848</v>
      </c>
      <c r="BF57" t="str">
        <f>HYPERLINK("http://dx.doi.org/10.1080/07924259.1993.9672338","http://dx.doi.org/10.1080/07924259.1993.9672338")</f>
        <v>http://dx.doi.org/10.1080/07924259.1993.9672338</v>
      </c>
      <c r="BG57" t="s">
        <v>74</v>
      </c>
      <c r="BH57" t="s">
        <v>74</v>
      </c>
      <c r="BI57">
        <v>6</v>
      </c>
      <c r="BJ57" t="s">
        <v>849</v>
      </c>
      <c r="BK57" t="s">
        <v>88</v>
      </c>
      <c r="BL57" t="s">
        <v>849</v>
      </c>
      <c r="BM57" t="s">
        <v>850</v>
      </c>
      <c r="BN57" t="s">
        <v>74</v>
      </c>
      <c r="BO57" t="s">
        <v>74</v>
      </c>
      <c r="BP57" t="s">
        <v>74</v>
      </c>
      <c r="BQ57" t="s">
        <v>74</v>
      </c>
      <c r="BR57" t="s">
        <v>91</v>
      </c>
      <c r="BS57" t="s">
        <v>851</v>
      </c>
      <c r="BT57" t="str">
        <f>HYPERLINK("https%3A%2F%2Fwww.webofscience.com%2Fwos%2Fwoscc%2Ffull-record%2FWOS:A1993ME13200003","View Full Record in Web of Science")</f>
        <v>View Full Record in Web of Science</v>
      </c>
    </row>
    <row r="58" spans="1:72" x14ac:dyDescent="0.15">
      <c r="A58" t="s">
        <v>72</v>
      </c>
      <c r="B58" t="s">
        <v>852</v>
      </c>
      <c r="C58" t="s">
        <v>74</v>
      </c>
      <c r="D58" t="s">
        <v>74</v>
      </c>
      <c r="E58" t="s">
        <v>74</v>
      </c>
      <c r="F58" t="s">
        <v>852</v>
      </c>
      <c r="G58" t="s">
        <v>74</v>
      </c>
      <c r="H58" t="s">
        <v>74</v>
      </c>
      <c r="I58" t="s">
        <v>853</v>
      </c>
      <c r="J58" t="s">
        <v>854</v>
      </c>
      <c r="K58" t="s">
        <v>74</v>
      </c>
      <c r="L58" t="s">
        <v>74</v>
      </c>
      <c r="M58" t="s">
        <v>787</v>
      </c>
      <c r="N58" t="s">
        <v>78</v>
      </c>
      <c r="O58" t="s">
        <v>74</v>
      </c>
      <c r="P58" t="s">
        <v>74</v>
      </c>
      <c r="Q58" t="s">
        <v>74</v>
      </c>
      <c r="R58" t="s">
        <v>74</v>
      </c>
      <c r="S58" t="s">
        <v>74</v>
      </c>
      <c r="T58" t="s">
        <v>74</v>
      </c>
      <c r="U58" t="s">
        <v>855</v>
      </c>
      <c r="V58" t="s">
        <v>856</v>
      </c>
      <c r="W58" t="s">
        <v>74</v>
      </c>
      <c r="X58" t="s">
        <v>74</v>
      </c>
      <c r="Y58" t="s">
        <v>857</v>
      </c>
      <c r="Z58" t="s">
        <v>74</v>
      </c>
      <c r="AA58" t="s">
        <v>74</v>
      </c>
      <c r="AB58" t="s">
        <v>74</v>
      </c>
      <c r="AC58" t="s">
        <v>74</v>
      </c>
      <c r="AD58" t="s">
        <v>74</v>
      </c>
      <c r="AE58" t="s">
        <v>74</v>
      </c>
      <c r="AF58" t="s">
        <v>74</v>
      </c>
      <c r="AG58">
        <v>124</v>
      </c>
      <c r="AH58">
        <v>6</v>
      </c>
      <c r="AI58">
        <v>6</v>
      </c>
      <c r="AJ58">
        <v>0</v>
      </c>
      <c r="AK58">
        <v>14</v>
      </c>
      <c r="AL58" t="s">
        <v>858</v>
      </c>
      <c r="AM58" t="s">
        <v>790</v>
      </c>
      <c r="AN58" t="s">
        <v>859</v>
      </c>
      <c r="AO58" t="s">
        <v>860</v>
      </c>
      <c r="AP58" t="s">
        <v>74</v>
      </c>
      <c r="AQ58" t="s">
        <v>74</v>
      </c>
      <c r="AR58" t="s">
        <v>861</v>
      </c>
      <c r="AS58" t="s">
        <v>862</v>
      </c>
      <c r="AT58" t="s">
        <v>795</v>
      </c>
      <c r="AU58">
        <v>1993</v>
      </c>
      <c r="AV58" t="s">
        <v>74</v>
      </c>
      <c r="AW58">
        <v>5</v>
      </c>
      <c r="AX58" t="s">
        <v>74</v>
      </c>
      <c r="AY58" t="s">
        <v>74</v>
      </c>
      <c r="AZ58" t="s">
        <v>74</v>
      </c>
      <c r="BA58" t="s">
        <v>74</v>
      </c>
      <c r="BB58">
        <v>703</v>
      </c>
      <c r="BC58">
        <v>713</v>
      </c>
      <c r="BD58" t="s">
        <v>74</v>
      </c>
      <c r="BE58" t="s">
        <v>74</v>
      </c>
      <c r="BF58" t="s">
        <v>74</v>
      </c>
      <c r="BG58" t="s">
        <v>74</v>
      </c>
      <c r="BH58" t="s">
        <v>74</v>
      </c>
      <c r="BI58">
        <v>11</v>
      </c>
      <c r="BJ58" t="s">
        <v>863</v>
      </c>
      <c r="BK58" t="s">
        <v>88</v>
      </c>
      <c r="BL58" t="s">
        <v>864</v>
      </c>
      <c r="BM58" t="s">
        <v>865</v>
      </c>
      <c r="BN58" t="s">
        <v>74</v>
      </c>
      <c r="BO58" t="s">
        <v>74</v>
      </c>
      <c r="BP58" t="s">
        <v>74</v>
      </c>
      <c r="BQ58" t="s">
        <v>74</v>
      </c>
      <c r="BR58" t="s">
        <v>91</v>
      </c>
      <c r="BS58" t="s">
        <v>866</v>
      </c>
      <c r="BT58" t="str">
        <f>HYPERLINK("https%3A%2F%2Fwww.webofscience.com%2Fwos%2Fwoscc%2Ffull-record%2FWOS:A1993MC90300007","View Full Record in Web of Science")</f>
        <v>View Full Record in Web of Science</v>
      </c>
    </row>
    <row r="59" spans="1:72" x14ac:dyDescent="0.15">
      <c r="A59" t="s">
        <v>72</v>
      </c>
      <c r="B59" t="s">
        <v>867</v>
      </c>
      <c r="C59" t="s">
        <v>74</v>
      </c>
      <c r="D59" t="s">
        <v>74</v>
      </c>
      <c r="E59" t="s">
        <v>74</v>
      </c>
      <c r="F59" t="s">
        <v>867</v>
      </c>
      <c r="G59" t="s">
        <v>74</v>
      </c>
      <c r="H59" t="s">
        <v>74</v>
      </c>
      <c r="I59" t="s">
        <v>868</v>
      </c>
      <c r="J59" t="s">
        <v>869</v>
      </c>
      <c r="K59" t="s">
        <v>74</v>
      </c>
      <c r="L59" t="s">
        <v>74</v>
      </c>
      <c r="M59" t="s">
        <v>77</v>
      </c>
      <c r="N59" t="s">
        <v>549</v>
      </c>
      <c r="O59" t="s">
        <v>74</v>
      </c>
      <c r="P59" t="s">
        <v>74</v>
      </c>
      <c r="Q59" t="s">
        <v>74</v>
      </c>
      <c r="R59" t="s">
        <v>74</v>
      </c>
      <c r="S59" t="s">
        <v>74</v>
      </c>
      <c r="T59" t="s">
        <v>74</v>
      </c>
      <c r="U59" t="s">
        <v>74</v>
      </c>
      <c r="V59" t="s">
        <v>74</v>
      </c>
      <c r="W59" t="s">
        <v>870</v>
      </c>
      <c r="X59" t="s">
        <v>871</v>
      </c>
      <c r="Y59" t="s">
        <v>872</v>
      </c>
      <c r="Z59" t="s">
        <v>74</v>
      </c>
      <c r="AA59" t="s">
        <v>74</v>
      </c>
      <c r="AB59" t="s">
        <v>74</v>
      </c>
      <c r="AC59" t="s">
        <v>74</v>
      </c>
      <c r="AD59" t="s">
        <v>74</v>
      </c>
      <c r="AE59" t="s">
        <v>74</v>
      </c>
      <c r="AF59" t="s">
        <v>74</v>
      </c>
      <c r="AG59">
        <v>0</v>
      </c>
      <c r="AH59">
        <v>0</v>
      </c>
      <c r="AI59">
        <v>0</v>
      </c>
      <c r="AJ59">
        <v>2</v>
      </c>
      <c r="AK59">
        <v>2</v>
      </c>
      <c r="AL59" t="s">
        <v>873</v>
      </c>
      <c r="AM59" t="s">
        <v>140</v>
      </c>
      <c r="AN59" t="s">
        <v>874</v>
      </c>
      <c r="AO59" t="s">
        <v>875</v>
      </c>
      <c r="AP59" t="s">
        <v>74</v>
      </c>
      <c r="AQ59" t="s">
        <v>74</v>
      </c>
      <c r="AR59" t="s">
        <v>876</v>
      </c>
      <c r="AS59" t="s">
        <v>877</v>
      </c>
      <c r="AT59" t="s">
        <v>795</v>
      </c>
      <c r="AU59">
        <v>1993</v>
      </c>
      <c r="AV59">
        <v>55</v>
      </c>
      <c r="AW59" t="s">
        <v>878</v>
      </c>
      <c r="AX59" t="s">
        <v>74</v>
      </c>
      <c r="AY59" t="s">
        <v>74</v>
      </c>
      <c r="AZ59" t="s">
        <v>74</v>
      </c>
      <c r="BA59" t="s">
        <v>74</v>
      </c>
      <c r="BB59">
        <v>1491</v>
      </c>
      <c r="BC59">
        <v>1491</v>
      </c>
      <c r="BD59" t="s">
        <v>74</v>
      </c>
      <c r="BE59" t="s">
        <v>879</v>
      </c>
      <c r="BF59" t="str">
        <f>HYPERLINK("http://dx.doi.org/10.1016/0021-9169(93)90125-I","http://dx.doi.org/10.1016/0021-9169(93)90125-I")</f>
        <v>http://dx.doi.org/10.1016/0021-9169(93)90125-I</v>
      </c>
      <c r="BG59" t="s">
        <v>74</v>
      </c>
      <c r="BH59" t="s">
        <v>74</v>
      </c>
      <c r="BI59">
        <v>1</v>
      </c>
      <c r="BJ59" t="s">
        <v>403</v>
      </c>
      <c r="BK59" t="s">
        <v>88</v>
      </c>
      <c r="BL59" t="s">
        <v>403</v>
      </c>
      <c r="BM59" t="s">
        <v>880</v>
      </c>
      <c r="BN59" t="s">
        <v>74</v>
      </c>
      <c r="BO59" t="s">
        <v>74</v>
      </c>
      <c r="BP59" t="s">
        <v>74</v>
      </c>
      <c r="BQ59" t="s">
        <v>74</v>
      </c>
      <c r="BR59" t="s">
        <v>91</v>
      </c>
      <c r="BS59" t="s">
        <v>881</v>
      </c>
      <c r="BT59" t="str">
        <f>HYPERLINK("https%3A%2F%2Fwww.webofscience.com%2Fwos%2Fwoscc%2Ffull-record%2FWOS:A1993LP65200001","View Full Record in Web of Science")</f>
        <v>View Full Record in Web of Science</v>
      </c>
    </row>
    <row r="60" spans="1:72" x14ac:dyDescent="0.15">
      <c r="A60" t="s">
        <v>72</v>
      </c>
      <c r="B60" t="s">
        <v>882</v>
      </c>
      <c r="C60" t="s">
        <v>74</v>
      </c>
      <c r="D60" t="s">
        <v>74</v>
      </c>
      <c r="E60" t="s">
        <v>74</v>
      </c>
      <c r="F60" t="s">
        <v>882</v>
      </c>
      <c r="G60" t="s">
        <v>74</v>
      </c>
      <c r="H60" t="s">
        <v>74</v>
      </c>
      <c r="I60" t="s">
        <v>883</v>
      </c>
      <c r="J60" t="s">
        <v>869</v>
      </c>
      <c r="K60" t="s">
        <v>74</v>
      </c>
      <c r="L60" t="s">
        <v>74</v>
      </c>
      <c r="M60" t="s">
        <v>77</v>
      </c>
      <c r="N60" t="s">
        <v>884</v>
      </c>
      <c r="O60" t="s">
        <v>885</v>
      </c>
      <c r="P60" t="s">
        <v>886</v>
      </c>
      <c r="Q60" t="s">
        <v>887</v>
      </c>
      <c r="R60" t="s">
        <v>74</v>
      </c>
      <c r="S60" t="s">
        <v>74</v>
      </c>
      <c r="T60" t="s">
        <v>74</v>
      </c>
      <c r="U60" t="s">
        <v>888</v>
      </c>
      <c r="V60" t="s">
        <v>889</v>
      </c>
      <c r="W60" t="s">
        <v>74</v>
      </c>
      <c r="X60" t="s">
        <v>74</v>
      </c>
      <c r="Y60" t="s">
        <v>890</v>
      </c>
      <c r="Z60" t="s">
        <v>74</v>
      </c>
      <c r="AA60" t="s">
        <v>891</v>
      </c>
      <c r="AB60" t="s">
        <v>892</v>
      </c>
      <c r="AC60" t="s">
        <v>74</v>
      </c>
      <c r="AD60" t="s">
        <v>74</v>
      </c>
      <c r="AE60" t="s">
        <v>74</v>
      </c>
      <c r="AF60" t="s">
        <v>74</v>
      </c>
      <c r="AG60">
        <v>10</v>
      </c>
      <c r="AH60">
        <v>0</v>
      </c>
      <c r="AI60">
        <v>0</v>
      </c>
      <c r="AJ60">
        <v>0</v>
      </c>
      <c r="AK60">
        <v>0</v>
      </c>
      <c r="AL60" t="s">
        <v>873</v>
      </c>
      <c r="AM60" t="s">
        <v>140</v>
      </c>
      <c r="AN60" t="s">
        <v>874</v>
      </c>
      <c r="AO60" t="s">
        <v>875</v>
      </c>
      <c r="AP60" t="s">
        <v>74</v>
      </c>
      <c r="AQ60" t="s">
        <v>74</v>
      </c>
      <c r="AR60" t="s">
        <v>876</v>
      </c>
      <c r="AS60" t="s">
        <v>877</v>
      </c>
      <c r="AT60" t="s">
        <v>795</v>
      </c>
      <c r="AU60">
        <v>1993</v>
      </c>
      <c r="AV60">
        <v>55</v>
      </c>
      <c r="AW60" t="s">
        <v>878</v>
      </c>
      <c r="AX60" t="s">
        <v>74</v>
      </c>
      <c r="AY60" t="s">
        <v>74</v>
      </c>
      <c r="AZ60" t="s">
        <v>74</v>
      </c>
      <c r="BA60" t="s">
        <v>74</v>
      </c>
      <c r="BB60">
        <v>1529</v>
      </c>
      <c r="BC60">
        <v>1535</v>
      </c>
      <c r="BD60" t="s">
        <v>74</v>
      </c>
      <c r="BE60" t="s">
        <v>893</v>
      </c>
      <c r="BF60" t="str">
        <f>HYPERLINK("http://dx.doi.org/10.1016/0021-9169(93)90129-M","http://dx.doi.org/10.1016/0021-9169(93)90129-M")</f>
        <v>http://dx.doi.org/10.1016/0021-9169(93)90129-M</v>
      </c>
      <c r="BG60" t="s">
        <v>74</v>
      </c>
      <c r="BH60" t="s">
        <v>74</v>
      </c>
      <c r="BI60">
        <v>7</v>
      </c>
      <c r="BJ60" t="s">
        <v>403</v>
      </c>
      <c r="BK60" t="s">
        <v>894</v>
      </c>
      <c r="BL60" t="s">
        <v>403</v>
      </c>
      <c r="BM60" t="s">
        <v>880</v>
      </c>
      <c r="BN60" t="s">
        <v>74</v>
      </c>
      <c r="BO60" t="s">
        <v>74</v>
      </c>
      <c r="BP60" t="s">
        <v>74</v>
      </c>
      <c r="BQ60" t="s">
        <v>74</v>
      </c>
      <c r="BR60" t="s">
        <v>91</v>
      </c>
      <c r="BS60" t="s">
        <v>895</v>
      </c>
      <c r="BT60" t="str">
        <f>HYPERLINK("https%3A%2F%2Fwww.webofscience.com%2Fwos%2Fwoscc%2Ffull-record%2FWOS:A1993LP65200005","View Full Record in Web of Science")</f>
        <v>View Full Record in Web of Science</v>
      </c>
    </row>
    <row r="61" spans="1:72" x14ac:dyDescent="0.15">
      <c r="A61" t="s">
        <v>72</v>
      </c>
      <c r="B61" t="s">
        <v>896</v>
      </c>
      <c r="C61" t="s">
        <v>74</v>
      </c>
      <c r="D61" t="s">
        <v>74</v>
      </c>
      <c r="E61" t="s">
        <v>74</v>
      </c>
      <c r="F61" t="s">
        <v>896</v>
      </c>
      <c r="G61" t="s">
        <v>74</v>
      </c>
      <c r="H61" t="s">
        <v>74</v>
      </c>
      <c r="I61" t="s">
        <v>897</v>
      </c>
      <c r="J61" t="s">
        <v>898</v>
      </c>
      <c r="K61" t="s">
        <v>74</v>
      </c>
      <c r="L61" t="s">
        <v>74</v>
      </c>
      <c r="M61" t="s">
        <v>77</v>
      </c>
      <c r="N61" t="s">
        <v>78</v>
      </c>
      <c r="O61" t="s">
        <v>74</v>
      </c>
      <c r="P61" t="s">
        <v>74</v>
      </c>
      <c r="Q61" t="s">
        <v>74</v>
      </c>
      <c r="R61" t="s">
        <v>74</v>
      </c>
      <c r="S61" t="s">
        <v>74</v>
      </c>
      <c r="T61" t="s">
        <v>899</v>
      </c>
      <c r="U61" t="s">
        <v>900</v>
      </c>
      <c r="V61" t="s">
        <v>901</v>
      </c>
      <c r="W61" t="s">
        <v>902</v>
      </c>
      <c r="X61" t="s">
        <v>903</v>
      </c>
      <c r="Y61" t="s">
        <v>74</v>
      </c>
      <c r="Z61" t="s">
        <v>74</v>
      </c>
      <c r="AA61" t="s">
        <v>74</v>
      </c>
      <c r="AB61" t="s">
        <v>74</v>
      </c>
      <c r="AC61" t="s">
        <v>74</v>
      </c>
      <c r="AD61" t="s">
        <v>74</v>
      </c>
      <c r="AE61" t="s">
        <v>74</v>
      </c>
      <c r="AF61" t="s">
        <v>74</v>
      </c>
      <c r="AG61">
        <v>32</v>
      </c>
      <c r="AH61">
        <v>18</v>
      </c>
      <c r="AI61">
        <v>20</v>
      </c>
      <c r="AJ61">
        <v>0</v>
      </c>
      <c r="AK61">
        <v>9</v>
      </c>
      <c r="AL61" t="s">
        <v>904</v>
      </c>
      <c r="AM61" t="s">
        <v>905</v>
      </c>
      <c r="AN61" t="s">
        <v>906</v>
      </c>
      <c r="AO61" t="s">
        <v>907</v>
      </c>
      <c r="AP61" t="s">
        <v>74</v>
      </c>
      <c r="AQ61" t="s">
        <v>74</v>
      </c>
      <c r="AR61" t="s">
        <v>908</v>
      </c>
      <c r="AS61" t="s">
        <v>909</v>
      </c>
      <c r="AT61" t="s">
        <v>525</v>
      </c>
      <c r="AU61">
        <v>1993</v>
      </c>
      <c r="AV61">
        <v>54</v>
      </c>
      <c r="AW61">
        <v>3</v>
      </c>
      <c r="AX61" t="s">
        <v>74</v>
      </c>
      <c r="AY61" t="s">
        <v>74</v>
      </c>
      <c r="AZ61" t="s">
        <v>74</v>
      </c>
      <c r="BA61" t="s">
        <v>74</v>
      </c>
      <c r="BB61">
        <v>209</v>
      </c>
      <c r="BC61">
        <v>213</v>
      </c>
      <c r="BD61" t="s">
        <v>74</v>
      </c>
      <c r="BE61" t="s">
        <v>910</v>
      </c>
      <c r="BF61" t="str">
        <f>HYPERLINK("http://dx.doi.org/10.1002/jlb.54.3.209","http://dx.doi.org/10.1002/jlb.54.3.209")</f>
        <v>http://dx.doi.org/10.1002/jlb.54.3.209</v>
      </c>
      <c r="BG61" t="s">
        <v>74</v>
      </c>
      <c r="BH61" t="s">
        <v>74</v>
      </c>
      <c r="BI61">
        <v>5</v>
      </c>
      <c r="BJ61" t="s">
        <v>911</v>
      </c>
      <c r="BK61" t="s">
        <v>88</v>
      </c>
      <c r="BL61" t="s">
        <v>911</v>
      </c>
      <c r="BM61" t="s">
        <v>912</v>
      </c>
      <c r="BN61">
        <v>8371050</v>
      </c>
      <c r="BO61" t="s">
        <v>74</v>
      </c>
      <c r="BP61" t="s">
        <v>74</v>
      </c>
      <c r="BQ61" t="s">
        <v>74</v>
      </c>
      <c r="BR61" t="s">
        <v>91</v>
      </c>
      <c r="BS61" t="s">
        <v>913</v>
      </c>
      <c r="BT61" t="str">
        <f>HYPERLINK("https%3A%2F%2Fwww.webofscience.com%2Fwos%2Fwoscc%2Ffull-record%2FWOS:A1993LW82000004","View Full Record in Web of Science")</f>
        <v>View Full Record in Web of Science</v>
      </c>
    </row>
    <row r="62" spans="1:72" x14ac:dyDescent="0.15">
      <c r="A62" t="s">
        <v>72</v>
      </c>
      <c r="B62" t="s">
        <v>914</v>
      </c>
      <c r="C62" t="s">
        <v>74</v>
      </c>
      <c r="D62" t="s">
        <v>74</v>
      </c>
      <c r="E62" t="s">
        <v>74</v>
      </c>
      <c r="F62" t="s">
        <v>914</v>
      </c>
      <c r="G62" t="s">
        <v>74</v>
      </c>
      <c r="H62" t="s">
        <v>74</v>
      </c>
      <c r="I62" t="s">
        <v>915</v>
      </c>
      <c r="J62" t="s">
        <v>916</v>
      </c>
      <c r="K62" t="s">
        <v>74</v>
      </c>
      <c r="L62" t="s">
        <v>74</v>
      </c>
      <c r="M62" t="s">
        <v>77</v>
      </c>
      <c r="N62" t="s">
        <v>78</v>
      </c>
      <c r="O62" t="s">
        <v>74</v>
      </c>
      <c r="P62" t="s">
        <v>74</v>
      </c>
      <c r="Q62" t="s">
        <v>74</v>
      </c>
      <c r="R62" t="s">
        <v>74</v>
      </c>
      <c r="S62" t="s">
        <v>74</v>
      </c>
      <c r="T62" t="s">
        <v>917</v>
      </c>
      <c r="U62" t="s">
        <v>918</v>
      </c>
      <c r="V62" t="s">
        <v>919</v>
      </c>
      <c r="W62" t="s">
        <v>920</v>
      </c>
      <c r="X62" t="s">
        <v>921</v>
      </c>
      <c r="Y62" t="s">
        <v>922</v>
      </c>
      <c r="Z62" t="s">
        <v>74</v>
      </c>
      <c r="AA62" t="s">
        <v>74</v>
      </c>
      <c r="AB62" t="s">
        <v>74</v>
      </c>
      <c r="AC62" t="s">
        <v>74</v>
      </c>
      <c r="AD62" t="s">
        <v>74</v>
      </c>
      <c r="AE62" t="s">
        <v>74</v>
      </c>
      <c r="AF62" t="s">
        <v>74</v>
      </c>
      <c r="AG62">
        <v>35</v>
      </c>
      <c r="AH62">
        <v>27</v>
      </c>
      <c r="AI62">
        <v>27</v>
      </c>
      <c r="AJ62">
        <v>1</v>
      </c>
      <c r="AK62">
        <v>4</v>
      </c>
      <c r="AL62" t="s">
        <v>923</v>
      </c>
      <c r="AM62" t="s">
        <v>102</v>
      </c>
      <c r="AN62" t="s">
        <v>924</v>
      </c>
      <c r="AO62" t="s">
        <v>925</v>
      </c>
      <c r="AP62" t="s">
        <v>74</v>
      </c>
      <c r="AQ62" t="s">
        <v>74</v>
      </c>
      <c r="AR62" t="s">
        <v>926</v>
      </c>
      <c r="AS62" t="s">
        <v>927</v>
      </c>
      <c r="AT62" t="s">
        <v>525</v>
      </c>
      <c r="AU62">
        <v>1993</v>
      </c>
      <c r="AV62">
        <v>11</v>
      </c>
      <c r="AW62">
        <v>5</v>
      </c>
      <c r="AX62" t="s">
        <v>74</v>
      </c>
      <c r="AY62" t="s">
        <v>74</v>
      </c>
      <c r="AZ62" t="s">
        <v>74</v>
      </c>
      <c r="BA62" t="s">
        <v>74</v>
      </c>
      <c r="BB62">
        <v>691</v>
      </c>
      <c r="BC62">
        <v>703</v>
      </c>
      <c r="BD62" t="s">
        <v>74</v>
      </c>
      <c r="BE62" t="s">
        <v>928</v>
      </c>
      <c r="BF62" t="str">
        <f>HYPERLINK("http://dx.doi.org/10.1111/j.1525-1314.1993.tb00181.x","http://dx.doi.org/10.1111/j.1525-1314.1993.tb00181.x")</f>
        <v>http://dx.doi.org/10.1111/j.1525-1314.1993.tb00181.x</v>
      </c>
      <c r="BG62" t="s">
        <v>74</v>
      </c>
      <c r="BH62" t="s">
        <v>74</v>
      </c>
      <c r="BI62">
        <v>13</v>
      </c>
      <c r="BJ62" t="s">
        <v>452</v>
      </c>
      <c r="BK62" t="s">
        <v>88</v>
      </c>
      <c r="BL62" t="s">
        <v>452</v>
      </c>
      <c r="BM62" t="s">
        <v>929</v>
      </c>
      <c r="BN62" t="s">
        <v>74</v>
      </c>
      <c r="BO62" t="s">
        <v>74</v>
      </c>
      <c r="BP62" t="s">
        <v>74</v>
      </c>
      <c r="BQ62" t="s">
        <v>74</v>
      </c>
      <c r="BR62" t="s">
        <v>91</v>
      </c>
      <c r="BS62" t="s">
        <v>930</v>
      </c>
      <c r="BT62" t="str">
        <f>HYPERLINK("https%3A%2F%2Fwww.webofscience.com%2Fwos%2Fwoscc%2Ffull-record%2FWOS:A1993LT43200005","View Full Record in Web of Science")</f>
        <v>View Full Record in Web of Science</v>
      </c>
    </row>
    <row r="63" spans="1:72" x14ac:dyDescent="0.15">
      <c r="A63" t="s">
        <v>72</v>
      </c>
      <c r="B63" t="s">
        <v>931</v>
      </c>
      <c r="C63" t="s">
        <v>74</v>
      </c>
      <c r="D63" t="s">
        <v>74</v>
      </c>
      <c r="E63" t="s">
        <v>74</v>
      </c>
      <c r="F63" t="s">
        <v>931</v>
      </c>
      <c r="G63" t="s">
        <v>74</v>
      </c>
      <c r="H63" t="s">
        <v>74</v>
      </c>
      <c r="I63" t="s">
        <v>932</v>
      </c>
      <c r="J63" t="s">
        <v>933</v>
      </c>
      <c r="K63" t="s">
        <v>74</v>
      </c>
      <c r="L63" t="s">
        <v>74</v>
      </c>
      <c r="M63" t="s">
        <v>934</v>
      </c>
      <c r="N63" t="s">
        <v>78</v>
      </c>
      <c r="O63" t="s">
        <v>74</v>
      </c>
      <c r="P63" t="s">
        <v>74</v>
      </c>
      <c r="Q63" t="s">
        <v>74</v>
      </c>
      <c r="R63" t="s">
        <v>74</v>
      </c>
      <c r="S63" t="s">
        <v>74</v>
      </c>
      <c r="T63" t="s">
        <v>935</v>
      </c>
      <c r="U63" t="s">
        <v>74</v>
      </c>
      <c r="V63" t="s">
        <v>936</v>
      </c>
      <c r="W63" t="s">
        <v>74</v>
      </c>
      <c r="X63" t="s">
        <v>74</v>
      </c>
      <c r="Y63" t="s">
        <v>937</v>
      </c>
      <c r="Z63" t="s">
        <v>74</v>
      </c>
      <c r="AA63" t="s">
        <v>74</v>
      </c>
      <c r="AB63" t="s">
        <v>74</v>
      </c>
      <c r="AC63" t="s">
        <v>74</v>
      </c>
      <c r="AD63" t="s">
        <v>74</v>
      </c>
      <c r="AE63" t="s">
        <v>74</v>
      </c>
      <c r="AF63" t="s">
        <v>74</v>
      </c>
      <c r="AG63">
        <v>85</v>
      </c>
      <c r="AH63">
        <v>28</v>
      </c>
      <c r="AI63">
        <v>30</v>
      </c>
      <c r="AJ63">
        <v>0</v>
      </c>
      <c r="AK63">
        <v>3</v>
      </c>
      <c r="AL63" t="s">
        <v>938</v>
      </c>
      <c r="AM63" t="s">
        <v>430</v>
      </c>
      <c r="AN63" t="s">
        <v>939</v>
      </c>
      <c r="AO63" t="s">
        <v>940</v>
      </c>
      <c r="AP63" t="s">
        <v>74</v>
      </c>
      <c r="AQ63" t="s">
        <v>74</v>
      </c>
      <c r="AR63" t="s">
        <v>941</v>
      </c>
      <c r="AS63" t="s">
        <v>942</v>
      </c>
      <c r="AT63" t="s">
        <v>795</v>
      </c>
      <c r="AU63">
        <v>1993</v>
      </c>
      <c r="AV63">
        <v>27</v>
      </c>
      <c r="AW63">
        <v>5</v>
      </c>
      <c r="AX63" t="s">
        <v>74</v>
      </c>
      <c r="AY63" t="s">
        <v>74</v>
      </c>
      <c r="AZ63" t="s">
        <v>74</v>
      </c>
      <c r="BA63" t="s">
        <v>74</v>
      </c>
      <c r="BB63">
        <v>1041</v>
      </c>
      <c r="BC63">
        <v>1096</v>
      </c>
      <c r="BD63" t="s">
        <v>74</v>
      </c>
      <c r="BE63" t="s">
        <v>943</v>
      </c>
      <c r="BF63" t="str">
        <f>HYPERLINK("http://dx.doi.org/10.1080/00222939300770661","http://dx.doi.org/10.1080/00222939300770661")</f>
        <v>http://dx.doi.org/10.1080/00222939300770661</v>
      </c>
      <c r="BG63" t="s">
        <v>74</v>
      </c>
      <c r="BH63" t="s">
        <v>74</v>
      </c>
      <c r="BI63">
        <v>56</v>
      </c>
      <c r="BJ63" t="s">
        <v>944</v>
      </c>
      <c r="BK63" t="s">
        <v>88</v>
      </c>
      <c r="BL63" t="s">
        <v>945</v>
      </c>
      <c r="BM63" t="s">
        <v>946</v>
      </c>
      <c r="BN63" t="s">
        <v>74</v>
      </c>
      <c r="BO63" t="s">
        <v>74</v>
      </c>
      <c r="BP63" t="s">
        <v>74</v>
      </c>
      <c r="BQ63" t="s">
        <v>74</v>
      </c>
      <c r="BR63" t="s">
        <v>91</v>
      </c>
      <c r="BS63" t="s">
        <v>947</v>
      </c>
      <c r="BT63" t="str">
        <f>HYPERLINK("https%3A%2F%2Fwww.webofscience.com%2Fwos%2Fwoscc%2Ffull-record%2FWOS:A1993MC97600006","View Full Record in Web of Science")</f>
        <v>View Full Record in Web of Science</v>
      </c>
    </row>
    <row r="64" spans="1:72" x14ac:dyDescent="0.15">
      <c r="A64" t="s">
        <v>72</v>
      </c>
      <c r="B64" t="s">
        <v>948</v>
      </c>
      <c r="C64" t="s">
        <v>74</v>
      </c>
      <c r="D64" t="s">
        <v>74</v>
      </c>
      <c r="E64" t="s">
        <v>74</v>
      </c>
      <c r="F64" t="s">
        <v>948</v>
      </c>
      <c r="G64" t="s">
        <v>74</v>
      </c>
      <c r="H64" t="s">
        <v>74</v>
      </c>
      <c r="I64" t="s">
        <v>949</v>
      </c>
      <c r="J64" t="s">
        <v>950</v>
      </c>
      <c r="K64" t="s">
        <v>74</v>
      </c>
      <c r="L64" t="s">
        <v>74</v>
      </c>
      <c r="M64" t="s">
        <v>77</v>
      </c>
      <c r="N64" t="s">
        <v>78</v>
      </c>
      <c r="O64" t="s">
        <v>74</v>
      </c>
      <c r="P64" t="s">
        <v>74</v>
      </c>
      <c r="Q64" t="s">
        <v>74</v>
      </c>
      <c r="R64" t="s">
        <v>74</v>
      </c>
      <c r="S64" t="s">
        <v>74</v>
      </c>
      <c r="T64" t="s">
        <v>74</v>
      </c>
      <c r="U64" t="s">
        <v>951</v>
      </c>
      <c r="V64" t="s">
        <v>952</v>
      </c>
      <c r="W64" t="s">
        <v>74</v>
      </c>
      <c r="X64" t="s">
        <v>74</v>
      </c>
      <c r="Y64" t="s">
        <v>953</v>
      </c>
      <c r="Z64" t="s">
        <v>74</v>
      </c>
      <c r="AA64" t="s">
        <v>954</v>
      </c>
      <c r="AB64" t="s">
        <v>955</v>
      </c>
      <c r="AC64" t="s">
        <v>74</v>
      </c>
      <c r="AD64" t="s">
        <v>74</v>
      </c>
      <c r="AE64" t="s">
        <v>74</v>
      </c>
      <c r="AF64" t="s">
        <v>74</v>
      </c>
      <c r="AG64">
        <v>45</v>
      </c>
      <c r="AH64">
        <v>64</v>
      </c>
      <c r="AI64">
        <v>67</v>
      </c>
      <c r="AJ64">
        <v>0</v>
      </c>
      <c r="AK64">
        <v>5</v>
      </c>
      <c r="AL64" t="s">
        <v>956</v>
      </c>
      <c r="AM64" t="s">
        <v>957</v>
      </c>
      <c r="AN64" t="s">
        <v>958</v>
      </c>
      <c r="AO64" t="s">
        <v>959</v>
      </c>
      <c r="AP64" t="s">
        <v>74</v>
      </c>
      <c r="AQ64" t="s">
        <v>74</v>
      </c>
      <c r="AR64" t="s">
        <v>960</v>
      </c>
      <c r="AS64" t="s">
        <v>961</v>
      </c>
      <c r="AT64" t="s">
        <v>525</v>
      </c>
      <c r="AU64">
        <v>1993</v>
      </c>
      <c r="AV64">
        <v>23</v>
      </c>
      <c r="AW64">
        <v>9</v>
      </c>
      <c r="AX64" t="s">
        <v>74</v>
      </c>
      <c r="AY64" t="s">
        <v>74</v>
      </c>
      <c r="AZ64" t="s">
        <v>74</v>
      </c>
      <c r="BA64" t="s">
        <v>74</v>
      </c>
      <c r="BB64">
        <v>1953</v>
      </c>
      <c r="BC64">
        <v>1974</v>
      </c>
      <c r="BD64" t="s">
        <v>74</v>
      </c>
      <c r="BE64" t="s">
        <v>962</v>
      </c>
      <c r="BF64" t="str">
        <f>HYPERLINK("http://dx.doi.org/10.1175/1520-0485(1993)023&lt;1953:COTEBT&gt;2.0.CO;2","http://dx.doi.org/10.1175/1520-0485(1993)023&lt;1953:COTEBT&gt;2.0.CO;2")</f>
        <v>http://dx.doi.org/10.1175/1520-0485(1993)023&lt;1953:COTEBT&gt;2.0.CO;2</v>
      </c>
      <c r="BG64" t="s">
        <v>74</v>
      </c>
      <c r="BH64" t="s">
        <v>74</v>
      </c>
      <c r="BI64">
        <v>22</v>
      </c>
      <c r="BJ64" t="s">
        <v>963</v>
      </c>
      <c r="BK64" t="s">
        <v>88</v>
      </c>
      <c r="BL64" t="s">
        <v>963</v>
      </c>
      <c r="BM64" t="s">
        <v>964</v>
      </c>
      <c r="BN64" t="s">
        <v>74</v>
      </c>
      <c r="BO64" t="s">
        <v>965</v>
      </c>
      <c r="BP64" t="s">
        <v>74</v>
      </c>
      <c r="BQ64" t="s">
        <v>74</v>
      </c>
      <c r="BR64" t="s">
        <v>91</v>
      </c>
      <c r="BS64" t="s">
        <v>966</v>
      </c>
      <c r="BT64" t="str">
        <f>HYPERLINK("https%3A%2F%2Fwww.webofscience.com%2Fwos%2Fwoscc%2Ffull-record%2FWOS:A1993LX81900004","View Full Record in Web of Science")</f>
        <v>View Full Record in Web of Science</v>
      </c>
    </row>
    <row r="65" spans="1:72" x14ac:dyDescent="0.15">
      <c r="A65" t="s">
        <v>72</v>
      </c>
      <c r="B65" t="s">
        <v>967</v>
      </c>
      <c r="C65" t="s">
        <v>74</v>
      </c>
      <c r="D65" t="s">
        <v>74</v>
      </c>
      <c r="E65" t="s">
        <v>74</v>
      </c>
      <c r="F65" t="s">
        <v>967</v>
      </c>
      <c r="G65" t="s">
        <v>74</v>
      </c>
      <c r="H65" t="s">
        <v>74</v>
      </c>
      <c r="I65" t="s">
        <v>968</v>
      </c>
      <c r="J65" t="s">
        <v>950</v>
      </c>
      <c r="K65" t="s">
        <v>74</v>
      </c>
      <c r="L65" t="s">
        <v>74</v>
      </c>
      <c r="M65" t="s">
        <v>77</v>
      </c>
      <c r="N65" t="s">
        <v>78</v>
      </c>
      <c r="O65" t="s">
        <v>74</v>
      </c>
      <c r="P65" t="s">
        <v>74</v>
      </c>
      <c r="Q65" t="s">
        <v>74</v>
      </c>
      <c r="R65" t="s">
        <v>74</v>
      </c>
      <c r="S65" t="s">
        <v>74</v>
      </c>
      <c r="T65" t="s">
        <v>74</v>
      </c>
      <c r="U65" t="s">
        <v>969</v>
      </c>
      <c r="V65" t="s">
        <v>970</v>
      </c>
      <c r="W65" t="s">
        <v>971</v>
      </c>
      <c r="X65" t="s">
        <v>972</v>
      </c>
      <c r="Y65" t="s">
        <v>74</v>
      </c>
      <c r="Z65" t="s">
        <v>74</v>
      </c>
      <c r="AA65" t="s">
        <v>973</v>
      </c>
      <c r="AB65" t="s">
        <v>974</v>
      </c>
      <c r="AC65" t="s">
        <v>74</v>
      </c>
      <c r="AD65" t="s">
        <v>74</v>
      </c>
      <c r="AE65" t="s">
        <v>74</v>
      </c>
      <c r="AF65" t="s">
        <v>74</v>
      </c>
      <c r="AG65">
        <v>36</v>
      </c>
      <c r="AH65">
        <v>39</v>
      </c>
      <c r="AI65">
        <v>40</v>
      </c>
      <c r="AJ65">
        <v>0</v>
      </c>
      <c r="AK65">
        <v>2</v>
      </c>
      <c r="AL65" t="s">
        <v>956</v>
      </c>
      <c r="AM65" t="s">
        <v>957</v>
      </c>
      <c r="AN65" t="s">
        <v>958</v>
      </c>
      <c r="AO65" t="s">
        <v>959</v>
      </c>
      <c r="AP65" t="s">
        <v>74</v>
      </c>
      <c r="AQ65" t="s">
        <v>74</v>
      </c>
      <c r="AR65" t="s">
        <v>960</v>
      </c>
      <c r="AS65" t="s">
        <v>961</v>
      </c>
      <c r="AT65" t="s">
        <v>525</v>
      </c>
      <c r="AU65">
        <v>1993</v>
      </c>
      <c r="AV65">
        <v>23</v>
      </c>
      <c r="AW65">
        <v>9</v>
      </c>
      <c r="AX65" t="s">
        <v>74</v>
      </c>
      <c r="AY65" t="s">
        <v>74</v>
      </c>
      <c r="AZ65" t="s">
        <v>74</v>
      </c>
      <c r="BA65" t="s">
        <v>74</v>
      </c>
      <c r="BB65">
        <v>2107</v>
      </c>
      <c r="BC65">
        <v>2124</v>
      </c>
      <c r="BD65" t="s">
        <v>74</v>
      </c>
      <c r="BE65" t="s">
        <v>975</v>
      </c>
      <c r="BF65" t="str">
        <f>HYPERLINK("http://dx.doi.org/10.1175/1520-0485(1993)023&lt;2107:SVITRO&gt;2.0.CO;2","http://dx.doi.org/10.1175/1520-0485(1993)023&lt;2107:SVITRO&gt;2.0.CO;2")</f>
        <v>http://dx.doi.org/10.1175/1520-0485(1993)023&lt;2107:SVITRO&gt;2.0.CO;2</v>
      </c>
      <c r="BG65" t="s">
        <v>74</v>
      </c>
      <c r="BH65" t="s">
        <v>74</v>
      </c>
      <c r="BI65">
        <v>18</v>
      </c>
      <c r="BJ65" t="s">
        <v>963</v>
      </c>
      <c r="BK65" t="s">
        <v>88</v>
      </c>
      <c r="BL65" t="s">
        <v>963</v>
      </c>
      <c r="BM65" t="s">
        <v>964</v>
      </c>
      <c r="BN65" t="s">
        <v>74</v>
      </c>
      <c r="BO65" t="s">
        <v>965</v>
      </c>
      <c r="BP65" t="s">
        <v>74</v>
      </c>
      <c r="BQ65" t="s">
        <v>74</v>
      </c>
      <c r="BR65" t="s">
        <v>91</v>
      </c>
      <c r="BS65" t="s">
        <v>976</v>
      </c>
      <c r="BT65" t="str">
        <f>HYPERLINK("https%3A%2F%2Fwww.webofscience.com%2Fwos%2Fwoscc%2Ffull-record%2FWOS:A1993LX81900012","View Full Record in Web of Science")</f>
        <v>View Full Record in Web of Science</v>
      </c>
    </row>
    <row r="66" spans="1:72" x14ac:dyDescent="0.15">
      <c r="A66" t="s">
        <v>72</v>
      </c>
      <c r="B66" t="s">
        <v>977</v>
      </c>
      <c r="C66" t="s">
        <v>74</v>
      </c>
      <c r="D66" t="s">
        <v>74</v>
      </c>
      <c r="E66" t="s">
        <v>74</v>
      </c>
      <c r="F66" t="s">
        <v>977</v>
      </c>
      <c r="G66" t="s">
        <v>74</v>
      </c>
      <c r="H66" t="s">
        <v>74</v>
      </c>
      <c r="I66" t="s">
        <v>978</v>
      </c>
      <c r="J66" t="s">
        <v>979</v>
      </c>
      <c r="K66" t="s">
        <v>74</v>
      </c>
      <c r="L66" t="s">
        <v>74</v>
      </c>
      <c r="M66" t="s">
        <v>77</v>
      </c>
      <c r="N66" t="s">
        <v>78</v>
      </c>
      <c r="O66" t="s">
        <v>74</v>
      </c>
      <c r="P66" t="s">
        <v>74</v>
      </c>
      <c r="Q66" t="s">
        <v>74</v>
      </c>
      <c r="R66" t="s">
        <v>74</v>
      </c>
      <c r="S66" t="s">
        <v>74</v>
      </c>
      <c r="T66" t="s">
        <v>74</v>
      </c>
      <c r="U66" t="s">
        <v>980</v>
      </c>
      <c r="V66" t="s">
        <v>981</v>
      </c>
      <c r="W66" t="s">
        <v>74</v>
      </c>
      <c r="X66" t="s">
        <v>74</v>
      </c>
      <c r="Y66" t="s">
        <v>982</v>
      </c>
      <c r="Z66" t="s">
        <v>74</v>
      </c>
      <c r="AA66" t="s">
        <v>983</v>
      </c>
      <c r="AB66" t="s">
        <v>984</v>
      </c>
      <c r="AC66" t="s">
        <v>74</v>
      </c>
      <c r="AD66" t="s">
        <v>74</v>
      </c>
      <c r="AE66" t="s">
        <v>74</v>
      </c>
      <c r="AF66" t="s">
        <v>74</v>
      </c>
      <c r="AG66">
        <v>47</v>
      </c>
      <c r="AH66">
        <v>53</v>
      </c>
      <c r="AI66">
        <v>53</v>
      </c>
      <c r="AJ66">
        <v>1</v>
      </c>
      <c r="AK66">
        <v>26</v>
      </c>
      <c r="AL66" t="s">
        <v>985</v>
      </c>
      <c r="AM66" t="s">
        <v>140</v>
      </c>
      <c r="AN66" t="s">
        <v>986</v>
      </c>
      <c r="AO66" t="s">
        <v>987</v>
      </c>
      <c r="AP66" t="s">
        <v>74</v>
      </c>
      <c r="AQ66" t="s">
        <v>74</v>
      </c>
      <c r="AR66" t="s">
        <v>988</v>
      </c>
      <c r="AS66" t="s">
        <v>989</v>
      </c>
      <c r="AT66" t="s">
        <v>525</v>
      </c>
      <c r="AU66">
        <v>1993</v>
      </c>
      <c r="AV66">
        <v>15</v>
      </c>
      <c r="AW66">
        <v>9</v>
      </c>
      <c r="AX66" t="s">
        <v>74</v>
      </c>
      <c r="AY66" t="s">
        <v>74</v>
      </c>
      <c r="AZ66" t="s">
        <v>74</v>
      </c>
      <c r="BA66" t="s">
        <v>74</v>
      </c>
      <c r="BB66">
        <v>1035</v>
      </c>
      <c r="BC66">
        <v>1051</v>
      </c>
      <c r="BD66" t="s">
        <v>74</v>
      </c>
      <c r="BE66" t="s">
        <v>990</v>
      </c>
      <c r="BF66" t="str">
        <f>HYPERLINK("http://dx.doi.org/10.1093/plankt/15.9.1035","http://dx.doi.org/10.1093/plankt/15.9.1035")</f>
        <v>http://dx.doi.org/10.1093/plankt/15.9.1035</v>
      </c>
      <c r="BG66" t="s">
        <v>74</v>
      </c>
      <c r="BH66" t="s">
        <v>74</v>
      </c>
      <c r="BI66">
        <v>17</v>
      </c>
      <c r="BJ66" t="s">
        <v>681</v>
      </c>
      <c r="BK66" t="s">
        <v>88</v>
      </c>
      <c r="BL66" t="s">
        <v>681</v>
      </c>
      <c r="BM66" t="s">
        <v>991</v>
      </c>
      <c r="BN66" t="s">
        <v>74</v>
      </c>
      <c r="BO66" t="s">
        <v>74</v>
      </c>
      <c r="BP66" t="s">
        <v>74</v>
      </c>
      <c r="BQ66" t="s">
        <v>74</v>
      </c>
      <c r="BR66" t="s">
        <v>91</v>
      </c>
      <c r="BS66" t="s">
        <v>992</v>
      </c>
      <c r="BT66" t="str">
        <f>HYPERLINK("https%3A%2F%2Fwww.webofscience.com%2Fwos%2Fwoscc%2Ffull-record%2FWOS:A1993LY83300003","View Full Record in Web of Science")</f>
        <v>View Full Record in Web of Science</v>
      </c>
    </row>
    <row r="67" spans="1:72" x14ac:dyDescent="0.15">
      <c r="A67" t="s">
        <v>72</v>
      </c>
      <c r="B67" t="s">
        <v>993</v>
      </c>
      <c r="C67" t="s">
        <v>74</v>
      </c>
      <c r="D67" t="s">
        <v>74</v>
      </c>
      <c r="E67" t="s">
        <v>74</v>
      </c>
      <c r="F67" t="s">
        <v>993</v>
      </c>
      <c r="G67" t="s">
        <v>74</v>
      </c>
      <c r="H67" t="s">
        <v>74</v>
      </c>
      <c r="I67" t="s">
        <v>994</v>
      </c>
      <c r="J67" t="s">
        <v>995</v>
      </c>
      <c r="K67" t="s">
        <v>74</v>
      </c>
      <c r="L67" t="s">
        <v>74</v>
      </c>
      <c r="M67" t="s">
        <v>77</v>
      </c>
      <c r="N67" t="s">
        <v>78</v>
      </c>
      <c r="O67" t="s">
        <v>74</v>
      </c>
      <c r="P67" t="s">
        <v>74</v>
      </c>
      <c r="Q67" t="s">
        <v>74</v>
      </c>
      <c r="R67" t="s">
        <v>74</v>
      </c>
      <c r="S67" t="s">
        <v>74</v>
      </c>
      <c r="T67" t="s">
        <v>74</v>
      </c>
      <c r="U67" t="s">
        <v>996</v>
      </c>
      <c r="V67" t="s">
        <v>997</v>
      </c>
      <c r="W67" t="s">
        <v>74</v>
      </c>
      <c r="X67" t="s">
        <v>74</v>
      </c>
      <c r="Y67" t="s">
        <v>998</v>
      </c>
      <c r="Z67" t="s">
        <v>74</v>
      </c>
      <c r="AA67" t="s">
        <v>999</v>
      </c>
      <c r="AB67" t="s">
        <v>74</v>
      </c>
      <c r="AC67" t="s">
        <v>74</v>
      </c>
      <c r="AD67" t="s">
        <v>74</v>
      </c>
      <c r="AE67" t="s">
        <v>74</v>
      </c>
      <c r="AF67" t="s">
        <v>74</v>
      </c>
      <c r="AG67">
        <v>36</v>
      </c>
      <c r="AH67">
        <v>33</v>
      </c>
      <c r="AI67">
        <v>34</v>
      </c>
      <c r="AJ67">
        <v>0</v>
      </c>
      <c r="AK67">
        <v>2</v>
      </c>
      <c r="AL67" t="s">
        <v>956</v>
      </c>
      <c r="AM67" t="s">
        <v>957</v>
      </c>
      <c r="AN67" t="s">
        <v>958</v>
      </c>
      <c r="AO67" t="s">
        <v>1000</v>
      </c>
      <c r="AP67" t="s">
        <v>74</v>
      </c>
      <c r="AQ67" t="s">
        <v>74</v>
      </c>
      <c r="AR67" t="s">
        <v>1001</v>
      </c>
      <c r="AS67" t="s">
        <v>1002</v>
      </c>
      <c r="AT67" t="s">
        <v>1003</v>
      </c>
      <c r="AU67">
        <v>1993</v>
      </c>
      <c r="AV67">
        <v>50</v>
      </c>
      <c r="AW67">
        <v>17</v>
      </c>
      <c r="AX67" t="s">
        <v>74</v>
      </c>
      <c r="AY67" t="s">
        <v>74</v>
      </c>
      <c r="AZ67" t="s">
        <v>74</v>
      </c>
      <c r="BA67" t="s">
        <v>74</v>
      </c>
      <c r="BB67">
        <v>2901</v>
      </c>
      <c r="BC67">
        <v>2914</v>
      </c>
      <c r="BD67" t="s">
        <v>74</v>
      </c>
      <c r="BE67" t="s">
        <v>1004</v>
      </c>
      <c r="BF67" t="str">
        <f>HYPERLINK("http://dx.doi.org/10.1175/1520-0469(1993)050&lt;2901:BSOLSM&gt;2.0.CO;2","http://dx.doi.org/10.1175/1520-0469(1993)050&lt;2901:BSOLSM&gt;2.0.CO;2")</f>
        <v>http://dx.doi.org/10.1175/1520-0469(1993)050&lt;2901:BSOLSM&gt;2.0.CO;2</v>
      </c>
      <c r="BG67" t="s">
        <v>74</v>
      </c>
      <c r="BH67" t="s">
        <v>74</v>
      </c>
      <c r="BI67">
        <v>14</v>
      </c>
      <c r="BJ67" t="s">
        <v>403</v>
      </c>
      <c r="BK67" t="s">
        <v>88</v>
      </c>
      <c r="BL67" t="s">
        <v>403</v>
      </c>
      <c r="BM67" t="s">
        <v>1005</v>
      </c>
      <c r="BN67" t="s">
        <v>74</v>
      </c>
      <c r="BO67" t="s">
        <v>965</v>
      </c>
      <c r="BP67" t="s">
        <v>74</v>
      </c>
      <c r="BQ67" t="s">
        <v>74</v>
      </c>
      <c r="BR67" t="s">
        <v>91</v>
      </c>
      <c r="BS67" t="s">
        <v>1006</v>
      </c>
      <c r="BT67" t="str">
        <f>HYPERLINK("https%3A%2F%2Fwww.webofscience.com%2Fwos%2Fwoscc%2Ffull-record%2FWOS:A1993LY50500005","View Full Record in Web of Science")</f>
        <v>View Full Record in Web of Science</v>
      </c>
    </row>
    <row r="68" spans="1:72" x14ac:dyDescent="0.15">
      <c r="A68" t="s">
        <v>72</v>
      </c>
      <c r="B68" t="s">
        <v>1007</v>
      </c>
      <c r="C68" t="s">
        <v>74</v>
      </c>
      <c r="D68" t="s">
        <v>74</v>
      </c>
      <c r="E68" t="s">
        <v>74</v>
      </c>
      <c r="F68" t="s">
        <v>1007</v>
      </c>
      <c r="G68" t="s">
        <v>74</v>
      </c>
      <c r="H68" t="s">
        <v>74</v>
      </c>
      <c r="I68" t="s">
        <v>1008</v>
      </c>
      <c r="J68" t="s">
        <v>995</v>
      </c>
      <c r="K68" t="s">
        <v>74</v>
      </c>
      <c r="L68" t="s">
        <v>74</v>
      </c>
      <c r="M68" t="s">
        <v>77</v>
      </c>
      <c r="N68" t="s">
        <v>78</v>
      </c>
      <c r="O68" t="s">
        <v>74</v>
      </c>
      <c r="P68" t="s">
        <v>74</v>
      </c>
      <c r="Q68" t="s">
        <v>74</v>
      </c>
      <c r="R68" t="s">
        <v>74</v>
      </c>
      <c r="S68" t="s">
        <v>74</v>
      </c>
      <c r="T68" t="s">
        <v>74</v>
      </c>
      <c r="U68" t="s">
        <v>1009</v>
      </c>
      <c r="V68" t="s">
        <v>1010</v>
      </c>
      <c r="W68" t="s">
        <v>1011</v>
      </c>
      <c r="X68" t="s">
        <v>1012</v>
      </c>
      <c r="Y68" t="s">
        <v>998</v>
      </c>
      <c r="Z68" t="s">
        <v>74</v>
      </c>
      <c r="AA68" t="s">
        <v>999</v>
      </c>
      <c r="AB68" t="s">
        <v>74</v>
      </c>
      <c r="AC68" t="s">
        <v>74</v>
      </c>
      <c r="AD68" t="s">
        <v>74</v>
      </c>
      <c r="AE68" t="s">
        <v>74</v>
      </c>
      <c r="AF68" t="s">
        <v>74</v>
      </c>
      <c r="AG68">
        <v>22</v>
      </c>
      <c r="AH68">
        <v>24</v>
      </c>
      <c r="AI68">
        <v>24</v>
      </c>
      <c r="AJ68">
        <v>0</v>
      </c>
      <c r="AK68">
        <v>3</v>
      </c>
      <c r="AL68" t="s">
        <v>956</v>
      </c>
      <c r="AM68" t="s">
        <v>957</v>
      </c>
      <c r="AN68" t="s">
        <v>958</v>
      </c>
      <c r="AO68" t="s">
        <v>1000</v>
      </c>
      <c r="AP68" t="s">
        <v>74</v>
      </c>
      <c r="AQ68" t="s">
        <v>74</v>
      </c>
      <c r="AR68" t="s">
        <v>1001</v>
      </c>
      <c r="AS68" t="s">
        <v>1002</v>
      </c>
      <c r="AT68" t="s">
        <v>1003</v>
      </c>
      <c r="AU68">
        <v>1993</v>
      </c>
      <c r="AV68">
        <v>50</v>
      </c>
      <c r="AW68">
        <v>17</v>
      </c>
      <c r="AX68" t="s">
        <v>74</v>
      </c>
      <c r="AY68" t="s">
        <v>74</v>
      </c>
      <c r="AZ68" t="s">
        <v>74</v>
      </c>
      <c r="BA68" t="s">
        <v>74</v>
      </c>
      <c r="BB68">
        <v>2915</v>
      </c>
      <c r="BC68">
        <v>2921</v>
      </c>
      <c r="BD68" t="s">
        <v>74</v>
      </c>
      <c r="BE68" t="s">
        <v>1013</v>
      </c>
      <c r="BF68" t="str">
        <f>HYPERLINK("http://dx.doi.org/10.1175/1520-0469(1993)050&lt;2915:OODAMO&gt;2.0.CO;2","http://dx.doi.org/10.1175/1520-0469(1993)050&lt;2915:OODAMO&gt;2.0.CO;2")</f>
        <v>http://dx.doi.org/10.1175/1520-0469(1993)050&lt;2915:OODAMO&gt;2.0.CO;2</v>
      </c>
      <c r="BG68" t="s">
        <v>74</v>
      </c>
      <c r="BH68" t="s">
        <v>74</v>
      </c>
      <c r="BI68">
        <v>7</v>
      </c>
      <c r="BJ68" t="s">
        <v>403</v>
      </c>
      <c r="BK68" t="s">
        <v>88</v>
      </c>
      <c r="BL68" t="s">
        <v>403</v>
      </c>
      <c r="BM68" t="s">
        <v>1005</v>
      </c>
      <c r="BN68" t="s">
        <v>74</v>
      </c>
      <c r="BO68" t="s">
        <v>169</v>
      </c>
      <c r="BP68" t="s">
        <v>74</v>
      </c>
      <c r="BQ68" t="s">
        <v>74</v>
      </c>
      <c r="BR68" t="s">
        <v>91</v>
      </c>
      <c r="BS68" t="s">
        <v>1014</v>
      </c>
      <c r="BT68" t="str">
        <f>HYPERLINK("https%3A%2F%2Fwww.webofscience.com%2Fwos%2Fwoscc%2Ffull-record%2FWOS:A1993LY50500006","View Full Record in Web of Science")</f>
        <v>View Full Record in Web of Science</v>
      </c>
    </row>
    <row r="69" spans="1:72" x14ac:dyDescent="0.15">
      <c r="A69" t="s">
        <v>72</v>
      </c>
      <c r="B69" t="s">
        <v>1015</v>
      </c>
      <c r="C69" t="s">
        <v>74</v>
      </c>
      <c r="D69" t="s">
        <v>74</v>
      </c>
      <c r="E69" t="s">
        <v>74</v>
      </c>
      <c r="F69" t="s">
        <v>1015</v>
      </c>
      <c r="G69" t="s">
        <v>74</v>
      </c>
      <c r="H69" t="s">
        <v>74</v>
      </c>
      <c r="I69" t="s">
        <v>1016</v>
      </c>
      <c r="J69" t="s">
        <v>1017</v>
      </c>
      <c r="K69" t="s">
        <v>74</v>
      </c>
      <c r="L69" t="s">
        <v>74</v>
      </c>
      <c r="M69" t="s">
        <v>77</v>
      </c>
      <c r="N69" t="s">
        <v>78</v>
      </c>
      <c r="O69" t="s">
        <v>74</v>
      </c>
      <c r="P69" t="s">
        <v>74</v>
      </c>
      <c r="Q69" t="s">
        <v>74</v>
      </c>
      <c r="R69" t="s">
        <v>74</v>
      </c>
      <c r="S69" t="s">
        <v>74</v>
      </c>
      <c r="T69" t="s">
        <v>74</v>
      </c>
      <c r="U69" t="s">
        <v>1018</v>
      </c>
      <c r="V69" t="s">
        <v>1019</v>
      </c>
      <c r="W69" t="s">
        <v>1020</v>
      </c>
      <c r="X69" t="s">
        <v>1021</v>
      </c>
      <c r="Y69" t="s">
        <v>1022</v>
      </c>
      <c r="Z69" t="s">
        <v>74</v>
      </c>
      <c r="AA69" t="s">
        <v>74</v>
      </c>
      <c r="AB69" t="s">
        <v>74</v>
      </c>
      <c r="AC69" t="s">
        <v>74</v>
      </c>
      <c r="AD69" t="s">
        <v>74</v>
      </c>
      <c r="AE69" t="s">
        <v>74</v>
      </c>
      <c r="AF69" t="s">
        <v>74</v>
      </c>
      <c r="AG69">
        <v>45</v>
      </c>
      <c r="AH69">
        <v>34</v>
      </c>
      <c r="AI69">
        <v>35</v>
      </c>
      <c r="AJ69">
        <v>1</v>
      </c>
      <c r="AK69">
        <v>7</v>
      </c>
      <c r="AL69" t="s">
        <v>1023</v>
      </c>
      <c r="AM69" t="s">
        <v>1024</v>
      </c>
      <c r="AN69" t="s">
        <v>1025</v>
      </c>
      <c r="AO69" t="s">
        <v>1026</v>
      </c>
      <c r="AP69" t="s">
        <v>74</v>
      </c>
      <c r="AQ69" t="s">
        <v>74</v>
      </c>
      <c r="AR69" t="s">
        <v>1027</v>
      </c>
      <c r="AS69" t="s">
        <v>1028</v>
      </c>
      <c r="AT69" t="s">
        <v>525</v>
      </c>
      <c r="AU69">
        <v>1993</v>
      </c>
      <c r="AV69">
        <v>150</v>
      </c>
      <c r="AW69" t="s">
        <v>74</v>
      </c>
      <c r="AX69">
        <v>5</v>
      </c>
      <c r="AY69" t="s">
        <v>74</v>
      </c>
      <c r="AZ69" t="s">
        <v>74</v>
      </c>
      <c r="BA69" t="s">
        <v>74</v>
      </c>
      <c r="BB69">
        <v>885</v>
      </c>
      <c r="BC69">
        <v>896</v>
      </c>
      <c r="BD69" t="s">
        <v>74</v>
      </c>
      <c r="BE69" t="s">
        <v>1029</v>
      </c>
      <c r="BF69" t="str">
        <f>HYPERLINK("http://dx.doi.org/10.1144/gsjgs.150.5.0885","http://dx.doi.org/10.1144/gsjgs.150.5.0885")</f>
        <v>http://dx.doi.org/10.1144/gsjgs.150.5.0885</v>
      </c>
      <c r="BG69" t="s">
        <v>74</v>
      </c>
      <c r="BH69" t="s">
        <v>74</v>
      </c>
      <c r="BI69">
        <v>12</v>
      </c>
      <c r="BJ69" t="s">
        <v>451</v>
      </c>
      <c r="BK69" t="s">
        <v>88</v>
      </c>
      <c r="BL69" t="s">
        <v>452</v>
      </c>
      <c r="BM69" t="s">
        <v>1030</v>
      </c>
      <c r="BN69" t="s">
        <v>74</v>
      </c>
      <c r="BO69" t="s">
        <v>74</v>
      </c>
      <c r="BP69" t="s">
        <v>74</v>
      </c>
      <c r="BQ69" t="s">
        <v>74</v>
      </c>
      <c r="BR69" t="s">
        <v>91</v>
      </c>
      <c r="BS69" t="s">
        <v>1031</v>
      </c>
      <c r="BT69" t="str">
        <f>HYPERLINK("https%3A%2F%2Fwww.webofscience.com%2Fwos%2Fwoscc%2Ffull-record%2FWOS:A1993LZ35800010","View Full Record in Web of Science")</f>
        <v>View Full Record in Web of Science</v>
      </c>
    </row>
    <row r="70" spans="1:72" x14ac:dyDescent="0.15">
      <c r="A70" t="s">
        <v>72</v>
      </c>
      <c r="B70" t="s">
        <v>1032</v>
      </c>
      <c r="C70" t="s">
        <v>74</v>
      </c>
      <c r="D70" t="s">
        <v>74</v>
      </c>
      <c r="E70" t="s">
        <v>74</v>
      </c>
      <c r="F70" t="s">
        <v>1032</v>
      </c>
      <c r="G70" t="s">
        <v>74</v>
      </c>
      <c r="H70" t="s">
        <v>74</v>
      </c>
      <c r="I70" t="s">
        <v>1033</v>
      </c>
      <c r="J70" t="s">
        <v>1017</v>
      </c>
      <c r="K70" t="s">
        <v>74</v>
      </c>
      <c r="L70" t="s">
        <v>74</v>
      </c>
      <c r="M70" t="s">
        <v>77</v>
      </c>
      <c r="N70" t="s">
        <v>78</v>
      </c>
      <c r="O70" t="s">
        <v>74</v>
      </c>
      <c r="P70" t="s">
        <v>74</v>
      </c>
      <c r="Q70" t="s">
        <v>74</v>
      </c>
      <c r="R70" t="s">
        <v>74</v>
      </c>
      <c r="S70" t="s">
        <v>74</v>
      </c>
      <c r="T70" t="s">
        <v>74</v>
      </c>
      <c r="U70" t="s">
        <v>1034</v>
      </c>
      <c r="V70" t="s">
        <v>1035</v>
      </c>
      <c r="W70" t="s">
        <v>1036</v>
      </c>
      <c r="X70" t="s">
        <v>1037</v>
      </c>
      <c r="Y70" t="s">
        <v>1038</v>
      </c>
      <c r="Z70" t="s">
        <v>74</v>
      </c>
      <c r="AA70" t="s">
        <v>74</v>
      </c>
      <c r="AB70" t="s">
        <v>74</v>
      </c>
      <c r="AC70" t="s">
        <v>74</v>
      </c>
      <c r="AD70" t="s">
        <v>74</v>
      </c>
      <c r="AE70" t="s">
        <v>74</v>
      </c>
      <c r="AF70" t="s">
        <v>74</v>
      </c>
      <c r="AG70">
        <v>45</v>
      </c>
      <c r="AH70">
        <v>49</v>
      </c>
      <c r="AI70">
        <v>54</v>
      </c>
      <c r="AJ70">
        <v>0</v>
      </c>
      <c r="AK70">
        <v>5</v>
      </c>
      <c r="AL70" t="s">
        <v>1023</v>
      </c>
      <c r="AM70" t="s">
        <v>1024</v>
      </c>
      <c r="AN70" t="s">
        <v>1025</v>
      </c>
      <c r="AO70" t="s">
        <v>1026</v>
      </c>
      <c r="AP70" t="s">
        <v>74</v>
      </c>
      <c r="AQ70" t="s">
        <v>74</v>
      </c>
      <c r="AR70" t="s">
        <v>1027</v>
      </c>
      <c r="AS70" t="s">
        <v>1028</v>
      </c>
      <c r="AT70" t="s">
        <v>525</v>
      </c>
      <c r="AU70">
        <v>1993</v>
      </c>
      <c r="AV70">
        <v>150</v>
      </c>
      <c r="AW70" t="s">
        <v>74</v>
      </c>
      <c r="AX70">
        <v>5</v>
      </c>
      <c r="AY70" t="s">
        <v>74</v>
      </c>
      <c r="AZ70" t="s">
        <v>74</v>
      </c>
      <c r="BA70" t="s">
        <v>74</v>
      </c>
      <c r="BB70">
        <v>965</v>
      </c>
      <c r="BC70">
        <v>976</v>
      </c>
      <c r="BD70" t="s">
        <v>74</v>
      </c>
      <c r="BE70" t="s">
        <v>1039</v>
      </c>
      <c r="BF70" t="str">
        <f>HYPERLINK("http://dx.doi.org/10.1144/gsjgs.150.5.0965","http://dx.doi.org/10.1144/gsjgs.150.5.0965")</f>
        <v>http://dx.doi.org/10.1144/gsjgs.150.5.0965</v>
      </c>
      <c r="BG70" t="s">
        <v>74</v>
      </c>
      <c r="BH70" t="s">
        <v>74</v>
      </c>
      <c r="BI70">
        <v>12</v>
      </c>
      <c r="BJ70" t="s">
        <v>451</v>
      </c>
      <c r="BK70" t="s">
        <v>88</v>
      </c>
      <c r="BL70" t="s">
        <v>452</v>
      </c>
      <c r="BM70" t="s">
        <v>1030</v>
      </c>
      <c r="BN70" t="s">
        <v>74</v>
      </c>
      <c r="BO70" t="s">
        <v>74</v>
      </c>
      <c r="BP70" t="s">
        <v>74</v>
      </c>
      <c r="BQ70" t="s">
        <v>74</v>
      </c>
      <c r="BR70" t="s">
        <v>91</v>
      </c>
      <c r="BS70" t="s">
        <v>1040</v>
      </c>
      <c r="BT70" t="str">
        <f>HYPERLINK("https%3A%2F%2Fwww.webofscience.com%2Fwos%2Fwoscc%2Ffull-record%2FWOS:A1993LZ35800018","View Full Record in Web of Science")</f>
        <v>View Full Record in Web of Science</v>
      </c>
    </row>
    <row r="71" spans="1:72" x14ac:dyDescent="0.15">
      <c r="A71" t="s">
        <v>72</v>
      </c>
      <c r="B71" t="s">
        <v>1041</v>
      </c>
      <c r="C71" t="s">
        <v>74</v>
      </c>
      <c r="D71" t="s">
        <v>74</v>
      </c>
      <c r="E71" t="s">
        <v>74</v>
      </c>
      <c r="F71" t="s">
        <v>1041</v>
      </c>
      <c r="G71" t="s">
        <v>74</v>
      </c>
      <c r="H71" t="s">
        <v>74</v>
      </c>
      <c r="I71" t="s">
        <v>1042</v>
      </c>
      <c r="J71" t="s">
        <v>1017</v>
      </c>
      <c r="K71" t="s">
        <v>74</v>
      </c>
      <c r="L71" t="s">
        <v>74</v>
      </c>
      <c r="M71" t="s">
        <v>77</v>
      </c>
      <c r="N71" t="s">
        <v>78</v>
      </c>
      <c r="O71" t="s">
        <v>74</v>
      </c>
      <c r="P71" t="s">
        <v>74</v>
      </c>
      <c r="Q71" t="s">
        <v>74</v>
      </c>
      <c r="R71" t="s">
        <v>74</v>
      </c>
      <c r="S71" t="s">
        <v>74</v>
      </c>
      <c r="T71" t="s">
        <v>74</v>
      </c>
      <c r="U71" t="s">
        <v>1043</v>
      </c>
      <c r="V71" t="s">
        <v>1044</v>
      </c>
      <c r="W71" t="s">
        <v>74</v>
      </c>
      <c r="X71" t="s">
        <v>74</v>
      </c>
      <c r="Y71" t="s">
        <v>1045</v>
      </c>
      <c r="Z71" t="s">
        <v>74</v>
      </c>
      <c r="AA71" t="s">
        <v>1046</v>
      </c>
      <c r="AB71" t="s">
        <v>1047</v>
      </c>
      <c r="AC71" t="s">
        <v>74</v>
      </c>
      <c r="AD71" t="s">
        <v>74</v>
      </c>
      <c r="AE71" t="s">
        <v>74</v>
      </c>
      <c r="AF71" t="s">
        <v>74</v>
      </c>
      <c r="AG71">
        <v>100</v>
      </c>
      <c r="AH71">
        <v>56</v>
      </c>
      <c r="AI71">
        <v>60</v>
      </c>
      <c r="AJ71">
        <v>0</v>
      </c>
      <c r="AK71">
        <v>16</v>
      </c>
      <c r="AL71" t="s">
        <v>1023</v>
      </c>
      <c r="AM71" t="s">
        <v>1024</v>
      </c>
      <c r="AN71" t="s">
        <v>1025</v>
      </c>
      <c r="AO71" t="s">
        <v>1026</v>
      </c>
      <c r="AP71" t="s">
        <v>74</v>
      </c>
      <c r="AQ71" t="s">
        <v>74</v>
      </c>
      <c r="AR71" t="s">
        <v>1027</v>
      </c>
      <c r="AS71" t="s">
        <v>1028</v>
      </c>
      <c r="AT71" t="s">
        <v>525</v>
      </c>
      <c r="AU71">
        <v>1993</v>
      </c>
      <c r="AV71">
        <v>150</v>
      </c>
      <c r="AW71" t="s">
        <v>74</v>
      </c>
      <c r="AX71">
        <v>5</v>
      </c>
      <c r="AY71" t="s">
        <v>74</v>
      </c>
      <c r="AZ71" t="s">
        <v>74</v>
      </c>
      <c r="BA71" t="s">
        <v>74</v>
      </c>
      <c r="BB71">
        <v>977</v>
      </c>
      <c r="BC71">
        <v>990</v>
      </c>
      <c r="BD71" t="s">
        <v>74</v>
      </c>
      <c r="BE71" t="s">
        <v>1048</v>
      </c>
      <c r="BF71" t="str">
        <f>HYPERLINK("http://dx.doi.org/10.1144/gsjgs.150.5.0977","http://dx.doi.org/10.1144/gsjgs.150.5.0977")</f>
        <v>http://dx.doi.org/10.1144/gsjgs.150.5.0977</v>
      </c>
      <c r="BG71" t="s">
        <v>74</v>
      </c>
      <c r="BH71" t="s">
        <v>74</v>
      </c>
      <c r="BI71">
        <v>14</v>
      </c>
      <c r="BJ71" t="s">
        <v>451</v>
      </c>
      <c r="BK71" t="s">
        <v>88</v>
      </c>
      <c r="BL71" t="s">
        <v>452</v>
      </c>
      <c r="BM71" t="s">
        <v>1030</v>
      </c>
      <c r="BN71" t="s">
        <v>74</v>
      </c>
      <c r="BO71" t="s">
        <v>74</v>
      </c>
      <c r="BP71" t="s">
        <v>74</v>
      </c>
      <c r="BQ71" t="s">
        <v>74</v>
      </c>
      <c r="BR71" t="s">
        <v>91</v>
      </c>
      <c r="BS71" t="s">
        <v>1049</v>
      </c>
      <c r="BT71" t="str">
        <f>HYPERLINK("https%3A%2F%2Fwww.webofscience.com%2Fwos%2Fwoscc%2Ffull-record%2FWOS:A1993LZ35800019","View Full Record in Web of Science")</f>
        <v>View Full Record in Web of Science</v>
      </c>
    </row>
    <row r="72" spans="1:72" x14ac:dyDescent="0.15">
      <c r="A72" t="s">
        <v>72</v>
      </c>
      <c r="B72" t="s">
        <v>1050</v>
      </c>
      <c r="C72" t="s">
        <v>74</v>
      </c>
      <c r="D72" t="s">
        <v>74</v>
      </c>
      <c r="E72" t="s">
        <v>74</v>
      </c>
      <c r="F72" t="s">
        <v>1050</v>
      </c>
      <c r="G72" t="s">
        <v>74</v>
      </c>
      <c r="H72" t="s">
        <v>74</v>
      </c>
      <c r="I72" t="s">
        <v>1051</v>
      </c>
      <c r="J72" t="s">
        <v>1052</v>
      </c>
      <c r="K72" t="s">
        <v>74</v>
      </c>
      <c r="L72" t="s">
        <v>74</v>
      </c>
      <c r="M72" t="s">
        <v>77</v>
      </c>
      <c r="N72" t="s">
        <v>78</v>
      </c>
      <c r="O72" t="s">
        <v>74</v>
      </c>
      <c r="P72" t="s">
        <v>74</v>
      </c>
      <c r="Q72" t="s">
        <v>74</v>
      </c>
      <c r="R72" t="s">
        <v>74</v>
      </c>
      <c r="S72" t="s">
        <v>74</v>
      </c>
      <c r="T72" t="s">
        <v>74</v>
      </c>
      <c r="U72" t="s">
        <v>1053</v>
      </c>
      <c r="V72" t="s">
        <v>74</v>
      </c>
      <c r="W72" t="s">
        <v>1054</v>
      </c>
      <c r="X72" t="s">
        <v>138</v>
      </c>
      <c r="Y72" t="s">
        <v>1055</v>
      </c>
      <c r="Z72" t="s">
        <v>74</v>
      </c>
      <c r="AA72" t="s">
        <v>1056</v>
      </c>
      <c r="AB72" t="s">
        <v>1057</v>
      </c>
      <c r="AC72" t="s">
        <v>74</v>
      </c>
      <c r="AD72" t="s">
        <v>74</v>
      </c>
      <c r="AE72" t="s">
        <v>74</v>
      </c>
      <c r="AF72" t="s">
        <v>74</v>
      </c>
      <c r="AG72">
        <v>34</v>
      </c>
      <c r="AH72">
        <v>15</v>
      </c>
      <c r="AI72">
        <v>15</v>
      </c>
      <c r="AJ72">
        <v>0</v>
      </c>
      <c r="AK72">
        <v>5</v>
      </c>
      <c r="AL72" t="s">
        <v>1058</v>
      </c>
      <c r="AM72" t="s">
        <v>1059</v>
      </c>
      <c r="AN72" t="s">
        <v>1060</v>
      </c>
      <c r="AO72" t="s">
        <v>1061</v>
      </c>
      <c r="AP72" t="s">
        <v>1062</v>
      </c>
      <c r="AQ72" t="s">
        <v>74</v>
      </c>
      <c r="AR72" t="s">
        <v>1063</v>
      </c>
      <c r="AS72" t="s">
        <v>1064</v>
      </c>
      <c r="AT72" t="s">
        <v>1065</v>
      </c>
      <c r="AU72">
        <v>1993</v>
      </c>
      <c r="AV72">
        <v>23</v>
      </c>
      <c r="AW72" t="s">
        <v>210</v>
      </c>
      <c r="AX72" t="s">
        <v>74</v>
      </c>
      <c r="AY72" t="s">
        <v>74</v>
      </c>
      <c r="AZ72" t="s">
        <v>74</v>
      </c>
      <c r="BA72" t="s">
        <v>74</v>
      </c>
      <c r="BB72">
        <v>149</v>
      </c>
      <c r="BC72">
        <v>154</v>
      </c>
      <c r="BD72" t="s">
        <v>74</v>
      </c>
      <c r="BE72" t="s">
        <v>1066</v>
      </c>
      <c r="BF72" t="str">
        <f>HYPERLINK("http://dx.doi.org/10.1111/j.1365-2907.1993.tb00427.x","http://dx.doi.org/10.1111/j.1365-2907.1993.tb00427.x")</f>
        <v>http://dx.doi.org/10.1111/j.1365-2907.1993.tb00427.x</v>
      </c>
      <c r="BG72" t="s">
        <v>74</v>
      </c>
      <c r="BH72" t="s">
        <v>74</v>
      </c>
      <c r="BI72">
        <v>6</v>
      </c>
      <c r="BJ72" t="s">
        <v>1067</v>
      </c>
      <c r="BK72" t="s">
        <v>88</v>
      </c>
      <c r="BL72" t="s">
        <v>1068</v>
      </c>
      <c r="BM72" t="s">
        <v>1069</v>
      </c>
      <c r="BN72" t="s">
        <v>74</v>
      </c>
      <c r="BO72" t="s">
        <v>74</v>
      </c>
      <c r="BP72" t="s">
        <v>74</v>
      </c>
      <c r="BQ72" t="s">
        <v>74</v>
      </c>
      <c r="BR72" t="s">
        <v>91</v>
      </c>
      <c r="BS72" t="s">
        <v>1070</v>
      </c>
      <c r="BT72" t="str">
        <f>HYPERLINK("https%3A%2F%2Fwww.webofscience.com%2Fwos%2Fwoscc%2Ffull-record%2FWOS:A1993MR21300006","View Full Record in Web of Science")</f>
        <v>View Full Record in Web of Science</v>
      </c>
    </row>
    <row r="73" spans="1:72" x14ac:dyDescent="0.15">
      <c r="A73" t="s">
        <v>72</v>
      </c>
      <c r="B73" t="s">
        <v>1071</v>
      </c>
      <c r="C73" t="s">
        <v>74</v>
      </c>
      <c r="D73" t="s">
        <v>74</v>
      </c>
      <c r="E73" t="s">
        <v>74</v>
      </c>
      <c r="F73" t="s">
        <v>1071</v>
      </c>
      <c r="G73" t="s">
        <v>74</v>
      </c>
      <c r="H73" t="s">
        <v>74</v>
      </c>
      <c r="I73" t="s">
        <v>1072</v>
      </c>
      <c r="J73" t="s">
        <v>173</v>
      </c>
      <c r="K73" t="s">
        <v>74</v>
      </c>
      <c r="L73" t="s">
        <v>74</v>
      </c>
      <c r="M73" t="s">
        <v>77</v>
      </c>
      <c r="N73" t="s">
        <v>78</v>
      </c>
      <c r="O73" t="s">
        <v>74</v>
      </c>
      <c r="P73" t="s">
        <v>74</v>
      </c>
      <c r="Q73" t="s">
        <v>74</v>
      </c>
      <c r="R73" t="s">
        <v>74</v>
      </c>
      <c r="S73" t="s">
        <v>74</v>
      </c>
      <c r="T73" t="s">
        <v>74</v>
      </c>
      <c r="U73" t="s">
        <v>1073</v>
      </c>
      <c r="V73" t="s">
        <v>1074</v>
      </c>
      <c r="W73" t="s">
        <v>1075</v>
      </c>
      <c r="X73" t="s">
        <v>1076</v>
      </c>
      <c r="Y73" t="s">
        <v>1077</v>
      </c>
      <c r="Z73" t="s">
        <v>74</v>
      </c>
      <c r="AA73" t="s">
        <v>1078</v>
      </c>
      <c r="AB73" t="s">
        <v>1079</v>
      </c>
      <c r="AC73" t="s">
        <v>74</v>
      </c>
      <c r="AD73" t="s">
        <v>74</v>
      </c>
      <c r="AE73" t="s">
        <v>74</v>
      </c>
      <c r="AF73" t="s">
        <v>74</v>
      </c>
      <c r="AG73">
        <v>45</v>
      </c>
      <c r="AH73">
        <v>24</v>
      </c>
      <c r="AI73">
        <v>25</v>
      </c>
      <c r="AJ73">
        <v>0</v>
      </c>
      <c r="AK73">
        <v>3</v>
      </c>
      <c r="AL73" t="s">
        <v>177</v>
      </c>
      <c r="AM73" t="s">
        <v>178</v>
      </c>
      <c r="AN73" t="s">
        <v>179</v>
      </c>
      <c r="AO73" t="s">
        <v>180</v>
      </c>
      <c r="AP73" t="s">
        <v>74</v>
      </c>
      <c r="AQ73" t="s">
        <v>74</v>
      </c>
      <c r="AR73" t="s">
        <v>181</v>
      </c>
      <c r="AS73" t="s">
        <v>182</v>
      </c>
      <c r="AT73" t="s">
        <v>525</v>
      </c>
      <c r="AU73">
        <v>1993</v>
      </c>
      <c r="AV73">
        <v>117</v>
      </c>
      <c r="AW73">
        <v>1</v>
      </c>
      <c r="AX73" t="s">
        <v>74</v>
      </c>
      <c r="AY73" t="s">
        <v>74</v>
      </c>
      <c r="AZ73" t="s">
        <v>74</v>
      </c>
      <c r="BA73" t="s">
        <v>74</v>
      </c>
      <c r="BB73">
        <v>171</v>
      </c>
      <c r="BC73">
        <v>183</v>
      </c>
      <c r="BD73" t="s">
        <v>74</v>
      </c>
      <c r="BE73" t="s">
        <v>1080</v>
      </c>
      <c r="BF73" t="str">
        <f>HYPERLINK("http://dx.doi.org/10.1007/BF00346440","http://dx.doi.org/10.1007/BF00346440")</f>
        <v>http://dx.doi.org/10.1007/BF00346440</v>
      </c>
      <c r="BG73" t="s">
        <v>74</v>
      </c>
      <c r="BH73" t="s">
        <v>74</v>
      </c>
      <c r="BI73">
        <v>13</v>
      </c>
      <c r="BJ73" t="s">
        <v>184</v>
      </c>
      <c r="BK73" t="s">
        <v>88</v>
      </c>
      <c r="BL73" t="s">
        <v>184</v>
      </c>
      <c r="BM73" t="s">
        <v>1081</v>
      </c>
      <c r="BN73" t="s">
        <v>74</v>
      </c>
      <c r="BO73" t="s">
        <v>74</v>
      </c>
      <c r="BP73" t="s">
        <v>74</v>
      </c>
      <c r="BQ73" t="s">
        <v>74</v>
      </c>
      <c r="BR73" t="s">
        <v>91</v>
      </c>
      <c r="BS73" t="s">
        <v>1082</v>
      </c>
      <c r="BT73" t="str">
        <f>HYPERLINK("https%3A%2F%2Fwww.webofscience.com%2Fwos%2Fwoscc%2Ffull-record%2FWOS:A1993LZ80600020","View Full Record in Web of Science")</f>
        <v>View Full Record in Web of Science</v>
      </c>
    </row>
    <row r="74" spans="1:72" x14ac:dyDescent="0.15">
      <c r="A74" t="s">
        <v>72</v>
      </c>
      <c r="B74" t="s">
        <v>1083</v>
      </c>
      <c r="C74" t="s">
        <v>74</v>
      </c>
      <c r="D74" t="s">
        <v>74</v>
      </c>
      <c r="E74" t="s">
        <v>74</v>
      </c>
      <c r="F74" t="s">
        <v>1083</v>
      </c>
      <c r="G74" t="s">
        <v>74</v>
      </c>
      <c r="H74" t="s">
        <v>74</v>
      </c>
      <c r="I74" t="s">
        <v>1084</v>
      </c>
      <c r="J74" t="s">
        <v>1085</v>
      </c>
      <c r="K74" t="s">
        <v>74</v>
      </c>
      <c r="L74" t="s">
        <v>74</v>
      </c>
      <c r="M74" t="s">
        <v>77</v>
      </c>
      <c r="N74" t="s">
        <v>78</v>
      </c>
      <c r="O74" t="s">
        <v>74</v>
      </c>
      <c r="P74" t="s">
        <v>74</v>
      </c>
      <c r="Q74" t="s">
        <v>74</v>
      </c>
      <c r="R74" t="s">
        <v>74</v>
      </c>
      <c r="S74" t="s">
        <v>74</v>
      </c>
      <c r="T74" t="s">
        <v>74</v>
      </c>
      <c r="U74" t="s">
        <v>1086</v>
      </c>
      <c r="V74" t="s">
        <v>1087</v>
      </c>
      <c r="W74" t="s">
        <v>1088</v>
      </c>
      <c r="X74" t="s">
        <v>283</v>
      </c>
      <c r="Y74" t="s">
        <v>1089</v>
      </c>
      <c r="Z74" t="s">
        <v>74</v>
      </c>
      <c r="AA74" t="s">
        <v>1090</v>
      </c>
      <c r="AB74" t="s">
        <v>1091</v>
      </c>
      <c r="AC74" t="s">
        <v>74</v>
      </c>
      <c r="AD74" t="s">
        <v>74</v>
      </c>
      <c r="AE74" t="s">
        <v>74</v>
      </c>
      <c r="AF74" t="s">
        <v>74</v>
      </c>
      <c r="AG74">
        <v>60</v>
      </c>
      <c r="AH74">
        <v>66</v>
      </c>
      <c r="AI74">
        <v>70</v>
      </c>
      <c r="AJ74">
        <v>1</v>
      </c>
      <c r="AK74">
        <v>5</v>
      </c>
      <c r="AL74" t="s">
        <v>1092</v>
      </c>
      <c r="AM74" t="s">
        <v>1093</v>
      </c>
      <c r="AN74" t="s">
        <v>1094</v>
      </c>
      <c r="AO74" t="s">
        <v>1095</v>
      </c>
      <c r="AP74" t="s">
        <v>74</v>
      </c>
      <c r="AQ74" t="s">
        <v>74</v>
      </c>
      <c r="AR74" t="s">
        <v>1096</v>
      </c>
      <c r="AS74" t="s">
        <v>1097</v>
      </c>
      <c r="AT74" t="s">
        <v>525</v>
      </c>
      <c r="AU74">
        <v>1993</v>
      </c>
      <c r="AV74">
        <v>99</v>
      </c>
      <c r="AW74" t="s">
        <v>749</v>
      </c>
      <c r="AX74" t="s">
        <v>74</v>
      </c>
      <c r="AY74" t="s">
        <v>74</v>
      </c>
      <c r="AZ74" t="s">
        <v>74</v>
      </c>
      <c r="BA74" t="s">
        <v>74</v>
      </c>
      <c r="BB74">
        <v>29</v>
      </c>
      <c r="BC74">
        <v>39</v>
      </c>
      <c r="BD74" t="s">
        <v>74</v>
      </c>
      <c r="BE74" t="s">
        <v>1098</v>
      </c>
      <c r="BF74" t="str">
        <f>HYPERLINK("http://dx.doi.org/10.3354/meps099029","http://dx.doi.org/10.3354/meps099029")</f>
        <v>http://dx.doi.org/10.3354/meps099029</v>
      </c>
      <c r="BG74" t="s">
        <v>74</v>
      </c>
      <c r="BH74" t="s">
        <v>74</v>
      </c>
      <c r="BI74">
        <v>11</v>
      </c>
      <c r="BJ74" t="s">
        <v>1099</v>
      </c>
      <c r="BK74" t="s">
        <v>88</v>
      </c>
      <c r="BL74" t="s">
        <v>1100</v>
      </c>
      <c r="BM74" t="s">
        <v>1101</v>
      </c>
      <c r="BN74" t="s">
        <v>74</v>
      </c>
      <c r="BO74" t="s">
        <v>169</v>
      </c>
      <c r="BP74" t="s">
        <v>74</v>
      </c>
      <c r="BQ74" t="s">
        <v>74</v>
      </c>
      <c r="BR74" t="s">
        <v>91</v>
      </c>
      <c r="BS74" t="s">
        <v>1102</v>
      </c>
      <c r="BT74" t="str">
        <f>HYPERLINK("https%3A%2F%2Fwww.webofscience.com%2Fwos%2Fwoscc%2Ffull-record%2FWOS:A1993LY00300003","View Full Record in Web of Science")</f>
        <v>View Full Record in Web of Science</v>
      </c>
    </row>
    <row r="75" spans="1:72" x14ac:dyDescent="0.15">
      <c r="A75" t="s">
        <v>72</v>
      </c>
      <c r="B75" t="s">
        <v>1103</v>
      </c>
      <c r="C75" t="s">
        <v>74</v>
      </c>
      <c r="D75" t="s">
        <v>74</v>
      </c>
      <c r="E75" t="s">
        <v>74</v>
      </c>
      <c r="F75" t="s">
        <v>1103</v>
      </c>
      <c r="G75" t="s">
        <v>74</v>
      </c>
      <c r="H75" t="s">
        <v>74</v>
      </c>
      <c r="I75" t="s">
        <v>1104</v>
      </c>
      <c r="J75" t="s">
        <v>1085</v>
      </c>
      <c r="K75" t="s">
        <v>74</v>
      </c>
      <c r="L75" t="s">
        <v>74</v>
      </c>
      <c r="M75" t="s">
        <v>77</v>
      </c>
      <c r="N75" t="s">
        <v>78</v>
      </c>
      <c r="O75" t="s">
        <v>74</v>
      </c>
      <c r="P75" t="s">
        <v>74</v>
      </c>
      <c r="Q75" t="s">
        <v>74</v>
      </c>
      <c r="R75" t="s">
        <v>74</v>
      </c>
      <c r="S75" t="s">
        <v>74</v>
      </c>
      <c r="T75" t="s">
        <v>74</v>
      </c>
      <c r="U75" t="s">
        <v>1105</v>
      </c>
      <c r="V75" t="s">
        <v>1106</v>
      </c>
      <c r="W75" t="s">
        <v>1107</v>
      </c>
      <c r="X75" t="s">
        <v>1108</v>
      </c>
      <c r="Y75" t="s">
        <v>1109</v>
      </c>
      <c r="Z75" t="s">
        <v>74</v>
      </c>
      <c r="AA75" t="s">
        <v>1078</v>
      </c>
      <c r="AB75" t="s">
        <v>1079</v>
      </c>
      <c r="AC75" t="s">
        <v>74</v>
      </c>
      <c r="AD75" t="s">
        <v>74</v>
      </c>
      <c r="AE75" t="s">
        <v>74</v>
      </c>
      <c r="AF75" t="s">
        <v>74</v>
      </c>
      <c r="AG75">
        <v>32</v>
      </c>
      <c r="AH75">
        <v>10</v>
      </c>
      <c r="AI75">
        <v>10</v>
      </c>
      <c r="AJ75">
        <v>0</v>
      </c>
      <c r="AK75">
        <v>2</v>
      </c>
      <c r="AL75" t="s">
        <v>1092</v>
      </c>
      <c r="AM75" t="s">
        <v>1093</v>
      </c>
      <c r="AN75" t="s">
        <v>1094</v>
      </c>
      <c r="AO75" t="s">
        <v>1095</v>
      </c>
      <c r="AP75" t="s">
        <v>74</v>
      </c>
      <c r="AQ75" t="s">
        <v>74</v>
      </c>
      <c r="AR75" t="s">
        <v>1096</v>
      </c>
      <c r="AS75" t="s">
        <v>1097</v>
      </c>
      <c r="AT75" t="s">
        <v>525</v>
      </c>
      <c r="AU75">
        <v>1993</v>
      </c>
      <c r="AV75">
        <v>99</v>
      </c>
      <c r="AW75">
        <v>3</v>
      </c>
      <c r="AX75" t="s">
        <v>74</v>
      </c>
      <c r="AY75" t="s">
        <v>74</v>
      </c>
      <c r="AZ75" t="s">
        <v>74</v>
      </c>
      <c r="BA75" t="s">
        <v>74</v>
      </c>
      <c r="BB75">
        <v>205</v>
      </c>
      <c r="BC75">
        <v>213</v>
      </c>
      <c r="BD75" t="s">
        <v>74</v>
      </c>
      <c r="BE75" t="s">
        <v>1110</v>
      </c>
      <c r="BF75" t="str">
        <f>HYPERLINK("http://dx.doi.org/10.3354/meps099205","http://dx.doi.org/10.3354/meps099205")</f>
        <v>http://dx.doi.org/10.3354/meps099205</v>
      </c>
      <c r="BG75" t="s">
        <v>74</v>
      </c>
      <c r="BH75" t="s">
        <v>74</v>
      </c>
      <c r="BI75">
        <v>9</v>
      </c>
      <c r="BJ75" t="s">
        <v>1099</v>
      </c>
      <c r="BK75" t="s">
        <v>88</v>
      </c>
      <c r="BL75" t="s">
        <v>1100</v>
      </c>
      <c r="BM75" t="s">
        <v>1111</v>
      </c>
      <c r="BN75" t="s">
        <v>74</v>
      </c>
      <c r="BO75" t="s">
        <v>169</v>
      </c>
      <c r="BP75" t="s">
        <v>74</v>
      </c>
      <c r="BQ75" t="s">
        <v>74</v>
      </c>
      <c r="BR75" t="s">
        <v>91</v>
      </c>
      <c r="BS75" t="s">
        <v>1112</v>
      </c>
      <c r="BT75" t="str">
        <f>HYPERLINK("https%3A%2F%2Fwww.webofscience.com%2Fwos%2Fwoscc%2Ffull-record%2FWOS:A1993LZ99400001","View Full Record in Web of Science")</f>
        <v>View Full Record in Web of Science</v>
      </c>
    </row>
    <row r="76" spans="1:72" x14ac:dyDescent="0.15">
      <c r="A76" t="s">
        <v>72</v>
      </c>
      <c r="B76" t="s">
        <v>1113</v>
      </c>
      <c r="C76" t="s">
        <v>74</v>
      </c>
      <c r="D76" t="s">
        <v>74</v>
      </c>
      <c r="E76" t="s">
        <v>74</v>
      </c>
      <c r="F76" t="s">
        <v>1113</v>
      </c>
      <c r="G76" t="s">
        <v>74</v>
      </c>
      <c r="H76" t="s">
        <v>74</v>
      </c>
      <c r="I76" t="s">
        <v>1114</v>
      </c>
      <c r="J76" t="s">
        <v>1115</v>
      </c>
      <c r="K76" t="s">
        <v>74</v>
      </c>
      <c r="L76" t="s">
        <v>74</v>
      </c>
      <c r="M76" t="s">
        <v>77</v>
      </c>
      <c r="N76" t="s">
        <v>599</v>
      </c>
      <c r="O76" t="s">
        <v>74</v>
      </c>
      <c r="P76" t="s">
        <v>74</v>
      </c>
      <c r="Q76" t="s">
        <v>74</v>
      </c>
      <c r="R76" t="s">
        <v>74</v>
      </c>
      <c r="S76" t="s">
        <v>74</v>
      </c>
      <c r="T76" t="s">
        <v>74</v>
      </c>
      <c r="U76" t="s">
        <v>74</v>
      </c>
      <c r="V76" t="s">
        <v>74</v>
      </c>
      <c r="W76" t="s">
        <v>74</v>
      </c>
      <c r="X76" t="s">
        <v>74</v>
      </c>
      <c r="Y76" t="s">
        <v>1116</v>
      </c>
      <c r="Z76" t="s">
        <v>74</v>
      </c>
      <c r="AA76" t="s">
        <v>1117</v>
      </c>
      <c r="AB76" t="s">
        <v>74</v>
      </c>
      <c r="AC76" t="s">
        <v>74</v>
      </c>
      <c r="AD76" t="s">
        <v>74</v>
      </c>
      <c r="AE76" t="s">
        <v>74</v>
      </c>
      <c r="AF76" t="s">
        <v>74</v>
      </c>
      <c r="AG76">
        <v>1</v>
      </c>
      <c r="AH76">
        <v>37</v>
      </c>
      <c r="AI76">
        <v>38</v>
      </c>
      <c r="AJ76">
        <v>0</v>
      </c>
      <c r="AK76">
        <v>5</v>
      </c>
      <c r="AL76" t="s">
        <v>873</v>
      </c>
      <c r="AM76" t="s">
        <v>140</v>
      </c>
      <c r="AN76" t="s">
        <v>1118</v>
      </c>
      <c r="AO76" t="s">
        <v>1119</v>
      </c>
      <c r="AP76" t="s">
        <v>1120</v>
      </c>
      <c r="AQ76" t="s">
        <v>74</v>
      </c>
      <c r="AR76" t="s">
        <v>1121</v>
      </c>
      <c r="AS76" t="s">
        <v>1122</v>
      </c>
      <c r="AT76" t="s">
        <v>525</v>
      </c>
      <c r="AU76">
        <v>1993</v>
      </c>
      <c r="AV76">
        <v>26</v>
      </c>
      <c r="AW76">
        <v>9</v>
      </c>
      <c r="AX76" t="s">
        <v>74</v>
      </c>
      <c r="AY76" t="s">
        <v>74</v>
      </c>
      <c r="AZ76" t="s">
        <v>74</v>
      </c>
      <c r="BA76" t="s">
        <v>74</v>
      </c>
      <c r="BB76">
        <v>523</v>
      </c>
      <c r="BC76">
        <v>527</v>
      </c>
      <c r="BD76" t="s">
        <v>74</v>
      </c>
      <c r="BE76" t="s">
        <v>1123</v>
      </c>
      <c r="BF76" t="str">
        <f>HYPERLINK("http://dx.doi.org/10.1016/0025-326X(93)90472-V","http://dx.doi.org/10.1016/0025-326X(93)90472-V")</f>
        <v>http://dx.doi.org/10.1016/0025-326X(93)90472-V</v>
      </c>
      <c r="BG76" t="s">
        <v>74</v>
      </c>
      <c r="BH76" t="s">
        <v>74</v>
      </c>
      <c r="BI76">
        <v>5</v>
      </c>
      <c r="BJ76" t="s">
        <v>1124</v>
      </c>
      <c r="BK76" t="s">
        <v>88</v>
      </c>
      <c r="BL76" t="s">
        <v>1125</v>
      </c>
      <c r="BM76" t="s">
        <v>1126</v>
      </c>
      <c r="BN76" t="s">
        <v>74</v>
      </c>
      <c r="BO76" t="s">
        <v>74</v>
      </c>
      <c r="BP76" t="s">
        <v>74</v>
      </c>
      <c r="BQ76" t="s">
        <v>74</v>
      </c>
      <c r="BR76" t="s">
        <v>91</v>
      </c>
      <c r="BS76" t="s">
        <v>1127</v>
      </c>
      <c r="BT76" t="str">
        <f>HYPERLINK("https%3A%2F%2Fwww.webofscience.com%2Fwos%2Fwoscc%2Ffull-record%2FWOS:A1993MA56600012","View Full Record in Web of Science")</f>
        <v>View Full Record in Web of Science</v>
      </c>
    </row>
    <row r="77" spans="1:72" x14ac:dyDescent="0.15">
      <c r="A77" t="s">
        <v>72</v>
      </c>
      <c r="B77" t="s">
        <v>1128</v>
      </c>
      <c r="C77" t="s">
        <v>74</v>
      </c>
      <c r="D77" t="s">
        <v>74</v>
      </c>
      <c r="E77" t="s">
        <v>74</v>
      </c>
      <c r="F77" t="s">
        <v>1128</v>
      </c>
      <c r="G77" t="s">
        <v>74</v>
      </c>
      <c r="H77" t="s">
        <v>74</v>
      </c>
      <c r="I77" t="s">
        <v>1129</v>
      </c>
      <c r="J77" t="s">
        <v>1130</v>
      </c>
      <c r="K77" t="s">
        <v>74</v>
      </c>
      <c r="L77" t="s">
        <v>74</v>
      </c>
      <c r="M77" t="s">
        <v>77</v>
      </c>
      <c r="N77" t="s">
        <v>78</v>
      </c>
      <c r="O77" t="s">
        <v>74</v>
      </c>
      <c r="P77" t="s">
        <v>74</v>
      </c>
      <c r="Q77" t="s">
        <v>74</v>
      </c>
      <c r="R77" t="s">
        <v>74</v>
      </c>
      <c r="S77" t="s">
        <v>74</v>
      </c>
      <c r="T77" t="s">
        <v>74</v>
      </c>
      <c r="U77" t="s">
        <v>1131</v>
      </c>
      <c r="V77" t="s">
        <v>74</v>
      </c>
      <c r="W77" t="s">
        <v>1132</v>
      </c>
      <c r="X77" t="s">
        <v>1133</v>
      </c>
      <c r="Y77" t="s">
        <v>1134</v>
      </c>
      <c r="Z77" t="s">
        <v>74</v>
      </c>
      <c r="AA77" t="s">
        <v>74</v>
      </c>
      <c r="AB77" t="s">
        <v>74</v>
      </c>
      <c r="AC77" t="s">
        <v>74</v>
      </c>
      <c r="AD77" t="s">
        <v>74</v>
      </c>
      <c r="AE77" t="s">
        <v>74</v>
      </c>
      <c r="AF77" t="s">
        <v>74</v>
      </c>
      <c r="AG77">
        <v>25</v>
      </c>
      <c r="AH77">
        <v>23</v>
      </c>
      <c r="AI77">
        <v>23</v>
      </c>
      <c r="AJ77">
        <v>0</v>
      </c>
      <c r="AK77">
        <v>2</v>
      </c>
      <c r="AL77" t="s">
        <v>1135</v>
      </c>
      <c r="AM77" t="s">
        <v>1136</v>
      </c>
      <c r="AN77" t="s">
        <v>1137</v>
      </c>
      <c r="AO77" t="s">
        <v>1138</v>
      </c>
      <c r="AP77" t="s">
        <v>74</v>
      </c>
      <c r="AQ77" t="s">
        <v>74</v>
      </c>
      <c r="AR77" t="s">
        <v>1139</v>
      </c>
      <c r="AS77" t="s">
        <v>1140</v>
      </c>
      <c r="AT77" t="s">
        <v>525</v>
      </c>
      <c r="AU77">
        <v>1993</v>
      </c>
      <c r="AV77">
        <v>42</v>
      </c>
      <c r="AW77">
        <v>9</v>
      </c>
      <c r="AX77" t="s">
        <v>74</v>
      </c>
      <c r="AY77" t="s">
        <v>74</v>
      </c>
      <c r="AZ77" t="s">
        <v>74</v>
      </c>
      <c r="BA77" t="s">
        <v>74</v>
      </c>
      <c r="BB77">
        <v>1159</v>
      </c>
      <c r="BC77">
        <v>1163</v>
      </c>
      <c r="BD77" t="s">
        <v>74</v>
      </c>
      <c r="BE77" t="s">
        <v>1141</v>
      </c>
      <c r="BF77" t="str">
        <f>HYPERLINK("http://dx.doi.org/10.1016/0026-0495(93)90274-R","http://dx.doi.org/10.1016/0026-0495(93)90274-R")</f>
        <v>http://dx.doi.org/10.1016/0026-0495(93)90274-R</v>
      </c>
      <c r="BG77" t="s">
        <v>74</v>
      </c>
      <c r="BH77" t="s">
        <v>74</v>
      </c>
      <c r="BI77">
        <v>5</v>
      </c>
      <c r="BJ77" t="s">
        <v>1142</v>
      </c>
      <c r="BK77" t="s">
        <v>88</v>
      </c>
      <c r="BL77" t="s">
        <v>1142</v>
      </c>
      <c r="BM77" t="s">
        <v>1143</v>
      </c>
      <c r="BN77">
        <v>8412769</v>
      </c>
      <c r="BO77" t="s">
        <v>74</v>
      </c>
      <c r="BP77" t="s">
        <v>74</v>
      </c>
      <c r="BQ77" t="s">
        <v>74</v>
      </c>
      <c r="BR77" t="s">
        <v>91</v>
      </c>
      <c r="BS77" t="s">
        <v>1144</v>
      </c>
      <c r="BT77" t="str">
        <f>HYPERLINK("https%3A%2F%2Fwww.webofscience.com%2Fwos%2Fwoscc%2Ffull-record%2FWOS:A1993LZ80900015","View Full Record in Web of Science")</f>
        <v>View Full Record in Web of Science</v>
      </c>
    </row>
    <row r="78" spans="1:72" x14ac:dyDescent="0.15">
      <c r="A78" t="s">
        <v>72</v>
      </c>
      <c r="B78" t="s">
        <v>1145</v>
      </c>
      <c r="C78" t="s">
        <v>74</v>
      </c>
      <c r="D78" t="s">
        <v>74</v>
      </c>
      <c r="E78" t="s">
        <v>74</v>
      </c>
      <c r="F78" t="s">
        <v>1145</v>
      </c>
      <c r="G78" t="s">
        <v>74</v>
      </c>
      <c r="H78" t="s">
        <v>74</v>
      </c>
      <c r="I78" t="s">
        <v>1146</v>
      </c>
      <c r="J78" t="s">
        <v>1147</v>
      </c>
      <c r="K78" t="s">
        <v>74</v>
      </c>
      <c r="L78" t="s">
        <v>74</v>
      </c>
      <c r="M78" t="s">
        <v>77</v>
      </c>
      <c r="N78" t="s">
        <v>78</v>
      </c>
      <c r="O78" t="s">
        <v>74</v>
      </c>
      <c r="P78" t="s">
        <v>74</v>
      </c>
      <c r="Q78" t="s">
        <v>74</v>
      </c>
      <c r="R78" t="s">
        <v>74</v>
      </c>
      <c r="S78" t="s">
        <v>74</v>
      </c>
      <c r="T78" t="s">
        <v>74</v>
      </c>
      <c r="U78" t="s">
        <v>1148</v>
      </c>
      <c r="V78" t="s">
        <v>1149</v>
      </c>
      <c r="W78" t="s">
        <v>74</v>
      </c>
      <c r="X78" t="s">
        <v>74</v>
      </c>
      <c r="Y78" t="s">
        <v>1150</v>
      </c>
      <c r="Z78" t="s">
        <v>74</v>
      </c>
      <c r="AA78" t="s">
        <v>74</v>
      </c>
      <c r="AB78" t="s">
        <v>74</v>
      </c>
      <c r="AC78" t="s">
        <v>74</v>
      </c>
      <c r="AD78" t="s">
        <v>74</v>
      </c>
      <c r="AE78" t="s">
        <v>74</v>
      </c>
      <c r="AF78" t="s">
        <v>74</v>
      </c>
      <c r="AG78">
        <v>45</v>
      </c>
      <c r="AH78">
        <v>12</v>
      </c>
      <c r="AI78">
        <v>13</v>
      </c>
      <c r="AJ78">
        <v>1</v>
      </c>
      <c r="AK78">
        <v>4</v>
      </c>
      <c r="AL78" t="s">
        <v>1151</v>
      </c>
      <c r="AM78" t="s">
        <v>1152</v>
      </c>
      <c r="AN78" t="s">
        <v>1153</v>
      </c>
      <c r="AO78" t="s">
        <v>1154</v>
      </c>
      <c r="AP78" t="s">
        <v>74</v>
      </c>
      <c r="AQ78" t="s">
        <v>74</v>
      </c>
      <c r="AR78" t="s">
        <v>1147</v>
      </c>
      <c r="AS78" t="s">
        <v>1155</v>
      </c>
      <c r="AT78" t="s">
        <v>525</v>
      </c>
      <c r="AU78">
        <v>1993</v>
      </c>
      <c r="AV78">
        <v>28</v>
      </c>
      <c r="AW78">
        <v>4</v>
      </c>
      <c r="AX78" t="s">
        <v>74</v>
      </c>
      <c r="AY78" t="s">
        <v>74</v>
      </c>
      <c r="AZ78" t="s">
        <v>74</v>
      </c>
      <c r="BA78" t="s">
        <v>74</v>
      </c>
      <c r="BB78">
        <v>579</v>
      </c>
      <c r="BC78">
        <v>585</v>
      </c>
      <c r="BD78" t="s">
        <v>74</v>
      </c>
      <c r="BE78" t="s">
        <v>1156</v>
      </c>
      <c r="BF78" t="str">
        <f>HYPERLINK("http://dx.doi.org/10.1111/j.1945-5100.1993.tb00281.x","http://dx.doi.org/10.1111/j.1945-5100.1993.tb00281.x")</f>
        <v>http://dx.doi.org/10.1111/j.1945-5100.1993.tb00281.x</v>
      </c>
      <c r="BG78" t="s">
        <v>74</v>
      </c>
      <c r="BH78" t="s">
        <v>74</v>
      </c>
      <c r="BI78">
        <v>7</v>
      </c>
      <c r="BJ78" t="s">
        <v>727</v>
      </c>
      <c r="BK78" t="s">
        <v>88</v>
      </c>
      <c r="BL78" t="s">
        <v>727</v>
      </c>
      <c r="BM78" t="s">
        <v>1157</v>
      </c>
      <c r="BN78">
        <v>11539193</v>
      </c>
      <c r="BO78" t="s">
        <v>74</v>
      </c>
      <c r="BP78" t="s">
        <v>74</v>
      </c>
      <c r="BQ78" t="s">
        <v>74</v>
      </c>
      <c r="BR78" t="s">
        <v>91</v>
      </c>
      <c r="BS78" t="s">
        <v>1158</v>
      </c>
      <c r="BT78" t="str">
        <f>HYPERLINK("https%3A%2F%2Fwww.webofscience.com%2Fwos%2Fwoscc%2Ffull-record%2FWOS:A1993LY90800012","View Full Record in Web of Science")</f>
        <v>View Full Record in Web of Science</v>
      </c>
    </row>
    <row r="79" spans="1:72" x14ac:dyDescent="0.15">
      <c r="A79" t="s">
        <v>72</v>
      </c>
      <c r="B79" t="s">
        <v>1159</v>
      </c>
      <c r="C79" t="s">
        <v>74</v>
      </c>
      <c r="D79" t="s">
        <v>74</v>
      </c>
      <c r="E79" t="s">
        <v>74</v>
      </c>
      <c r="F79" t="s">
        <v>1159</v>
      </c>
      <c r="G79" t="s">
        <v>74</v>
      </c>
      <c r="H79" t="s">
        <v>74</v>
      </c>
      <c r="I79" t="s">
        <v>1160</v>
      </c>
      <c r="J79" t="s">
        <v>1161</v>
      </c>
      <c r="K79" t="s">
        <v>74</v>
      </c>
      <c r="L79" t="s">
        <v>74</v>
      </c>
      <c r="M79" t="s">
        <v>77</v>
      </c>
      <c r="N79" t="s">
        <v>78</v>
      </c>
      <c r="O79" t="s">
        <v>74</v>
      </c>
      <c r="P79" t="s">
        <v>74</v>
      </c>
      <c r="Q79" t="s">
        <v>74</v>
      </c>
      <c r="R79" t="s">
        <v>74</v>
      </c>
      <c r="S79" t="s">
        <v>74</v>
      </c>
      <c r="T79" t="s">
        <v>1162</v>
      </c>
      <c r="U79" t="s">
        <v>1163</v>
      </c>
      <c r="V79" t="s">
        <v>1164</v>
      </c>
      <c r="W79" t="s">
        <v>74</v>
      </c>
      <c r="X79" t="s">
        <v>74</v>
      </c>
      <c r="Y79" t="s">
        <v>1165</v>
      </c>
      <c r="Z79" t="s">
        <v>74</v>
      </c>
      <c r="AA79" t="s">
        <v>74</v>
      </c>
      <c r="AB79" t="s">
        <v>74</v>
      </c>
      <c r="AC79" t="s">
        <v>74</v>
      </c>
      <c r="AD79" t="s">
        <v>74</v>
      </c>
      <c r="AE79" t="s">
        <v>74</v>
      </c>
      <c r="AF79" t="s">
        <v>74</v>
      </c>
      <c r="AG79">
        <v>32</v>
      </c>
      <c r="AH79">
        <v>118</v>
      </c>
      <c r="AI79">
        <v>135</v>
      </c>
      <c r="AJ79">
        <v>0</v>
      </c>
      <c r="AK79">
        <v>30</v>
      </c>
      <c r="AL79" t="s">
        <v>1166</v>
      </c>
      <c r="AM79" t="s">
        <v>161</v>
      </c>
      <c r="AN79" t="s">
        <v>1167</v>
      </c>
      <c r="AO79" t="s">
        <v>1168</v>
      </c>
      <c r="AP79" t="s">
        <v>74</v>
      </c>
      <c r="AQ79" t="s">
        <v>74</v>
      </c>
      <c r="AR79" t="s">
        <v>1169</v>
      </c>
      <c r="AS79" t="s">
        <v>1170</v>
      </c>
      <c r="AT79" t="s">
        <v>525</v>
      </c>
      <c r="AU79">
        <v>1993</v>
      </c>
      <c r="AV79">
        <v>10</v>
      </c>
      <c r="AW79">
        <v>5</v>
      </c>
      <c r="AX79" t="s">
        <v>74</v>
      </c>
      <c r="AY79" t="s">
        <v>74</v>
      </c>
      <c r="AZ79" t="s">
        <v>74</v>
      </c>
      <c r="BA79" t="s">
        <v>74</v>
      </c>
      <c r="BB79">
        <v>960</v>
      </c>
      <c r="BC79">
        <v>970</v>
      </c>
      <c r="BD79" t="s">
        <v>74</v>
      </c>
      <c r="BE79" t="s">
        <v>74</v>
      </c>
      <c r="BF79" t="s">
        <v>74</v>
      </c>
      <c r="BG79" t="s">
        <v>74</v>
      </c>
      <c r="BH79" t="s">
        <v>74</v>
      </c>
      <c r="BI79">
        <v>11</v>
      </c>
      <c r="BJ79" t="s">
        <v>1171</v>
      </c>
      <c r="BK79" t="s">
        <v>88</v>
      </c>
      <c r="BL79" t="s">
        <v>1171</v>
      </c>
      <c r="BM79" t="s">
        <v>1172</v>
      </c>
      <c r="BN79">
        <v>8412655</v>
      </c>
      <c r="BO79" t="s">
        <v>74</v>
      </c>
      <c r="BP79" t="s">
        <v>74</v>
      </c>
      <c r="BQ79" t="s">
        <v>74</v>
      </c>
      <c r="BR79" t="s">
        <v>91</v>
      </c>
      <c r="BS79" t="s">
        <v>1173</v>
      </c>
      <c r="BT79" t="str">
        <f>HYPERLINK("https%3A%2F%2Fwww.webofscience.com%2Fwos%2Fwoscc%2Ffull-record%2FWOS:A1993LX26600003","View Full Record in Web of Science")</f>
        <v>View Full Record in Web of Science</v>
      </c>
    </row>
    <row r="80" spans="1:72" x14ac:dyDescent="0.15">
      <c r="A80" t="s">
        <v>72</v>
      </c>
      <c r="B80" t="s">
        <v>1174</v>
      </c>
      <c r="C80" t="s">
        <v>74</v>
      </c>
      <c r="D80" t="s">
        <v>74</v>
      </c>
      <c r="E80" t="s">
        <v>74</v>
      </c>
      <c r="F80" t="s">
        <v>1174</v>
      </c>
      <c r="G80" t="s">
        <v>74</v>
      </c>
      <c r="H80" t="s">
        <v>74</v>
      </c>
      <c r="I80" t="s">
        <v>1175</v>
      </c>
      <c r="J80" t="s">
        <v>1176</v>
      </c>
      <c r="K80" t="s">
        <v>74</v>
      </c>
      <c r="L80" t="s">
        <v>74</v>
      </c>
      <c r="M80" t="s">
        <v>787</v>
      </c>
      <c r="N80" t="s">
        <v>78</v>
      </c>
      <c r="O80" t="s">
        <v>74</v>
      </c>
      <c r="P80" t="s">
        <v>74</v>
      </c>
      <c r="Q80" t="s">
        <v>74</v>
      </c>
      <c r="R80" t="s">
        <v>74</v>
      </c>
      <c r="S80" t="s">
        <v>74</v>
      </c>
      <c r="T80" t="s">
        <v>74</v>
      </c>
      <c r="U80" t="s">
        <v>74</v>
      </c>
      <c r="V80" t="s">
        <v>1177</v>
      </c>
      <c r="W80" t="s">
        <v>74</v>
      </c>
      <c r="X80" t="s">
        <v>74</v>
      </c>
      <c r="Y80" t="s">
        <v>1178</v>
      </c>
      <c r="Z80" t="s">
        <v>74</v>
      </c>
      <c r="AA80" t="s">
        <v>74</v>
      </c>
      <c r="AB80" t="s">
        <v>74</v>
      </c>
      <c r="AC80" t="s">
        <v>74</v>
      </c>
      <c r="AD80" t="s">
        <v>74</v>
      </c>
      <c r="AE80" t="s">
        <v>74</v>
      </c>
      <c r="AF80" t="s">
        <v>74</v>
      </c>
      <c r="AG80">
        <v>17</v>
      </c>
      <c r="AH80">
        <v>4</v>
      </c>
      <c r="AI80">
        <v>6</v>
      </c>
      <c r="AJ80">
        <v>0</v>
      </c>
      <c r="AK80">
        <v>1</v>
      </c>
      <c r="AL80" t="s">
        <v>789</v>
      </c>
      <c r="AM80" t="s">
        <v>790</v>
      </c>
      <c r="AN80" t="s">
        <v>791</v>
      </c>
      <c r="AO80" t="s">
        <v>1179</v>
      </c>
      <c r="AP80" t="s">
        <v>74</v>
      </c>
      <c r="AQ80" t="s">
        <v>74</v>
      </c>
      <c r="AR80" t="s">
        <v>1180</v>
      </c>
      <c r="AS80" t="s">
        <v>1181</v>
      </c>
      <c r="AT80" t="s">
        <v>795</v>
      </c>
      <c r="AU80">
        <v>1993</v>
      </c>
      <c r="AV80">
        <v>33</v>
      </c>
      <c r="AW80">
        <v>5</v>
      </c>
      <c r="AX80" t="s">
        <v>74</v>
      </c>
      <c r="AY80" t="s">
        <v>74</v>
      </c>
      <c r="AZ80" t="s">
        <v>74</v>
      </c>
      <c r="BA80" t="s">
        <v>74</v>
      </c>
      <c r="BB80">
        <v>717</v>
      </c>
      <c r="BC80">
        <v>720</v>
      </c>
      <c r="BD80" t="s">
        <v>74</v>
      </c>
      <c r="BE80" t="s">
        <v>74</v>
      </c>
      <c r="BF80" t="s">
        <v>74</v>
      </c>
      <c r="BG80" t="s">
        <v>74</v>
      </c>
      <c r="BH80" t="s">
        <v>74</v>
      </c>
      <c r="BI80">
        <v>4</v>
      </c>
      <c r="BJ80" t="s">
        <v>963</v>
      </c>
      <c r="BK80" t="s">
        <v>88</v>
      </c>
      <c r="BL80" t="s">
        <v>963</v>
      </c>
      <c r="BM80" t="s">
        <v>1182</v>
      </c>
      <c r="BN80" t="s">
        <v>74</v>
      </c>
      <c r="BO80" t="s">
        <v>74</v>
      </c>
      <c r="BP80" t="s">
        <v>74</v>
      </c>
      <c r="BQ80" t="s">
        <v>74</v>
      </c>
      <c r="BR80" t="s">
        <v>91</v>
      </c>
      <c r="BS80" t="s">
        <v>1183</v>
      </c>
      <c r="BT80" t="str">
        <f>HYPERLINK("https%3A%2F%2Fwww.webofscience.com%2Fwos%2Fwoscc%2Ffull-record%2FWOS:A1993MJ08900012","View Full Record in Web of Science")</f>
        <v>View Full Record in Web of Science</v>
      </c>
    </row>
    <row r="81" spans="1:72" x14ac:dyDescent="0.15">
      <c r="A81" t="s">
        <v>72</v>
      </c>
      <c r="B81" t="s">
        <v>1184</v>
      </c>
      <c r="C81" t="s">
        <v>74</v>
      </c>
      <c r="D81" t="s">
        <v>74</v>
      </c>
      <c r="E81" t="s">
        <v>74</v>
      </c>
      <c r="F81" t="s">
        <v>1184</v>
      </c>
      <c r="G81" t="s">
        <v>74</v>
      </c>
      <c r="H81" t="s">
        <v>74</v>
      </c>
      <c r="I81" t="s">
        <v>1185</v>
      </c>
      <c r="J81" t="s">
        <v>1176</v>
      </c>
      <c r="K81" t="s">
        <v>74</v>
      </c>
      <c r="L81" t="s">
        <v>74</v>
      </c>
      <c r="M81" t="s">
        <v>787</v>
      </c>
      <c r="N81" t="s">
        <v>78</v>
      </c>
      <c r="O81" t="s">
        <v>74</v>
      </c>
      <c r="P81" t="s">
        <v>74</v>
      </c>
      <c r="Q81" t="s">
        <v>74</v>
      </c>
      <c r="R81" t="s">
        <v>74</v>
      </c>
      <c r="S81" t="s">
        <v>74</v>
      </c>
      <c r="T81" t="s">
        <v>74</v>
      </c>
      <c r="U81" t="s">
        <v>1186</v>
      </c>
      <c r="V81" t="s">
        <v>1187</v>
      </c>
      <c r="W81" t="s">
        <v>74</v>
      </c>
      <c r="X81" t="s">
        <v>74</v>
      </c>
      <c r="Y81" t="s">
        <v>1188</v>
      </c>
      <c r="Z81" t="s">
        <v>74</v>
      </c>
      <c r="AA81" t="s">
        <v>74</v>
      </c>
      <c r="AB81" t="s">
        <v>74</v>
      </c>
      <c r="AC81" t="s">
        <v>74</v>
      </c>
      <c r="AD81" t="s">
        <v>74</v>
      </c>
      <c r="AE81" t="s">
        <v>74</v>
      </c>
      <c r="AF81" t="s">
        <v>74</v>
      </c>
      <c r="AG81">
        <v>33</v>
      </c>
      <c r="AH81">
        <v>2</v>
      </c>
      <c r="AI81">
        <v>2</v>
      </c>
      <c r="AJ81">
        <v>0</v>
      </c>
      <c r="AK81">
        <v>0</v>
      </c>
      <c r="AL81" t="s">
        <v>789</v>
      </c>
      <c r="AM81" t="s">
        <v>790</v>
      </c>
      <c r="AN81" t="s">
        <v>791</v>
      </c>
      <c r="AO81" t="s">
        <v>1179</v>
      </c>
      <c r="AP81" t="s">
        <v>74</v>
      </c>
      <c r="AQ81" t="s">
        <v>74</v>
      </c>
      <c r="AR81" t="s">
        <v>1180</v>
      </c>
      <c r="AS81" t="s">
        <v>1181</v>
      </c>
      <c r="AT81" t="s">
        <v>795</v>
      </c>
      <c r="AU81">
        <v>1993</v>
      </c>
      <c r="AV81">
        <v>33</v>
      </c>
      <c r="AW81">
        <v>5</v>
      </c>
      <c r="AX81" t="s">
        <v>74</v>
      </c>
      <c r="AY81" t="s">
        <v>74</v>
      </c>
      <c r="AZ81" t="s">
        <v>74</v>
      </c>
      <c r="BA81" t="s">
        <v>74</v>
      </c>
      <c r="BB81">
        <v>721</v>
      </c>
      <c r="BC81">
        <v>728</v>
      </c>
      <c r="BD81" t="s">
        <v>74</v>
      </c>
      <c r="BE81" t="s">
        <v>74</v>
      </c>
      <c r="BF81" t="s">
        <v>74</v>
      </c>
      <c r="BG81" t="s">
        <v>74</v>
      </c>
      <c r="BH81" t="s">
        <v>74</v>
      </c>
      <c r="BI81">
        <v>8</v>
      </c>
      <c r="BJ81" t="s">
        <v>963</v>
      </c>
      <c r="BK81" t="s">
        <v>88</v>
      </c>
      <c r="BL81" t="s">
        <v>963</v>
      </c>
      <c r="BM81" t="s">
        <v>1182</v>
      </c>
      <c r="BN81" t="s">
        <v>74</v>
      </c>
      <c r="BO81" t="s">
        <v>74</v>
      </c>
      <c r="BP81" t="s">
        <v>74</v>
      </c>
      <c r="BQ81" t="s">
        <v>74</v>
      </c>
      <c r="BR81" t="s">
        <v>91</v>
      </c>
      <c r="BS81" t="s">
        <v>1189</v>
      </c>
      <c r="BT81" t="str">
        <f>HYPERLINK("https%3A%2F%2Fwww.webofscience.com%2Fwos%2Fwoscc%2Ffull-record%2FWOS:A1993MJ08900013","View Full Record in Web of Science")</f>
        <v>View Full Record in Web of Science</v>
      </c>
    </row>
    <row r="82" spans="1:72" x14ac:dyDescent="0.15">
      <c r="A82" t="s">
        <v>72</v>
      </c>
      <c r="B82" t="s">
        <v>1190</v>
      </c>
      <c r="C82" t="s">
        <v>74</v>
      </c>
      <c r="D82" t="s">
        <v>74</v>
      </c>
      <c r="E82" t="s">
        <v>74</v>
      </c>
      <c r="F82" t="s">
        <v>1190</v>
      </c>
      <c r="G82" t="s">
        <v>74</v>
      </c>
      <c r="H82" t="s">
        <v>74</v>
      </c>
      <c r="I82" t="s">
        <v>1191</v>
      </c>
      <c r="J82" t="s">
        <v>1176</v>
      </c>
      <c r="K82" t="s">
        <v>74</v>
      </c>
      <c r="L82" t="s">
        <v>74</v>
      </c>
      <c r="M82" t="s">
        <v>787</v>
      </c>
      <c r="N82" t="s">
        <v>78</v>
      </c>
      <c r="O82" t="s">
        <v>74</v>
      </c>
      <c r="P82" t="s">
        <v>74</v>
      </c>
      <c r="Q82" t="s">
        <v>74</v>
      </c>
      <c r="R82" t="s">
        <v>74</v>
      </c>
      <c r="S82" t="s">
        <v>74</v>
      </c>
      <c r="T82" t="s">
        <v>74</v>
      </c>
      <c r="U82" t="s">
        <v>1192</v>
      </c>
      <c r="V82" t="s">
        <v>1193</v>
      </c>
      <c r="W82" t="s">
        <v>74</v>
      </c>
      <c r="X82" t="s">
        <v>74</v>
      </c>
      <c r="Y82" t="s">
        <v>1194</v>
      </c>
      <c r="Z82" t="s">
        <v>74</v>
      </c>
      <c r="AA82" t="s">
        <v>74</v>
      </c>
      <c r="AB82" t="s">
        <v>74</v>
      </c>
      <c r="AC82" t="s">
        <v>74</v>
      </c>
      <c r="AD82" t="s">
        <v>74</v>
      </c>
      <c r="AE82" t="s">
        <v>74</v>
      </c>
      <c r="AF82" t="s">
        <v>74</v>
      </c>
      <c r="AG82">
        <v>20</v>
      </c>
      <c r="AH82">
        <v>2</v>
      </c>
      <c r="AI82">
        <v>2</v>
      </c>
      <c r="AJ82">
        <v>0</v>
      </c>
      <c r="AK82">
        <v>1</v>
      </c>
      <c r="AL82" t="s">
        <v>789</v>
      </c>
      <c r="AM82" t="s">
        <v>790</v>
      </c>
      <c r="AN82" t="s">
        <v>791</v>
      </c>
      <c r="AO82" t="s">
        <v>1179</v>
      </c>
      <c r="AP82" t="s">
        <v>74</v>
      </c>
      <c r="AQ82" t="s">
        <v>74</v>
      </c>
      <c r="AR82" t="s">
        <v>1180</v>
      </c>
      <c r="AS82" t="s">
        <v>1181</v>
      </c>
      <c r="AT82" t="s">
        <v>795</v>
      </c>
      <c r="AU82">
        <v>1993</v>
      </c>
      <c r="AV82">
        <v>33</v>
      </c>
      <c r="AW82">
        <v>5</v>
      </c>
      <c r="AX82" t="s">
        <v>74</v>
      </c>
      <c r="AY82" t="s">
        <v>74</v>
      </c>
      <c r="AZ82" t="s">
        <v>74</v>
      </c>
      <c r="BA82" t="s">
        <v>74</v>
      </c>
      <c r="BB82">
        <v>735</v>
      </c>
      <c r="BC82">
        <v>751</v>
      </c>
      <c r="BD82" t="s">
        <v>74</v>
      </c>
      <c r="BE82" t="s">
        <v>74</v>
      </c>
      <c r="BF82" t="s">
        <v>74</v>
      </c>
      <c r="BG82" t="s">
        <v>74</v>
      </c>
      <c r="BH82" t="s">
        <v>74</v>
      </c>
      <c r="BI82">
        <v>17</v>
      </c>
      <c r="BJ82" t="s">
        <v>963</v>
      </c>
      <c r="BK82" t="s">
        <v>88</v>
      </c>
      <c r="BL82" t="s">
        <v>963</v>
      </c>
      <c r="BM82" t="s">
        <v>1182</v>
      </c>
      <c r="BN82" t="s">
        <v>74</v>
      </c>
      <c r="BO82" t="s">
        <v>74</v>
      </c>
      <c r="BP82" t="s">
        <v>74</v>
      </c>
      <c r="BQ82" t="s">
        <v>74</v>
      </c>
      <c r="BR82" t="s">
        <v>91</v>
      </c>
      <c r="BS82" t="s">
        <v>1195</v>
      </c>
      <c r="BT82" t="str">
        <f>HYPERLINK("https%3A%2F%2Fwww.webofscience.com%2Fwos%2Fwoscc%2Ffull-record%2FWOS:A1993MJ08900015","View Full Record in Web of Science")</f>
        <v>View Full Record in Web of Science</v>
      </c>
    </row>
    <row r="83" spans="1:72" x14ac:dyDescent="0.15">
      <c r="A83" t="s">
        <v>72</v>
      </c>
      <c r="B83" t="s">
        <v>1196</v>
      </c>
      <c r="C83" t="s">
        <v>74</v>
      </c>
      <c r="D83" t="s">
        <v>74</v>
      </c>
      <c r="E83" t="s">
        <v>74</v>
      </c>
      <c r="F83" t="s">
        <v>1196</v>
      </c>
      <c r="G83" t="s">
        <v>74</v>
      </c>
      <c r="H83" t="s">
        <v>74</v>
      </c>
      <c r="I83" t="s">
        <v>1197</v>
      </c>
      <c r="J83" t="s">
        <v>1198</v>
      </c>
      <c r="K83" t="s">
        <v>74</v>
      </c>
      <c r="L83" t="s">
        <v>74</v>
      </c>
      <c r="M83" t="s">
        <v>77</v>
      </c>
      <c r="N83" t="s">
        <v>78</v>
      </c>
      <c r="O83" t="s">
        <v>74</v>
      </c>
      <c r="P83" t="s">
        <v>74</v>
      </c>
      <c r="Q83" t="s">
        <v>74</v>
      </c>
      <c r="R83" t="s">
        <v>74</v>
      </c>
      <c r="S83" t="s">
        <v>74</v>
      </c>
      <c r="T83" t="s">
        <v>74</v>
      </c>
      <c r="U83" t="s">
        <v>1199</v>
      </c>
      <c r="V83" t="s">
        <v>1200</v>
      </c>
      <c r="W83" t="s">
        <v>1201</v>
      </c>
      <c r="X83" t="s">
        <v>1202</v>
      </c>
      <c r="Y83" t="s">
        <v>74</v>
      </c>
      <c r="Z83" t="s">
        <v>74</v>
      </c>
      <c r="AA83" t="s">
        <v>74</v>
      </c>
      <c r="AB83" t="s">
        <v>74</v>
      </c>
      <c r="AC83" t="s">
        <v>74</v>
      </c>
      <c r="AD83" t="s">
        <v>74</v>
      </c>
      <c r="AE83" t="s">
        <v>74</v>
      </c>
      <c r="AF83" t="s">
        <v>74</v>
      </c>
      <c r="AG83">
        <v>56</v>
      </c>
      <c r="AH83">
        <v>32</v>
      </c>
      <c r="AI83">
        <v>35</v>
      </c>
      <c r="AJ83">
        <v>0</v>
      </c>
      <c r="AK83">
        <v>2</v>
      </c>
      <c r="AL83" t="s">
        <v>1203</v>
      </c>
      <c r="AM83" t="s">
        <v>430</v>
      </c>
      <c r="AN83" t="s">
        <v>1204</v>
      </c>
      <c r="AO83" t="s">
        <v>1205</v>
      </c>
      <c r="AP83" t="s">
        <v>74</v>
      </c>
      <c r="AQ83" t="s">
        <v>74</v>
      </c>
      <c r="AR83" t="s">
        <v>1198</v>
      </c>
      <c r="AS83" t="s">
        <v>109</v>
      </c>
      <c r="AT83" t="s">
        <v>525</v>
      </c>
      <c r="AU83">
        <v>1993</v>
      </c>
      <c r="AV83">
        <v>36</v>
      </c>
      <c r="AW83" t="s">
        <v>74</v>
      </c>
      <c r="AX83">
        <v>3</v>
      </c>
      <c r="AY83" t="s">
        <v>74</v>
      </c>
      <c r="AZ83" t="s">
        <v>74</v>
      </c>
      <c r="BA83" t="s">
        <v>74</v>
      </c>
      <c r="BB83">
        <v>637</v>
      </c>
      <c r="BC83">
        <v>656</v>
      </c>
      <c r="BD83" t="s">
        <v>74</v>
      </c>
      <c r="BE83" t="s">
        <v>74</v>
      </c>
      <c r="BF83" t="s">
        <v>74</v>
      </c>
      <c r="BG83" t="s">
        <v>74</v>
      </c>
      <c r="BH83" t="s">
        <v>74</v>
      </c>
      <c r="BI83">
        <v>20</v>
      </c>
      <c r="BJ83" t="s">
        <v>109</v>
      </c>
      <c r="BK83" t="s">
        <v>88</v>
      </c>
      <c r="BL83" t="s">
        <v>109</v>
      </c>
      <c r="BM83" t="s">
        <v>1206</v>
      </c>
      <c r="BN83" t="s">
        <v>74</v>
      </c>
      <c r="BO83" t="s">
        <v>74</v>
      </c>
      <c r="BP83" t="s">
        <v>74</v>
      </c>
      <c r="BQ83" t="s">
        <v>74</v>
      </c>
      <c r="BR83" t="s">
        <v>91</v>
      </c>
      <c r="BS83" t="s">
        <v>1207</v>
      </c>
      <c r="BT83" t="str">
        <f>HYPERLINK("https%3A%2F%2Fwww.webofscience.com%2Fwos%2Fwoscc%2Ffull-record%2FWOS:A1993MD52200006","View Full Record in Web of Science")</f>
        <v>View Full Record in Web of Science</v>
      </c>
    </row>
    <row r="84" spans="1:72" x14ac:dyDescent="0.15">
      <c r="A84" t="s">
        <v>72</v>
      </c>
      <c r="B84" t="s">
        <v>1208</v>
      </c>
      <c r="C84" t="s">
        <v>74</v>
      </c>
      <c r="D84" t="s">
        <v>74</v>
      </c>
      <c r="E84" t="s">
        <v>74</v>
      </c>
      <c r="F84" t="s">
        <v>1208</v>
      </c>
      <c r="G84" t="s">
        <v>74</v>
      </c>
      <c r="H84" t="s">
        <v>74</v>
      </c>
      <c r="I84" t="s">
        <v>1209</v>
      </c>
      <c r="J84" t="s">
        <v>1210</v>
      </c>
      <c r="K84" t="s">
        <v>74</v>
      </c>
      <c r="L84" t="s">
        <v>74</v>
      </c>
      <c r="M84" t="s">
        <v>77</v>
      </c>
      <c r="N84" t="s">
        <v>78</v>
      </c>
      <c r="O84" t="s">
        <v>74</v>
      </c>
      <c r="P84" t="s">
        <v>74</v>
      </c>
      <c r="Q84" t="s">
        <v>74</v>
      </c>
      <c r="R84" t="s">
        <v>74</v>
      </c>
      <c r="S84" t="s">
        <v>74</v>
      </c>
      <c r="T84" t="s">
        <v>74</v>
      </c>
      <c r="U84" t="s">
        <v>1211</v>
      </c>
      <c r="V84" t="s">
        <v>1212</v>
      </c>
      <c r="W84" t="s">
        <v>74</v>
      </c>
      <c r="X84" t="s">
        <v>74</v>
      </c>
      <c r="Y84" t="s">
        <v>1213</v>
      </c>
      <c r="Z84" t="s">
        <v>74</v>
      </c>
      <c r="AA84" t="s">
        <v>74</v>
      </c>
      <c r="AB84" t="s">
        <v>74</v>
      </c>
      <c r="AC84" t="s">
        <v>74</v>
      </c>
      <c r="AD84" t="s">
        <v>74</v>
      </c>
      <c r="AE84" t="s">
        <v>74</v>
      </c>
      <c r="AF84" t="s">
        <v>74</v>
      </c>
      <c r="AG84">
        <v>86</v>
      </c>
      <c r="AH84">
        <v>86</v>
      </c>
      <c r="AI84">
        <v>98</v>
      </c>
      <c r="AJ84">
        <v>0</v>
      </c>
      <c r="AK84">
        <v>18</v>
      </c>
      <c r="AL84" t="s">
        <v>1214</v>
      </c>
      <c r="AM84" t="s">
        <v>161</v>
      </c>
      <c r="AN84" t="s">
        <v>1215</v>
      </c>
      <c r="AO84" t="s">
        <v>1216</v>
      </c>
      <c r="AP84" t="s">
        <v>74</v>
      </c>
      <c r="AQ84" t="s">
        <v>74</v>
      </c>
      <c r="AR84" t="s">
        <v>1210</v>
      </c>
      <c r="AS84" t="s">
        <v>1217</v>
      </c>
      <c r="AT84" t="s">
        <v>541</v>
      </c>
      <c r="AU84">
        <v>1993</v>
      </c>
      <c r="AV84">
        <v>19</v>
      </c>
      <c r="AW84">
        <v>4</v>
      </c>
      <c r="AX84" t="s">
        <v>74</v>
      </c>
      <c r="AY84" t="s">
        <v>74</v>
      </c>
      <c r="AZ84" t="s">
        <v>74</v>
      </c>
      <c r="BA84" t="s">
        <v>74</v>
      </c>
      <c r="BB84">
        <v>499</v>
      </c>
      <c r="BC84">
        <v>518</v>
      </c>
      <c r="BD84" t="s">
        <v>74</v>
      </c>
      <c r="BE84" t="s">
        <v>1218</v>
      </c>
      <c r="BF84" t="str">
        <f>HYPERLINK("http://dx.doi.org/10.1017/S0094837300014111","http://dx.doi.org/10.1017/S0094837300014111")</f>
        <v>http://dx.doi.org/10.1017/S0094837300014111</v>
      </c>
      <c r="BG84" t="s">
        <v>74</v>
      </c>
      <c r="BH84" t="s">
        <v>74</v>
      </c>
      <c r="BI84">
        <v>20</v>
      </c>
      <c r="BJ84" t="s">
        <v>1219</v>
      </c>
      <c r="BK84" t="s">
        <v>88</v>
      </c>
      <c r="BL84" t="s">
        <v>1220</v>
      </c>
      <c r="BM84" t="s">
        <v>1221</v>
      </c>
      <c r="BN84" t="s">
        <v>74</v>
      </c>
      <c r="BO84" t="s">
        <v>74</v>
      </c>
      <c r="BP84" t="s">
        <v>74</v>
      </c>
      <c r="BQ84" t="s">
        <v>74</v>
      </c>
      <c r="BR84" t="s">
        <v>91</v>
      </c>
      <c r="BS84" t="s">
        <v>1222</v>
      </c>
      <c r="BT84" t="str">
        <f>HYPERLINK("https%3A%2F%2Fwww.webofscience.com%2Fwos%2Fwoscc%2Ffull-record%2FWOS:A1993ML91300008","View Full Record in Web of Science")</f>
        <v>View Full Record in Web of Science</v>
      </c>
    </row>
    <row r="85" spans="1:72" x14ac:dyDescent="0.15">
      <c r="A85" t="s">
        <v>72</v>
      </c>
      <c r="B85" t="s">
        <v>1223</v>
      </c>
      <c r="C85" t="s">
        <v>74</v>
      </c>
      <c r="D85" t="s">
        <v>74</v>
      </c>
      <c r="E85" t="s">
        <v>74</v>
      </c>
      <c r="F85" t="s">
        <v>1223</v>
      </c>
      <c r="G85" t="s">
        <v>74</v>
      </c>
      <c r="H85" t="s">
        <v>74</v>
      </c>
      <c r="I85" t="s">
        <v>1224</v>
      </c>
      <c r="J85" t="s">
        <v>1225</v>
      </c>
      <c r="K85" t="s">
        <v>74</v>
      </c>
      <c r="L85" t="s">
        <v>74</v>
      </c>
      <c r="M85" t="s">
        <v>77</v>
      </c>
      <c r="N85" t="s">
        <v>78</v>
      </c>
      <c r="O85" t="s">
        <v>74</v>
      </c>
      <c r="P85" t="s">
        <v>74</v>
      </c>
      <c r="Q85" t="s">
        <v>74</v>
      </c>
      <c r="R85" t="s">
        <v>74</v>
      </c>
      <c r="S85" t="s">
        <v>74</v>
      </c>
      <c r="T85" t="s">
        <v>74</v>
      </c>
      <c r="U85" t="s">
        <v>1226</v>
      </c>
      <c r="V85" t="s">
        <v>1227</v>
      </c>
      <c r="W85" t="s">
        <v>74</v>
      </c>
      <c r="X85" t="s">
        <v>74</v>
      </c>
      <c r="Y85" t="s">
        <v>1228</v>
      </c>
      <c r="Z85" t="s">
        <v>74</v>
      </c>
      <c r="AA85" t="s">
        <v>74</v>
      </c>
      <c r="AB85" t="s">
        <v>74</v>
      </c>
      <c r="AC85" t="s">
        <v>74</v>
      </c>
      <c r="AD85" t="s">
        <v>74</v>
      </c>
      <c r="AE85" t="s">
        <v>74</v>
      </c>
      <c r="AF85" t="s">
        <v>74</v>
      </c>
      <c r="AG85">
        <v>44</v>
      </c>
      <c r="AH85">
        <v>28</v>
      </c>
      <c r="AI85">
        <v>36</v>
      </c>
      <c r="AJ85">
        <v>0</v>
      </c>
      <c r="AK85">
        <v>10</v>
      </c>
      <c r="AL85" t="s">
        <v>1229</v>
      </c>
      <c r="AM85" t="s">
        <v>161</v>
      </c>
      <c r="AN85" t="s">
        <v>1230</v>
      </c>
      <c r="AO85" t="s">
        <v>1231</v>
      </c>
      <c r="AP85" t="s">
        <v>74</v>
      </c>
      <c r="AQ85" t="s">
        <v>74</v>
      </c>
      <c r="AR85" t="s">
        <v>1225</v>
      </c>
      <c r="AS85" t="s">
        <v>1232</v>
      </c>
      <c r="AT85" t="s">
        <v>525</v>
      </c>
      <c r="AU85">
        <v>1993</v>
      </c>
      <c r="AV85">
        <v>32</v>
      </c>
      <c r="AW85">
        <v>5</v>
      </c>
      <c r="AX85" t="s">
        <v>74</v>
      </c>
      <c r="AY85" t="s">
        <v>74</v>
      </c>
      <c r="AZ85" t="s">
        <v>74</v>
      </c>
      <c r="BA85" t="s">
        <v>74</v>
      </c>
      <c r="BB85">
        <v>379</v>
      </c>
      <c r="BC85">
        <v>387</v>
      </c>
      <c r="BD85" t="s">
        <v>74</v>
      </c>
      <c r="BE85" t="s">
        <v>1233</v>
      </c>
      <c r="BF85" t="str">
        <f>HYPERLINK("http://dx.doi.org/10.2216/i0031-8884-32-5-379.1","http://dx.doi.org/10.2216/i0031-8884-32-5-379.1")</f>
        <v>http://dx.doi.org/10.2216/i0031-8884-32-5-379.1</v>
      </c>
      <c r="BG85" t="s">
        <v>74</v>
      </c>
      <c r="BH85" t="s">
        <v>74</v>
      </c>
      <c r="BI85">
        <v>9</v>
      </c>
      <c r="BJ85" t="s">
        <v>1234</v>
      </c>
      <c r="BK85" t="s">
        <v>88</v>
      </c>
      <c r="BL85" t="s">
        <v>1234</v>
      </c>
      <c r="BM85" t="s">
        <v>1235</v>
      </c>
      <c r="BN85" t="s">
        <v>74</v>
      </c>
      <c r="BO85" t="s">
        <v>74</v>
      </c>
      <c r="BP85" t="s">
        <v>74</v>
      </c>
      <c r="BQ85" t="s">
        <v>74</v>
      </c>
      <c r="BR85" t="s">
        <v>91</v>
      </c>
      <c r="BS85" t="s">
        <v>1236</v>
      </c>
      <c r="BT85" t="str">
        <f>HYPERLINK("https%3A%2F%2Fwww.webofscience.com%2Fwos%2Fwoscc%2Ffull-record%2FWOS:A1993LV52800009","View Full Record in Web of Science")</f>
        <v>View Full Record in Web of Science</v>
      </c>
    </row>
    <row r="86" spans="1:72" x14ac:dyDescent="0.15">
      <c r="A86" t="s">
        <v>72</v>
      </c>
      <c r="B86" t="s">
        <v>1237</v>
      </c>
      <c r="C86" t="s">
        <v>74</v>
      </c>
      <c r="D86" t="s">
        <v>74</v>
      </c>
      <c r="E86" t="s">
        <v>74</v>
      </c>
      <c r="F86" t="s">
        <v>1237</v>
      </c>
      <c r="G86" t="s">
        <v>74</v>
      </c>
      <c r="H86" t="s">
        <v>74</v>
      </c>
      <c r="I86" t="s">
        <v>1238</v>
      </c>
      <c r="J86" t="s">
        <v>1239</v>
      </c>
      <c r="K86" t="s">
        <v>74</v>
      </c>
      <c r="L86" t="s">
        <v>74</v>
      </c>
      <c r="M86" t="s">
        <v>77</v>
      </c>
      <c r="N86" t="s">
        <v>78</v>
      </c>
      <c r="O86" t="s">
        <v>74</v>
      </c>
      <c r="P86" t="s">
        <v>74</v>
      </c>
      <c r="Q86" t="s">
        <v>74</v>
      </c>
      <c r="R86" t="s">
        <v>74</v>
      </c>
      <c r="S86" t="s">
        <v>74</v>
      </c>
      <c r="T86" t="s">
        <v>74</v>
      </c>
      <c r="U86" t="s">
        <v>1240</v>
      </c>
      <c r="V86" t="s">
        <v>1241</v>
      </c>
      <c r="W86" t="s">
        <v>1242</v>
      </c>
      <c r="X86" t="s">
        <v>1243</v>
      </c>
      <c r="Y86" t="s">
        <v>74</v>
      </c>
      <c r="Z86" t="s">
        <v>74</v>
      </c>
      <c r="AA86" t="s">
        <v>74</v>
      </c>
      <c r="AB86" t="s">
        <v>74</v>
      </c>
      <c r="AC86" t="s">
        <v>74</v>
      </c>
      <c r="AD86" t="s">
        <v>74</v>
      </c>
      <c r="AE86" t="s">
        <v>74</v>
      </c>
      <c r="AF86" t="s">
        <v>74</v>
      </c>
      <c r="AG86">
        <v>22</v>
      </c>
      <c r="AH86">
        <v>15</v>
      </c>
      <c r="AI86">
        <v>15</v>
      </c>
      <c r="AJ86">
        <v>1</v>
      </c>
      <c r="AK86">
        <v>10</v>
      </c>
      <c r="AL86" t="s">
        <v>1244</v>
      </c>
      <c r="AM86" t="s">
        <v>1245</v>
      </c>
      <c r="AN86" t="s">
        <v>1246</v>
      </c>
      <c r="AO86" t="s">
        <v>1247</v>
      </c>
      <c r="AP86" t="s">
        <v>74</v>
      </c>
      <c r="AQ86" t="s">
        <v>74</v>
      </c>
      <c r="AR86" t="s">
        <v>1248</v>
      </c>
      <c r="AS86" t="s">
        <v>1249</v>
      </c>
      <c r="AT86" t="s">
        <v>795</v>
      </c>
      <c r="AU86">
        <v>1993</v>
      </c>
      <c r="AV86">
        <v>66</v>
      </c>
      <c r="AW86">
        <v>5</v>
      </c>
      <c r="AX86" t="s">
        <v>74</v>
      </c>
      <c r="AY86" t="s">
        <v>74</v>
      </c>
      <c r="AZ86" t="s">
        <v>74</v>
      </c>
      <c r="BA86" t="s">
        <v>74</v>
      </c>
      <c r="BB86">
        <v>720</v>
      </c>
      <c r="BC86">
        <v>731</v>
      </c>
      <c r="BD86" t="s">
        <v>74</v>
      </c>
      <c r="BE86" t="s">
        <v>1250</v>
      </c>
      <c r="BF86" t="str">
        <f>HYPERLINK("http://dx.doi.org/10.1086/physzool.66.5.30163820","http://dx.doi.org/10.1086/physzool.66.5.30163820")</f>
        <v>http://dx.doi.org/10.1086/physzool.66.5.30163820</v>
      </c>
      <c r="BG86" t="s">
        <v>74</v>
      </c>
      <c r="BH86" t="s">
        <v>74</v>
      </c>
      <c r="BI86">
        <v>12</v>
      </c>
      <c r="BJ86" t="s">
        <v>1251</v>
      </c>
      <c r="BK86" t="s">
        <v>88</v>
      </c>
      <c r="BL86" t="s">
        <v>1251</v>
      </c>
      <c r="BM86" t="s">
        <v>1252</v>
      </c>
      <c r="BN86" t="s">
        <v>74</v>
      </c>
      <c r="BO86" t="s">
        <v>74</v>
      </c>
      <c r="BP86" t="s">
        <v>74</v>
      </c>
      <c r="BQ86" t="s">
        <v>74</v>
      </c>
      <c r="BR86" t="s">
        <v>91</v>
      </c>
      <c r="BS86" t="s">
        <v>1253</v>
      </c>
      <c r="BT86" t="str">
        <f>HYPERLINK("https%3A%2F%2Fwww.webofscience.com%2Fwos%2Fwoscc%2Ffull-record%2FWOS:A1993MC85900005","View Full Record in Web of Science")</f>
        <v>View Full Record in Web of Science</v>
      </c>
    </row>
    <row r="87" spans="1:72" x14ac:dyDescent="0.15">
      <c r="A87" t="s">
        <v>72</v>
      </c>
      <c r="B87" t="s">
        <v>1254</v>
      </c>
      <c r="C87" t="s">
        <v>74</v>
      </c>
      <c r="D87" t="s">
        <v>74</v>
      </c>
      <c r="E87" t="s">
        <v>74</v>
      </c>
      <c r="F87" t="s">
        <v>1254</v>
      </c>
      <c r="G87" t="s">
        <v>74</v>
      </c>
      <c r="H87" t="s">
        <v>74</v>
      </c>
      <c r="I87" t="s">
        <v>1255</v>
      </c>
      <c r="J87" t="s">
        <v>1256</v>
      </c>
      <c r="K87" t="s">
        <v>74</v>
      </c>
      <c r="L87" t="s">
        <v>74</v>
      </c>
      <c r="M87" t="s">
        <v>77</v>
      </c>
      <c r="N87" t="s">
        <v>78</v>
      </c>
      <c r="O87" t="s">
        <v>74</v>
      </c>
      <c r="P87" t="s">
        <v>74</v>
      </c>
      <c r="Q87" t="s">
        <v>74</v>
      </c>
      <c r="R87" t="s">
        <v>74</v>
      </c>
      <c r="S87" t="s">
        <v>74</v>
      </c>
      <c r="T87" t="s">
        <v>74</v>
      </c>
      <c r="U87" t="s">
        <v>1257</v>
      </c>
      <c r="V87" t="s">
        <v>1258</v>
      </c>
      <c r="W87" t="s">
        <v>1259</v>
      </c>
      <c r="X87" t="s">
        <v>689</v>
      </c>
      <c r="Y87" t="s">
        <v>1260</v>
      </c>
      <c r="Z87" t="s">
        <v>74</v>
      </c>
      <c r="AA87" t="s">
        <v>74</v>
      </c>
      <c r="AB87" t="s">
        <v>74</v>
      </c>
      <c r="AC87" t="s">
        <v>74</v>
      </c>
      <c r="AD87" t="s">
        <v>74</v>
      </c>
      <c r="AE87" t="s">
        <v>74</v>
      </c>
      <c r="AF87" t="s">
        <v>74</v>
      </c>
      <c r="AG87">
        <v>70</v>
      </c>
      <c r="AH87">
        <v>69</v>
      </c>
      <c r="AI87">
        <v>78</v>
      </c>
      <c r="AJ87">
        <v>1</v>
      </c>
      <c r="AK87">
        <v>19</v>
      </c>
      <c r="AL87" t="s">
        <v>177</v>
      </c>
      <c r="AM87" t="s">
        <v>178</v>
      </c>
      <c r="AN87" t="s">
        <v>179</v>
      </c>
      <c r="AO87" t="s">
        <v>1261</v>
      </c>
      <c r="AP87" t="s">
        <v>74</v>
      </c>
      <c r="AQ87" t="s">
        <v>74</v>
      </c>
      <c r="AR87" t="s">
        <v>1262</v>
      </c>
      <c r="AS87" t="s">
        <v>1263</v>
      </c>
      <c r="AT87" t="s">
        <v>525</v>
      </c>
      <c r="AU87">
        <v>1993</v>
      </c>
      <c r="AV87">
        <v>13</v>
      </c>
      <c r="AW87">
        <v>7</v>
      </c>
      <c r="AX87" t="s">
        <v>74</v>
      </c>
      <c r="AY87" t="s">
        <v>74</v>
      </c>
      <c r="AZ87" t="s">
        <v>74</v>
      </c>
      <c r="BA87" t="s">
        <v>74</v>
      </c>
      <c r="BB87">
        <v>441</v>
      </c>
      <c r="BC87">
        <v>449</v>
      </c>
      <c r="BD87" t="s">
        <v>74</v>
      </c>
      <c r="BE87" t="s">
        <v>74</v>
      </c>
      <c r="BF87" t="s">
        <v>74</v>
      </c>
      <c r="BG87" t="s">
        <v>74</v>
      </c>
      <c r="BH87" t="s">
        <v>74</v>
      </c>
      <c r="BI87">
        <v>9</v>
      </c>
      <c r="BJ87" t="s">
        <v>1264</v>
      </c>
      <c r="BK87" t="s">
        <v>88</v>
      </c>
      <c r="BL87" t="s">
        <v>1265</v>
      </c>
      <c r="BM87" t="s">
        <v>1266</v>
      </c>
      <c r="BN87" t="s">
        <v>74</v>
      </c>
      <c r="BO87" t="s">
        <v>74</v>
      </c>
      <c r="BP87" t="s">
        <v>74</v>
      </c>
      <c r="BQ87" t="s">
        <v>74</v>
      </c>
      <c r="BR87" t="s">
        <v>91</v>
      </c>
      <c r="BS87" t="s">
        <v>1267</v>
      </c>
      <c r="BT87" t="str">
        <f>HYPERLINK("https%3A%2F%2Fwww.webofscience.com%2Fwos%2Fwoscc%2Ffull-record%2FWOS:A1993LW92000002","View Full Record in Web of Science")</f>
        <v>View Full Record in Web of Science</v>
      </c>
    </row>
    <row r="88" spans="1:72" x14ac:dyDescent="0.15">
      <c r="A88" t="s">
        <v>72</v>
      </c>
      <c r="B88" t="s">
        <v>1268</v>
      </c>
      <c r="C88" t="s">
        <v>74</v>
      </c>
      <c r="D88" t="s">
        <v>74</v>
      </c>
      <c r="E88" t="s">
        <v>74</v>
      </c>
      <c r="F88" t="s">
        <v>1268</v>
      </c>
      <c r="G88" t="s">
        <v>74</v>
      </c>
      <c r="H88" t="s">
        <v>74</v>
      </c>
      <c r="I88" t="s">
        <v>1269</v>
      </c>
      <c r="J88" t="s">
        <v>1256</v>
      </c>
      <c r="K88" t="s">
        <v>74</v>
      </c>
      <c r="L88" t="s">
        <v>74</v>
      </c>
      <c r="M88" t="s">
        <v>77</v>
      </c>
      <c r="N88" t="s">
        <v>78</v>
      </c>
      <c r="O88" t="s">
        <v>74</v>
      </c>
      <c r="P88" t="s">
        <v>74</v>
      </c>
      <c r="Q88" t="s">
        <v>74</v>
      </c>
      <c r="R88" t="s">
        <v>74</v>
      </c>
      <c r="S88" t="s">
        <v>74</v>
      </c>
      <c r="T88" t="s">
        <v>74</v>
      </c>
      <c r="U88" t="s">
        <v>1270</v>
      </c>
      <c r="V88" t="s">
        <v>1271</v>
      </c>
      <c r="W88" t="s">
        <v>74</v>
      </c>
      <c r="X88" t="s">
        <v>74</v>
      </c>
      <c r="Y88" t="s">
        <v>1272</v>
      </c>
      <c r="Z88" t="s">
        <v>74</v>
      </c>
      <c r="AA88" t="s">
        <v>1273</v>
      </c>
      <c r="AB88" t="s">
        <v>74</v>
      </c>
      <c r="AC88" t="s">
        <v>74</v>
      </c>
      <c r="AD88" t="s">
        <v>74</v>
      </c>
      <c r="AE88" t="s">
        <v>74</v>
      </c>
      <c r="AF88" t="s">
        <v>74</v>
      </c>
      <c r="AG88">
        <v>76</v>
      </c>
      <c r="AH88">
        <v>30</v>
      </c>
      <c r="AI88">
        <v>32</v>
      </c>
      <c r="AJ88">
        <v>0</v>
      </c>
      <c r="AK88">
        <v>4</v>
      </c>
      <c r="AL88" t="s">
        <v>177</v>
      </c>
      <c r="AM88" t="s">
        <v>178</v>
      </c>
      <c r="AN88" t="s">
        <v>179</v>
      </c>
      <c r="AO88" t="s">
        <v>1261</v>
      </c>
      <c r="AP88" t="s">
        <v>74</v>
      </c>
      <c r="AQ88" t="s">
        <v>74</v>
      </c>
      <c r="AR88" t="s">
        <v>1262</v>
      </c>
      <c r="AS88" t="s">
        <v>1263</v>
      </c>
      <c r="AT88" t="s">
        <v>525</v>
      </c>
      <c r="AU88">
        <v>1993</v>
      </c>
      <c r="AV88">
        <v>13</v>
      </c>
      <c r="AW88">
        <v>7</v>
      </c>
      <c r="AX88" t="s">
        <v>74</v>
      </c>
      <c r="AY88" t="s">
        <v>74</v>
      </c>
      <c r="AZ88" t="s">
        <v>74</v>
      </c>
      <c r="BA88" t="s">
        <v>74</v>
      </c>
      <c r="BB88">
        <v>463</v>
      </c>
      <c r="BC88">
        <v>470</v>
      </c>
      <c r="BD88" t="s">
        <v>74</v>
      </c>
      <c r="BE88" t="s">
        <v>74</v>
      </c>
      <c r="BF88" t="s">
        <v>74</v>
      </c>
      <c r="BG88" t="s">
        <v>74</v>
      </c>
      <c r="BH88" t="s">
        <v>74</v>
      </c>
      <c r="BI88">
        <v>8</v>
      </c>
      <c r="BJ88" t="s">
        <v>1264</v>
      </c>
      <c r="BK88" t="s">
        <v>88</v>
      </c>
      <c r="BL88" t="s">
        <v>1265</v>
      </c>
      <c r="BM88" t="s">
        <v>1266</v>
      </c>
      <c r="BN88" t="s">
        <v>74</v>
      </c>
      <c r="BO88" t="s">
        <v>74</v>
      </c>
      <c r="BP88" t="s">
        <v>74</v>
      </c>
      <c r="BQ88" t="s">
        <v>74</v>
      </c>
      <c r="BR88" t="s">
        <v>91</v>
      </c>
      <c r="BS88" t="s">
        <v>1274</v>
      </c>
      <c r="BT88" t="str">
        <f>HYPERLINK("https%3A%2F%2Fwww.webofscience.com%2Fwos%2Fwoscc%2Ffull-record%2FWOS:A1993LW92000004","View Full Record in Web of Science")</f>
        <v>View Full Record in Web of Science</v>
      </c>
    </row>
    <row r="89" spans="1:72" x14ac:dyDescent="0.15">
      <c r="A89" t="s">
        <v>72</v>
      </c>
      <c r="B89" t="s">
        <v>1275</v>
      </c>
      <c r="C89" t="s">
        <v>74</v>
      </c>
      <c r="D89" t="s">
        <v>74</v>
      </c>
      <c r="E89" t="s">
        <v>74</v>
      </c>
      <c r="F89" t="s">
        <v>1275</v>
      </c>
      <c r="G89" t="s">
        <v>74</v>
      </c>
      <c r="H89" t="s">
        <v>74</v>
      </c>
      <c r="I89" t="s">
        <v>1276</v>
      </c>
      <c r="J89" t="s">
        <v>1256</v>
      </c>
      <c r="K89" t="s">
        <v>74</v>
      </c>
      <c r="L89" t="s">
        <v>74</v>
      </c>
      <c r="M89" t="s">
        <v>77</v>
      </c>
      <c r="N89" t="s">
        <v>78</v>
      </c>
      <c r="O89" t="s">
        <v>74</v>
      </c>
      <c r="P89" t="s">
        <v>74</v>
      </c>
      <c r="Q89" t="s">
        <v>74</v>
      </c>
      <c r="R89" t="s">
        <v>74</v>
      </c>
      <c r="S89" t="s">
        <v>74</v>
      </c>
      <c r="T89" t="s">
        <v>74</v>
      </c>
      <c r="U89" t="s">
        <v>1277</v>
      </c>
      <c r="V89" t="s">
        <v>1278</v>
      </c>
      <c r="W89" t="s">
        <v>74</v>
      </c>
      <c r="X89" t="s">
        <v>74</v>
      </c>
      <c r="Y89" t="s">
        <v>1279</v>
      </c>
      <c r="Z89" t="s">
        <v>74</v>
      </c>
      <c r="AA89" t="s">
        <v>1280</v>
      </c>
      <c r="AB89" t="s">
        <v>1281</v>
      </c>
      <c r="AC89" t="s">
        <v>74</v>
      </c>
      <c r="AD89" t="s">
        <v>74</v>
      </c>
      <c r="AE89" t="s">
        <v>74</v>
      </c>
      <c r="AF89" t="s">
        <v>74</v>
      </c>
      <c r="AG89">
        <v>69</v>
      </c>
      <c r="AH89">
        <v>193</v>
      </c>
      <c r="AI89">
        <v>202</v>
      </c>
      <c r="AJ89">
        <v>0</v>
      </c>
      <c r="AK89">
        <v>20</v>
      </c>
      <c r="AL89" t="s">
        <v>177</v>
      </c>
      <c r="AM89" t="s">
        <v>178</v>
      </c>
      <c r="AN89" t="s">
        <v>179</v>
      </c>
      <c r="AO89" t="s">
        <v>1261</v>
      </c>
      <c r="AP89" t="s">
        <v>74</v>
      </c>
      <c r="AQ89" t="s">
        <v>74</v>
      </c>
      <c r="AR89" t="s">
        <v>1262</v>
      </c>
      <c r="AS89" t="s">
        <v>1263</v>
      </c>
      <c r="AT89" t="s">
        <v>525</v>
      </c>
      <c r="AU89">
        <v>1993</v>
      </c>
      <c r="AV89">
        <v>13</v>
      </c>
      <c r="AW89">
        <v>7</v>
      </c>
      <c r="AX89" t="s">
        <v>74</v>
      </c>
      <c r="AY89" t="s">
        <v>74</v>
      </c>
      <c r="AZ89" t="s">
        <v>74</v>
      </c>
      <c r="BA89" t="s">
        <v>74</v>
      </c>
      <c r="BB89">
        <v>471</v>
      </c>
      <c r="BC89">
        <v>481</v>
      </c>
      <c r="BD89" t="s">
        <v>74</v>
      </c>
      <c r="BE89" t="s">
        <v>74</v>
      </c>
      <c r="BF89" t="s">
        <v>74</v>
      </c>
      <c r="BG89" t="s">
        <v>74</v>
      </c>
      <c r="BH89" t="s">
        <v>74</v>
      </c>
      <c r="BI89">
        <v>11</v>
      </c>
      <c r="BJ89" t="s">
        <v>1264</v>
      </c>
      <c r="BK89" t="s">
        <v>88</v>
      </c>
      <c r="BL89" t="s">
        <v>1265</v>
      </c>
      <c r="BM89" t="s">
        <v>1266</v>
      </c>
      <c r="BN89" t="s">
        <v>74</v>
      </c>
      <c r="BO89" t="s">
        <v>74</v>
      </c>
      <c r="BP89" t="s">
        <v>74</v>
      </c>
      <c r="BQ89" t="s">
        <v>74</v>
      </c>
      <c r="BR89" t="s">
        <v>91</v>
      </c>
      <c r="BS89" t="s">
        <v>1282</v>
      </c>
      <c r="BT89" t="str">
        <f>HYPERLINK("https%3A%2F%2Fwww.webofscience.com%2Fwos%2Fwoscc%2Ffull-record%2FWOS:A1993LW92000005","View Full Record in Web of Science")</f>
        <v>View Full Record in Web of Science</v>
      </c>
    </row>
    <row r="90" spans="1:72" x14ac:dyDescent="0.15">
      <c r="A90" t="s">
        <v>72</v>
      </c>
      <c r="B90" t="s">
        <v>1283</v>
      </c>
      <c r="C90" t="s">
        <v>74</v>
      </c>
      <c r="D90" t="s">
        <v>74</v>
      </c>
      <c r="E90" t="s">
        <v>74</v>
      </c>
      <c r="F90" t="s">
        <v>1283</v>
      </c>
      <c r="G90" t="s">
        <v>74</v>
      </c>
      <c r="H90" t="s">
        <v>74</v>
      </c>
      <c r="I90" t="s">
        <v>1284</v>
      </c>
      <c r="J90" t="s">
        <v>1256</v>
      </c>
      <c r="K90" t="s">
        <v>74</v>
      </c>
      <c r="L90" t="s">
        <v>74</v>
      </c>
      <c r="M90" t="s">
        <v>77</v>
      </c>
      <c r="N90" t="s">
        <v>78</v>
      </c>
      <c r="O90" t="s">
        <v>74</v>
      </c>
      <c r="P90" t="s">
        <v>74</v>
      </c>
      <c r="Q90" t="s">
        <v>74</v>
      </c>
      <c r="R90" t="s">
        <v>74</v>
      </c>
      <c r="S90" t="s">
        <v>74</v>
      </c>
      <c r="T90" t="s">
        <v>74</v>
      </c>
      <c r="U90" t="s">
        <v>1285</v>
      </c>
      <c r="V90" t="s">
        <v>1286</v>
      </c>
      <c r="W90" t="s">
        <v>1287</v>
      </c>
      <c r="X90" t="s">
        <v>1288</v>
      </c>
      <c r="Y90" t="s">
        <v>74</v>
      </c>
      <c r="Z90" t="s">
        <v>74</v>
      </c>
      <c r="AA90" t="s">
        <v>1289</v>
      </c>
      <c r="AB90" t="s">
        <v>74</v>
      </c>
      <c r="AC90" t="s">
        <v>74</v>
      </c>
      <c r="AD90" t="s">
        <v>74</v>
      </c>
      <c r="AE90" t="s">
        <v>74</v>
      </c>
      <c r="AF90" t="s">
        <v>74</v>
      </c>
      <c r="AG90">
        <v>25</v>
      </c>
      <c r="AH90">
        <v>84</v>
      </c>
      <c r="AI90">
        <v>95</v>
      </c>
      <c r="AJ90">
        <v>0</v>
      </c>
      <c r="AK90">
        <v>27</v>
      </c>
      <c r="AL90" t="s">
        <v>319</v>
      </c>
      <c r="AM90" t="s">
        <v>178</v>
      </c>
      <c r="AN90" t="s">
        <v>1290</v>
      </c>
      <c r="AO90" t="s">
        <v>1261</v>
      </c>
      <c r="AP90" t="s">
        <v>1291</v>
      </c>
      <c r="AQ90" t="s">
        <v>74</v>
      </c>
      <c r="AR90" t="s">
        <v>1262</v>
      </c>
      <c r="AS90" t="s">
        <v>1263</v>
      </c>
      <c r="AT90" t="s">
        <v>525</v>
      </c>
      <c r="AU90">
        <v>1993</v>
      </c>
      <c r="AV90">
        <v>13</v>
      </c>
      <c r="AW90">
        <v>7</v>
      </c>
      <c r="AX90" t="s">
        <v>74</v>
      </c>
      <c r="AY90" t="s">
        <v>74</v>
      </c>
      <c r="AZ90" t="s">
        <v>74</v>
      </c>
      <c r="BA90" t="s">
        <v>74</v>
      </c>
      <c r="BB90">
        <v>483</v>
      </c>
      <c r="BC90">
        <v>487</v>
      </c>
      <c r="BD90" t="s">
        <v>74</v>
      </c>
      <c r="BE90" t="s">
        <v>74</v>
      </c>
      <c r="BF90" t="s">
        <v>74</v>
      </c>
      <c r="BG90" t="s">
        <v>74</v>
      </c>
      <c r="BH90" t="s">
        <v>74</v>
      </c>
      <c r="BI90">
        <v>5</v>
      </c>
      <c r="BJ90" t="s">
        <v>1264</v>
      </c>
      <c r="BK90" t="s">
        <v>88</v>
      </c>
      <c r="BL90" t="s">
        <v>1265</v>
      </c>
      <c r="BM90" t="s">
        <v>1266</v>
      </c>
      <c r="BN90" t="s">
        <v>74</v>
      </c>
      <c r="BO90" t="s">
        <v>74</v>
      </c>
      <c r="BP90" t="s">
        <v>74</v>
      </c>
      <c r="BQ90" t="s">
        <v>74</v>
      </c>
      <c r="BR90" t="s">
        <v>91</v>
      </c>
      <c r="BS90" t="s">
        <v>1292</v>
      </c>
      <c r="BT90" t="str">
        <f>HYPERLINK("https%3A%2F%2Fwww.webofscience.com%2Fwos%2Fwoscc%2Ffull-record%2FWOS:A1993LW92000006","View Full Record in Web of Science")</f>
        <v>View Full Record in Web of Science</v>
      </c>
    </row>
    <row r="91" spans="1:72" x14ac:dyDescent="0.15">
      <c r="A91" t="s">
        <v>72</v>
      </c>
      <c r="B91" t="s">
        <v>1293</v>
      </c>
      <c r="C91" t="s">
        <v>74</v>
      </c>
      <c r="D91" t="s">
        <v>74</v>
      </c>
      <c r="E91" t="s">
        <v>74</v>
      </c>
      <c r="F91" t="s">
        <v>1293</v>
      </c>
      <c r="G91" t="s">
        <v>74</v>
      </c>
      <c r="H91" t="s">
        <v>74</v>
      </c>
      <c r="I91" t="s">
        <v>1294</v>
      </c>
      <c r="J91" t="s">
        <v>1256</v>
      </c>
      <c r="K91" t="s">
        <v>74</v>
      </c>
      <c r="L91" t="s">
        <v>74</v>
      </c>
      <c r="M91" t="s">
        <v>77</v>
      </c>
      <c r="N91" t="s">
        <v>78</v>
      </c>
      <c r="O91" t="s">
        <v>74</v>
      </c>
      <c r="P91" t="s">
        <v>74</v>
      </c>
      <c r="Q91" t="s">
        <v>74</v>
      </c>
      <c r="R91" t="s">
        <v>74</v>
      </c>
      <c r="S91" t="s">
        <v>74</v>
      </c>
      <c r="T91" t="s">
        <v>74</v>
      </c>
      <c r="U91" t="s">
        <v>74</v>
      </c>
      <c r="V91" t="s">
        <v>1295</v>
      </c>
      <c r="W91" t="s">
        <v>1296</v>
      </c>
      <c r="X91" t="s">
        <v>1297</v>
      </c>
      <c r="Y91" t="s">
        <v>74</v>
      </c>
      <c r="Z91" t="s">
        <v>74</v>
      </c>
      <c r="AA91" t="s">
        <v>74</v>
      </c>
      <c r="AB91" t="s">
        <v>74</v>
      </c>
      <c r="AC91" t="s">
        <v>74</v>
      </c>
      <c r="AD91" t="s">
        <v>74</v>
      </c>
      <c r="AE91" t="s">
        <v>74</v>
      </c>
      <c r="AF91" t="s">
        <v>74</v>
      </c>
      <c r="AG91">
        <v>19</v>
      </c>
      <c r="AH91">
        <v>32</v>
      </c>
      <c r="AI91">
        <v>32</v>
      </c>
      <c r="AJ91">
        <v>0</v>
      </c>
      <c r="AK91">
        <v>3</v>
      </c>
      <c r="AL91" t="s">
        <v>177</v>
      </c>
      <c r="AM91" t="s">
        <v>178</v>
      </c>
      <c r="AN91" t="s">
        <v>179</v>
      </c>
      <c r="AO91" t="s">
        <v>1261</v>
      </c>
      <c r="AP91" t="s">
        <v>74</v>
      </c>
      <c r="AQ91" t="s">
        <v>74</v>
      </c>
      <c r="AR91" t="s">
        <v>1262</v>
      </c>
      <c r="AS91" t="s">
        <v>1263</v>
      </c>
      <c r="AT91" t="s">
        <v>525</v>
      </c>
      <c r="AU91">
        <v>1993</v>
      </c>
      <c r="AV91">
        <v>13</v>
      </c>
      <c r="AW91">
        <v>7</v>
      </c>
      <c r="AX91" t="s">
        <v>74</v>
      </c>
      <c r="AY91" t="s">
        <v>74</v>
      </c>
      <c r="AZ91" t="s">
        <v>74</v>
      </c>
      <c r="BA91" t="s">
        <v>74</v>
      </c>
      <c r="BB91">
        <v>489</v>
      </c>
      <c r="BC91">
        <v>493</v>
      </c>
      <c r="BD91" t="s">
        <v>74</v>
      </c>
      <c r="BE91" t="s">
        <v>74</v>
      </c>
      <c r="BF91" t="s">
        <v>74</v>
      </c>
      <c r="BG91" t="s">
        <v>74</v>
      </c>
      <c r="BH91" t="s">
        <v>74</v>
      </c>
      <c r="BI91">
        <v>5</v>
      </c>
      <c r="BJ91" t="s">
        <v>1264</v>
      </c>
      <c r="BK91" t="s">
        <v>88</v>
      </c>
      <c r="BL91" t="s">
        <v>1265</v>
      </c>
      <c r="BM91" t="s">
        <v>1266</v>
      </c>
      <c r="BN91" t="s">
        <v>74</v>
      </c>
      <c r="BO91" t="s">
        <v>74</v>
      </c>
      <c r="BP91" t="s">
        <v>74</v>
      </c>
      <c r="BQ91" t="s">
        <v>74</v>
      </c>
      <c r="BR91" t="s">
        <v>91</v>
      </c>
      <c r="BS91" t="s">
        <v>1298</v>
      </c>
      <c r="BT91" t="str">
        <f>HYPERLINK("https%3A%2F%2Fwww.webofscience.com%2Fwos%2Fwoscc%2Ffull-record%2FWOS:A1993LW92000007","View Full Record in Web of Science")</f>
        <v>View Full Record in Web of Science</v>
      </c>
    </row>
    <row r="92" spans="1:72" x14ac:dyDescent="0.15">
      <c r="A92" t="s">
        <v>72</v>
      </c>
      <c r="B92" t="s">
        <v>1299</v>
      </c>
      <c r="C92" t="s">
        <v>74</v>
      </c>
      <c r="D92" t="s">
        <v>74</v>
      </c>
      <c r="E92" t="s">
        <v>74</v>
      </c>
      <c r="F92" t="s">
        <v>1299</v>
      </c>
      <c r="G92" t="s">
        <v>74</v>
      </c>
      <c r="H92" t="s">
        <v>74</v>
      </c>
      <c r="I92" t="s">
        <v>1300</v>
      </c>
      <c r="J92" t="s">
        <v>1256</v>
      </c>
      <c r="K92" t="s">
        <v>74</v>
      </c>
      <c r="L92" t="s">
        <v>74</v>
      </c>
      <c r="M92" t="s">
        <v>77</v>
      </c>
      <c r="N92" t="s">
        <v>78</v>
      </c>
      <c r="O92" t="s">
        <v>74</v>
      </c>
      <c r="P92" t="s">
        <v>74</v>
      </c>
      <c r="Q92" t="s">
        <v>74</v>
      </c>
      <c r="R92" t="s">
        <v>74</v>
      </c>
      <c r="S92" t="s">
        <v>74</v>
      </c>
      <c r="T92" t="s">
        <v>74</v>
      </c>
      <c r="U92" t="s">
        <v>1301</v>
      </c>
      <c r="V92" t="s">
        <v>1302</v>
      </c>
      <c r="W92" t="s">
        <v>74</v>
      </c>
      <c r="X92" t="s">
        <v>74</v>
      </c>
      <c r="Y92" t="s">
        <v>1303</v>
      </c>
      <c r="Z92" t="s">
        <v>74</v>
      </c>
      <c r="AA92" t="s">
        <v>74</v>
      </c>
      <c r="AB92" t="s">
        <v>74</v>
      </c>
      <c r="AC92" t="s">
        <v>74</v>
      </c>
      <c r="AD92" t="s">
        <v>74</v>
      </c>
      <c r="AE92" t="s">
        <v>74</v>
      </c>
      <c r="AF92" t="s">
        <v>74</v>
      </c>
      <c r="AG92">
        <v>29</v>
      </c>
      <c r="AH92">
        <v>6</v>
      </c>
      <c r="AI92">
        <v>6</v>
      </c>
      <c r="AJ92">
        <v>0</v>
      </c>
      <c r="AK92">
        <v>0</v>
      </c>
      <c r="AL92" t="s">
        <v>177</v>
      </c>
      <c r="AM92" t="s">
        <v>178</v>
      </c>
      <c r="AN92" t="s">
        <v>179</v>
      </c>
      <c r="AO92" t="s">
        <v>1261</v>
      </c>
      <c r="AP92" t="s">
        <v>74</v>
      </c>
      <c r="AQ92" t="s">
        <v>74</v>
      </c>
      <c r="AR92" t="s">
        <v>1262</v>
      </c>
      <c r="AS92" t="s">
        <v>1263</v>
      </c>
      <c r="AT92" t="s">
        <v>525</v>
      </c>
      <c r="AU92">
        <v>1993</v>
      </c>
      <c r="AV92">
        <v>13</v>
      </c>
      <c r="AW92">
        <v>7</v>
      </c>
      <c r="AX92" t="s">
        <v>74</v>
      </c>
      <c r="AY92" t="s">
        <v>74</v>
      </c>
      <c r="AZ92" t="s">
        <v>74</v>
      </c>
      <c r="BA92" t="s">
        <v>74</v>
      </c>
      <c r="BB92">
        <v>495</v>
      </c>
      <c r="BC92">
        <v>499</v>
      </c>
      <c r="BD92" t="s">
        <v>74</v>
      </c>
      <c r="BE92" t="s">
        <v>74</v>
      </c>
      <c r="BF92" t="s">
        <v>74</v>
      </c>
      <c r="BG92" t="s">
        <v>74</v>
      </c>
      <c r="BH92" t="s">
        <v>74</v>
      </c>
      <c r="BI92">
        <v>5</v>
      </c>
      <c r="BJ92" t="s">
        <v>1264</v>
      </c>
      <c r="BK92" t="s">
        <v>88</v>
      </c>
      <c r="BL92" t="s">
        <v>1265</v>
      </c>
      <c r="BM92" t="s">
        <v>1266</v>
      </c>
      <c r="BN92" t="s">
        <v>74</v>
      </c>
      <c r="BO92" t="s">
        <v>74</v>
      </c>
      <c r="BP92" t="s">
        <v>74</v>
      </c>
      <c r="BQ92" t="s">
        <v>74</v>
      </c>
      <c r="BR92" t="s">
        <v>91</v>
      </c>
      <c r="BS92" t="s">
        <v>1304</v>
      </c>
      <c r="BT92" t="str">
        <f>HYPERLINK("https%3A%2F%2Fwww.webofscience.com%2Fwos%2Fwoscc%2Ffull-record%2FWOS:A1993LW92000008","View Full Record in Web of Science")</f>
        <v>View Full Record in Web of Science</v>
      </c>
    </row>
    <row r="93" spans="1:72" x14ac:dyDescent="0.15">
      <c r="A93" t="s">
        <v>72</v>
      </c>
      <c r="B93" t="s">
        <v>1305</v>
      </c>
      <c r="C93" t="s">
        <v>74</v>
      </c>
      <c r="D93" t="s">
        <v>74</v>
      </c>
      <c r="E93" t="s">
        <v>74</v>
      </c>
      <c r="F93" t="s">
        <v>1305</v>
      </c>
      <c r="G93" t="s">
        <v>74</v>
      </c>
      <c r="H93" t="s">
        <v>74</v>
      </c>
      <c r="I93" t="s">
        <v>1306</v>
      </c>
      <c r="J93" t="s">
        <v>1256</v>
      </c>
      <c r="K93" t="s">
        <v>74</v>
      </c>
      <c r="L93" t="s">
        <v>74</v>
      </c>
      <c r="M93" t="s">
        <v>77</v>
      </c>
      <c r="N93" t="s">
        <v>599</v>
      </c>
      <c r="O93" t="s">
        <v>74</v>
      </c>
      <c r="P93" t="s">
        <v>74</v>
      </c>
      <c r="Q93" t="s">
        <v>74</v>
      </c>
      <c r="R93" t="s">
        <v>74</v>
      </c>
      <c r="S93" t="s">
        <v>74</v>
      </c>
      <c r="T93" t="s">
        <v>74</v>
      </c>
      <c r="U93" t="s">
        <v>1307</v>
      </c>
      <c r="V93" t="s">
        <v>74</v>
      </c>
      <c r="W93" t="s">
        <v>1308</v>
      </c>
      <c r="X93" t="s">
        <v>1309</v>
      </c>
      <c r="Y93" t="s">
        <v>74</v>
      </c>
      <c r="Z93" t="s">
        <v>74</v>
      </c>
      <c r="AA93" t="s">
        <v>1310</v>
      </c>
      <c r="AB93" t="s">
        <v>74</v>
      </c>
      <c r="AC93" t="s">
        <v>74</v>
      </c>
      <c r="AD93" t="s">
        <v>74</v>
      </c>
      <c r="AE93" t="s">
        <v>74</v>
      </c>
      <c r="AF93" t="s">
        <v>74</v>
      </c>
      <c r="AG93">
        <v>16</v>
      </c>
      <c r="AH93">
        <v>8</v>
      </c>
      <c r="AI93">
        <v>9</v>
      </c>
      <c r="AJ93">
        <v>0</v>
      </c>
      <c r="AK93">
        <v>3</v>
      </c>
      <c r="AL93" t="s">
        <v>177</v>
      </c>
      <c r="AM93" t="s">
        <v>178</v>
      </c>
      <c r="AN93" t="s">
        <v>179</v>
      </c>
      <c r="AO93" t="s">
        <v>1261</v>
      </c>
      <c r="AP93" t="s">
        <v>74</v>
      </c>
      <c r="AQ93" t="s">
        <v>74</v>
      </c>
      <c r="AR93" t="s">
        <v>1262</v>
      </c>
      <c r="AS93" t="s">
        <v>1263</v>
      </c>
      <c r="AT93" t="s">
        <v>525</v>
      </c>
      <c r="AU93">
        <v>1993</v>
      </c>
      <c r="AV93">
        <v>13</v>
      </c>
      <c r="AW93">
        <v>7</v>
      </c>
      <c r="AX93" t="s">
        <v>74</v>
      </c>
      <c r="AY93" t="s">
        <v>74</v>
      </c>
      <c r="AZ93" t="s">
        <v>74</v>
      </c>
      <c r="BA93" t="s">
        <v>74</v>
      </c>
      <c r="BB93">
        <v>501</v>
      </c>
      <c r="BC93">
        <v>503</v>
      </c>
      <c r="BD93" t="s">
        <v>74</v>
      </c>
      <c r="BE93" t="s">
        <v>74</v>
      </c>
      <c r="BF93" t="s">
        <v>74</v>
      </c>
      <c r="BG93" t="s">
        <v>74</v>
      </c>
      <c r="BH93" t="s">
        <v>74</v>
      </c>
      <c r="BI93">
        <v>3</v>
      </c>
      <c r="BJ93" t="s">
        <v>1264</v>
      </c>
      <c r="BK93" t="s">
        <v>88</v>
      </c>
      <c r="BL93" t="s">
        <v>1265</v>
      </c>
      <c r="BM93" t="s">
        <v>1266</v>
      </c>
      <c r="BN93" t="s">
        <v>74</v>
      </c>
      <c r="BO93" t="s">
        <v>74</v>
      </c>
      <c r="BP93" t="s">
        <v>74</v>
      </c>
      <c r="BQ93" t="s">
        <v>74</v>
      </c>
      <c r="BR93" t="s">
        <v>91</v>
      </c>
      <c r="BS93" t="s">
        <v>1311</v>
      </c>
      <c r="BT93" t="str">
        <f>HYPERLINK("https%3A%2F%2Fwww.webofscience.com%2Fwos%2Fwoscc%2Ffull-record%2FWOS:A1993LW92000009","View Full Record in Web of Science")</f>
        <v>View Full Record in Web of Science</v>
      </c>
    </row>
    <row r="94" spans="1:72" x14ac:dyDescent="0.15">
      <c r="A94" t="s">
        <v>72</v>
      </c>
      <c r="B94" t="s">
        <v>1312</v>
      </c>
      <c r="C94" t="s">
        <v>74</v>
      </c>
      <c r="D94" t="s">
        <v>74</v>
      </c>
      <c r="E94" t="s">
        <v>74</v>
      </c>
      <c r="F94" t="s">
        <v>1312</v>
      </c>
      <c r="G94" t="s">
        <v>74</v>
      </c>
      <c r="H94" t="s">
        <v>74</v>
      </c>
      <c r="I94" t="s">
        <v>1313</v>
      </c>
      <c r="J94" t="s">
        <v>1314</v>
      </c>
      <c r="K94" t="s">
        <v>74</v>
      </c>
      <c r="L94" t="s">
        <v>74</v>
      </c>
      <c r="M94" t="s">
        <v>77</v>
      </c>
      <c r="N94" t="s">
        <v>599</v>
      </c>
      <c r="O94" t="s">
        <v>74</v>
      </c>
      <c r="P94" t="s">
        <v>74</v>
      </c>
      <c r="Q94" t="s">
        <v>74</v>
      </c>
      <c r="R94" t="s">
        <v>74</v>
      </c>
      <c r="S94" t="s">
        <v>74</v>
      </c>
      <c r="T94" t="s">
        <v>74</v>
      </c>
      <c r="U94" t="s">
        <v>74</v>
      </c>
      <c r="V94" t="s">
        <v>1315</v>
      </c>
      <c r="W94" t="s">
        <v>74</v>
      </c>
      <c r="X94" t="s">
        <v>74</v>
      </c>
      <c r="Y94" t="s">
        <v>1316</v>
      </c>
      <c r="Z94" t="s">
        <v>74</v>
      </c>
      <c r="AA94" t="s">
        <v>74</v>
      </c>
      <c r="AB94" t="s">
        <v>74</v>
      </c>
      <c r="AC94" t="s">
        <v>74</v>
      </c>
      <c r="AD94" t="s">
        <v>74</v>
      </c>
      <c r="AE94" t="s">
        <v>74</v>
      </c>
      <c r="AF94" t="s">
        <v>74</v>
      </c>
      <c r="AG94">
        <v>0</v>
      </c>
      <c r="AH94">
        <v>52</v>
      </c>
      <c r="AI94">
        <v>54</v>
      </c>
      <c r="AJ94">
        <v>0</v>
      </c>
      <c r="AK94">
        <v>3</v>
      </c>
      <c r="AL94" t="s">
        <v>1317</v>
      </c>
      <c r="AM94" t="s">
        <v>1318</v>
      </c>
      <c r="AN94" t="s">
        <v>1319</v>
      </c>
      <c r="AO94" t="s">
        <v>1320</v>
      </c>
      <c r="AP94" t="s">
        <v>74</v>
      </c>
      <c r="AQ94" t="s">
        <v>74</v>
      </c>
      <c r="AR94" t="s">
        <v>1321</v>
      </c>
      <c r="AS94" t="s">
        <v>1322</v>
      </c>
      <c r="AT94" t="s">
        <v>525</v>
      </c>
      <c r="AU94">
        <v>1993</v>
      </c>
      <c r="AV94">
        <v>45</v>
      </c>
      <c r="AW94">
        <v>4</v>
      </c>
      <c r="AX94" t="s">
        <v>74</v>
      </c>
      <c r="AY94" t="s">
        <v>74</v>
      </c>
      <c r="AZ94" t="s">
        <v>74</v>
      </c>
      <c r="BA94" t="s">
        <v>74</v>
      </c>
      <c r="BB94">
        <v>391</v>
      </c>
      <c r="BC94">
        <v>396</v>
      </c>
      <c r="BD94" t="s">
        <v>74</v>
      </c>
      <c r="BE94" t="s">
        <v>1323</v>
      </c>
      <c r="BF94" t="str">
        <f>HYPERLINK("http://dx.doi.org/10.1034/j.1600-0889.1993.t01-3-00006.x","http://dx.doi.org/10.1034/j.1600-0889.1993.t01-3-00006.x")</f>
        <v>http://dx.doi.org/10.1034/j.1600-0889.1993.t01-3-00006.x</v>
      </c>
      <c r="BG94" t="s">
        <v>74</v>
      </c>
      <c r="BH94" t="s">
        <v>74</v>
      </c>
      <c r="BI94">
        <v>6</v>
      </c>
      <c r="BJ94" t="s">
        <v>403</v>
      </c>
      <c r="BK94" t="s">
        <v>88</v>
      </c>
      <c r="BL94" t="s">
        <v>403</v>
      </c>
      <c r="BM94" t="s">
        <v>1324</v>
      </c>
      <c r="BN94" t="s">
        <v>74</v>
      </c>
      <c r="BO94" t="s">
        <v>74</v>
      </c>
      <c r="BP94" t="s">
        <v>74</v>
      </c>
      <c r="BQ94" t="s">
        <v>74</v>
      </c>
      <c r="BR94" t="s">
        <v>91</v>
      </c>
      <c r="BS94" t="s">
        <v>1325</v>
      </c>
      <c r="BT94" t="str">
        <f>HYPERLINK("https%3A%2F%2Fwww.webofscience.com%2Fwos%2Fwoscc%2Ffull-record%2FWOS:A1993LZ90200006","View Full Record in Web of Science")</f>
        <v>View Full Record in Web of Science</v>
      </c>
    </row>
    <row r="95" spans="1:72" x14ac:dyDescent="0.15">
      <c r="A95" t="s">
        <v>72</v>
      </c>
      <c r="B95" t="s">
        <v>1326</v>
      </c>
      <c r="C95" t="s">
        <v>74</v>
      </c>
      <c r="D95" t="s">
        <v>74</v>
      </c>
      <c r="E95" t="s">
        <v>74</v>
      </c>
      <c r="F95" t="s">
        <v>1326</v>
      </c>
      <c r="G95" t="s">
        <v>74</v>
      </c>
      <c r="H95" t="s">
        <v>74</v>
      </c>
      <c r="I95" t="s">
        <v>1327</v>
      </c>
      <c r="J95" t="s">
        <v>1328</v>
      </c>
      <c r="K95" t="s">
        <v>74</v>
      </c>
      <c r="L95" t="s">
        <v>74</v>
      </c>
      <c r="M95" t="s">
        <v>77</v>
      </c>
      <c r="N95" t="s">
        <v>1329</v>
      </c>
      <c r="O95" t="s">
        <v>74</v>
      </c>
      <c r="P95" t="s">
        <v>74</v>
      </c>
      <c r="Q95" t="s">
        <v>74</v>
      </c>
      <c r="R95" t="s">
        <v>74</v>
      </c>
      <c r="S95" t="s">
        <v>74</v>
      </c>
      <c r="T95" t="s">
        <v>74</v>
      </c>
      <c r="U95" t="s">
        <v>74</v>
      </c>
      <c r="V95" t="s">
        <v>74</v>
      </c>
      <c r="W95" t="s">
        <v>1330</v>
      </c>
      <c r="X95" t="s">
        <v>1331</v>
      </c>
      <c r="Y95" t="s">
        <v>1332</v>
      </c>
      <c r="Z95" t="s">
        <v>74</v>
      </c>
      <c r="AA95" t="s">
        <v>74</v>
      </c>
      <c r="AB95" t="s">
        <v>74</v>
      </c>
      <c r="AC95" t="s">
        <v>74</v>
      </c>
      <c r="AD95" t="s">
        <v>74</v>
      </c>
      <c r="AE95" t="s">
        <v>74</v>
      </c>
      <c r="AF95" t="s">
        <v>74</v>
      </c>
      <c r="AG95">
        <v>1</v>
      </c>
      <c r="AH95">
        <v>2</v>
      </c>
      <c r="AI95">
        <v>2</v>
      </c>
      <c r="AJ95">
        <v>0</v>
      </c>
      <c r="AK95">
        <v>0</v>
      </c>
      <c r="AL95" t="s">
        <v>1333</v>
      </c>
      <c r="AM95" t="s">
        <v>430</v>
      </c>
      <c r="AN95" t="s">
        <v>1334</v>
      </c>
      <c r="AO95" t="s">
        <v>1335</v>
      </c>
      <c r="AP95" t="s">
        <v>74</v>
      </c>
      <c r="AQ95" t="s">
        <v>74</v>
      </c>
      <c r="AR95" t="s">
        <v>1336</v>
      </c>
      <c r="AS95" t="s">
        <v>1337</v>
      </c>
      <c r="AT95" t="s">
        <v>1338</v>
      </c>
      <c r="AU95">
        <v>1993</v>
      </c>
      <c r="AV95">
        <v>341</v>
      </c>
      <c r="AW95">
        <v>1297</v>
      </c>
      <c r="AX95" t="s">
        <v>74</v>
      </c>
      <c r="AY95" t="s">
        <v>74</v>
      </c>
      <c r="AZ95" t="s">
        <v>74</v>
      </c>
      <c r="BA95" t="s">
        <v>74</v>
      </c>
      <c r="BB95">
        <v>285</v>
      </c>
      <c r="BC95">
        <v>286</v>
      </c>
      <c r="BD95" t="s">
        <v>74</v>
      </c>
      <c r="BE95" t="s">
        <v>74</v>
      </c>
      <c r="BF95" t="s">
        <v>74</v>
      </c>
      <c r="BG95" t="s">
        <v>74</v>
      </c>
      <c r="BH95" t="s">
        <v>74</v>
      </c>
      <c r="BI95">
        <v>2</v>
      </c>
      <c r="BJ95" t="s">
        <v>863</v>
      </c>
      <c r="BK95" t="s">
        <v>88</v>
      </c>
      <c r="BL95" t="s">
        <v>864</v>
      </c>
      <c r="BM95" t="s">
        <v>1339</v>
      </c>
      <c r="BN95" t="s">
        <v>74</v>
      </c>
      <c r="BO95" t="s">
        <v>74</v>
      </c>
      <c r="BP95" t="s">
        <v>74</v>
      </c>
      <c r="BQ95" t="s">
        <v>74</v>
      </c>
      <c r="BR95" t="s">
        <v>91</v>
      </c>
      <c r="BS95" t="s">
        <v>1340</v>
      </c>
      <c r="BT95" t="str">
        <f>HYPERLINK("https%3A%2F%2Fwww.webofscience.com%2Fwos%2Fwoscc%2Ffull-record%2FWOS:A1993LW69300014","View Full Record in Web of Science")</f>
        <v>View Full Record in Web of Science</v>
      </c>
    </row>
    <row r="96" spans="1:72" x14ac:dyDescent="0.15">
      <c r="A96" t="s">
        <v>72</v>
      </c>
      <c r="B96" t="s">
        <v>1341</v>
      </c>
      <c r="C96" t="s">
        <v>74</v>
      </c>
      <c r="D96" t="s">
        <v>74</v>
      </c>
      <c r="E96" t="s">
        <v>74</v>
      </c>
      <c r="F96" t="s">
        <v>1341</v>
      </c>
      <c r="G96" t="s">
        <v>74</v>
      </c>
      <c r="H96" t="s">
        <v>74</v>
      </c>
      <c r="I96" t="s">
        <v>1342</v>
      </c>
      <c r="J96" t="s">
        <v>1328</v>
      </c>
      <c r="K96" t="s">
        <v>74</v>
      </c>
      <c r="L96" t="s">
        <v>74</v>
      </c>
      <c r="M96" t="s">
        <v>77</v>
      </c>
      <c r="N96" t="s">
        <v>1329</v>
      </c>
      <c r="O96" t="s">
        <v>74</v>
      </c>
      <c r="P96" t="s">
        <v>74</v>
      </c>
      <c r="Q96" t="s">
        <v>74</v>
      </c>
      <c r="R96" t="s">
        <v>74</v>
      </c>
      <c r="S96" t="s">
        <v>74</v>
      </c>
      <c r="T96" t="s">
        <v>74</v>
      </c>
      <c r="U96" t="s">
        <v>74</v>
      </c>
      <c r="V96" t="s">
        <v>74</v>
      </c>
      <c r="W96" t="s">
        <v>1343</v>
      </c>
      <c r="X96" t="s">
        <v>1344</v>
      </c>
      <c r="Y96" t="s">
        <v>1345</v>
      </c>
      <c r="Z96" t="s">
        <v>74</v>
      </c>
      <c r="AA96" t="s">
        <v>74</v>
      </c>
      <c r="AB96" t="s">
        <v>1346</v>
      </c>
      <c r="AC96" t="s">
        <v>74</v>
      </c>
      <c r="AD96" t="s">
        <v>74</v>
      </c>
      <c r="AE96" t="s">
        <v>74</v>
      </c>
      <c r="AF96" t="s">
        <v>74</v>
      </c>
      <c r="AG96">
        <v>0</v>
      </c>
      <c r="AH96">
        <v>0</v>
      </c>
      <c r="AI96">
        <v>0</v>
      </c>
      <c r="AJ96">
        <v>0</v>
      </c>
      <c r="AK96">
        <v>1</v>
      </c>
      <c r="AL96" t="s">
        <v>1333</v>
      </c>
      <c r="AM96" t="s">
        <v>430</v>
      </c>
      <c r="AN96" t="s">
        <v>1334</v>
      </c>
      <c r="AO96" t="s">
        <v>1335</v>
      </c>
      <c r="AP96" t="s">
        <v>74</v>
      </c>
      <c r="AQ96" t="s">
        <v>74</v>
      </c>
      <c r="AR96" t="s">
        <v>1336</v>
      </c>
      <c r="AS96" t="s">
        <v>1337</v>
      </c>
      <c r="AT96" t="s">
        <v>1338</v>
      </c>
      <c r="AU96">
        <v>1993</v>
      </c>
      <c r="AV96">
        <v>341</v>
      </c>
      <c r="AW96">
        <v>1297</v>
      </c>
      <c r="AX96" t="s">
        <v>74</v>
      </c>
      <c r="AY96" t="s">
        <v>74</v>
      </c>
      <c r="AZ96" t="s">
        <v>74</v>
      </c>
      <c r="BA96" t="s">
        <v>74</v>
      </c>
      <c r="BB96">
        <v>296</v>
      </c>
      <c r="BC96">
        <v>296</v>
      </c>
      <c r="BD96" t="s">
        <v>74</v>
      </c>
      <c r="BE96" t="s">
        <v>74</v>
      </c>
      <c r="BF96" t="s">
        <v>74</v>
      </c>
      <c r="BG96" t="s">
        <v>74</v>
      </c>
      <c r="BH96" t="s">
        <v>74</v>
      </c>
      <c r="BI96">
        <v>1</v>
      </c>
      <c r="BJ96" t="s">
        <v>863</v>
      </c>
      <c r="BK96" t="s">
        <v>88</v>
      </c>
      <c r="BL96" t="s">
        <v>864</v>
      </c>
      <c r="BM96" t="s">
        <v>1339</v>
      </c>
      <c r="BN96" t="s">
        <v>74</v>
      </c>
      <c r="BO96" t="s">
        <v>74</v>
      </c>
      <c r="BP96" t="s">
        <v>74</v>
      </c>
      <c r="BQ96" t="s">
        <v>74</v>
      </c>
      <c r="BR96" t="s">
        <v>91</v>
      </c>
      <c r="BS96" t="s">
        <v>1347</v>
      </c>
      <c r="BT96" t="str">
        <f>HYPERLINK("https%3A%2F%2Fwww.webofscience.com%2Fwos%2Fwoscc%2Ffull-record%2FWOS:A1993LW69300016","View Full Record in Web of Science")</f>
        <v>View Full Record in Web of Science</v>
      </c>
    </row>
    <row r="97" spans="1:72" x14ac:dyDescent="0.15">
      <c r="A97" t="s">
        <v>72</v>
      </c>
      <c r="B97" t="s">
        <v>1348</v>
      </c>
      <c r="C97" t="s">
        <v>74</v>
      </c>
      <c r="D97" t="s">
        <v>74</v>
      </c>
      <c r="E97" t="s">
        <v>74</v>
      </c>
      <c r="F97" t="s">
        <v>1348</v>
      </c>
      <c r="G97" t="s">
        <v>74</v>
      </c>
      <c r="H97" t="s">
        <v>74</v>
      </c>
      <c r="I97" t="s">
        <v>1349</v>
      </c>
      <c r="J97" t="s">
        <v>466</v>
      </c>
      <c r="K97" t="s">
        <v>74</v>
      </c>
      <c r="L97" t="s">
        <v>74</v>
      </c>
      <c r="M97" t="s">
        <v>77</v>
      </c>
      <c r="N97" t="s">
        <v>353</v>
      </c>
      <c r="O97" t="s">
        <v>74</v>
      </c>
      <c r="P97" t="s">
        <v>74</v>
      </c>
      <c r="Q97" t="s">
        <v>74</v>
      </c>
      <c r="R97" t="s">
        <v>74</v>
      </c>
      <c r="S97" t="s">
        <v>74</v>
      </c>
      <c r="T97" t="s">
        <v>74</v>
      </c>
      <c r="U97" t="s">
        <v>1350</v>
      </c>
      <c r="V97" t="s">
        <v>74</v>
      </c>
      <c r="W97" t="s">
        <v>74</v>
      </c>
      <c r="X97" t="s">
        <v>74</v>
      </c>
      <c r="Y97" t="s">
        <v>1351</v>
      </c>
      <c r="Z97" t="s">
        <v>74</v>
      </c>
      <c r="AA97" t="s">
        <v>74</v>
      </c>
      <c r="AB97" t="s">
        <v>74</v>
      </c>
      <c r="AC97" t="s">
        <v>74</v>
      </c>
      <c r="AD97" t="s">
        <v>74</v>
      </c>
      <c r="AE97" t="s">
        <v>74</v>
      </c>
      <c r="AF97" t="s">
        <v>74</v>
      </c>
      <c r="AG97">
        <v>25</v>
      </c>
      <c r="AH97">
        <v>0</v>
      </c>
      <c r="AI97">
        <v>0</v>
      </c>
      <c r="AJ97">
        <v>0</v>
      </c>
      <c r="AK97">
        <v>4</v>
      </c>
      <c r="AL97" t="s">
        <v>474</v>
      </c>
      <c r="AM97" t="s">
        <v>257</v>
      </c>
      <c r="AN97" t="s">
        <v>475</v>
      </c>
      <c r="AO97" t="s">
        <v>476</v>
      </c>
      <c r="AP97" t="s">
        <v>74</v>
      </c>
      <c r="AQ97" t="s">
        <v>74</v>
      </c>
      <c r="AR97" t="s">
        <v>466</v>
      </c>
      <c r="AS97" t="s">
        <v>477</v>
      </c>
      <c r="AT97" t="s">
        <v>1352</v>
      </c>
      <c r="AU97">
        <v>1993</v>
      </c>
      <c r="AV97">
        <v>261</v>
      </c>
      <c r="AW97">
        <v>5125</v>
      </c>
      <c r="AX97" t="s">
        <v>74</v>
      </c>
      <c r="AY97" t="s">
        <v>74</v>
      </c>
      <c r="AZ97" t="s">
        <v>74</v>
      </c>
      <c r="BA97" t="s">
        <v>74</v>
      </c>
      <c r="BB97">
        <v>1102</v>
      </c>
      <c r="BC97">
        <v>1103</v>
      </c>
      <c r="BD97" t="s">
        <v>74</v>
      </c>
      <c r="BE97" t="s">
        <v>1353</v>
      </c>
      <c r="BF97" t="str">
        <f>HYPERLINK("http://dx.doi.org/10.1126/science.261.5125.1102","http://dx.doi.org/10.1126/science.261.5125.1102")</f>
        <v>http://dx.doi.org/10.1126/science.261.5125.1102</v>
      </c>
      <c r="BG97" t="s">
        <v>74</v>
      </c>
      <c r="BH97" t="s">
        <v>74</v>
      </c>
      <c r="BI97">
        <v>2</v>
      </c>
      <c r="BJ97" t="s">
        <v>361</v>
      </c>
      <c r="BK97" t="s">
        <v>88</v>
      </c>
      <c r="BL97" t="s">
        <v>362</v>
      </c>
      <c r="BM97" t="s">
        <v>1354</v>
      </c>
      <c r="BN97">
        <v>17790328</v>
      </c>
      <c r="BO97" t="s">
        <v>74</v>
      </c>
      <c r="BP97" t="s">
        <v>74</v>
      </c>
      <c r="BQ97" t="s">
        <v>74</v>
      </c>
      <c r="BR97" t="s">
        <v>91</v>
      </c>
      <c r="BS97" t="s">
        <v>1355</v>
      </c>
      <c r="BT97" t="str">
        <f>HYPERLINK("https%3A%2F%2Fwww.webofscience.com%2Fwos%2Fwoscc%2Ffull-record%2FWOS:A1993LU58600003","View Full Record in Web of Science")</f>
        <v>View Full Record in Web of Science</v>
      </c>
    </row>
    <row r="98" spans="1:72" x14ac:dyDescent="0.15">
      <c r="A98" t="s">
        <v>72</v>
      </c>
      <c r="B98" t="s">
        <v>1356</v>
      </c>
      <c r="C98" t="s">
        <v>74</v>
      </c>
      <c r="D98" t="s">
        <v>74</v>
      </c>
      <c r="E98" t="s">
        <v>74</v>
      </c>
      <c r="F98" t="s">
        <v>1356</v>
      </c>
      <c r="G98" t="s">
        <v>74</v>
      </c>
      <c r="H98" t="s">
        <v>74</v>
      </c>
      <c r="I98" t="s">
        <v>1357</v>
      </c>
      <c r="J98" t="s">
        <v>466</v>
      </c>
      <c r="K98" t="s">
        <v>74</v>
      </c>
      <c r="L98" t="s">
        <v>74</v>
      </c>
      <c r="M98" t="s">
        <v>77</v>
      </c>
      <c r="N98" t="s">
        <v>78</v>
      </c>
      <c r="O98" t="s">
        <v>74</v>
      </c>
      <c r="P98" t="s">
        <v>74</v>
      </c>
      <c r="Q98" t="s">
        <v>74</v>
      </c>
      <c r="R98" t="s">
        <v>74</v>
      </c>
      <c r="S98" t="s">
        <v>74</v>
      </c>
      <c r="T98" t="s">
        <v>74</v>
      </c>
      <c r="U98" t="s">
        <v>1358</v>
      </c>
      <c r="V98" t="s">
        <v>1359</v>
      </c>
      <c r="W98" t="s">
        <v>1360</v>
      </c>
      <c r="X98" t="s">
        <v>1361</v>
      </c>
      <c r="Y98" t="s">
        <v>1362</v>
      </c>
      <c r="Z98" t="s">
        <v>74</v>
      </c>
      <c r="AA98" t="s">
        <v>1363</v>
      </c>
      <c r="AB98" t="s">
        <v>1364</v>
      </c>
      <c r="AC98" t="s">
        <v>74</v>
      </c>
      <c r="AD98" t="s">
        <v>74</v>
      </c>
      <c r="AE98" t="s">
        <v>74</v>
      </c>
      <c r="AF98" t="s">
        <v>74</v>
      </c>
      <c r="AG98">
        <v>42</v>
      </c>
      <c r="AH98">
        <v>145</v>
      </c>
      <c r="AI98">
        <v>147</v>
      </c>
      <c r="AJ98">
        <v>0</v>
      </c>
      <c r="AK98">
        <v>16</v>
      </c>
      <c r="AL98" t="s">
        <v>474</v>
      </c>
      <c r="AM98" t="s">
        <v>257</v>
      </c>
      <c r="AN98" t="s">
        <v>475</v>
      </c>
      <c r="AO98" t="s">
        <v>476</v>
      </c>
      <c r="AP98" t="s">
        <v>74</v>
      </c>
      <c r="AQ98" t="s">
        <v>74</v>
      </c>
      <c r="AR98" t="s">
        <v>466</v>
      </c>
      <c r="AS98" t="s">
        <v>477</v>
      </c>
      <c r="AT98" t="s">
        <v>1352</v>
      </c>
      <c r="AU98">
        <v>1993</v>
      </c>
      <c r="AV98">
        <v>261</v>
      </c>
      <c r="AW98">
        <v>5125</v>
      </c>
      <c r="AX98" t="s">
        <v>74</v>
      </c>
      <c r="AY98" t="s">
        <v>74</v>
      </c>
      <c r="AZ98" t="s">
        <v>74</v>
      </c>
      <c r="BA98" t="s">
        <v>74</v>
      </c>
      <c r="BB98">
        <v>1130</v>
      </c>
      <c r="BC98">
        <v>1134</v>
      </c>
      <c r="BD98" t="s">
        <v>74</v>
      </c>
      <c r="BE98" t="s">
        <v>1365</v>
      </c>
      <c r="BF98" t="str">
        <f>HYPERLINK("http://dx.doi.org/10.1126/science.261.5125.1130","http://dx.doi.org/10.1126/science.261.5125.1130")</f>
        <v>http://dx.doi.org/10.1126/science.261.5125.1130</v>
      </c>
      <c r="BG98" t="s">
        <v>74</v>
      </c>
      <c r="BH98" t="s">
        <v>74</v>
      </c>
      <c r="BI98">
        <v>5</v>
      </c>
      <c r="BJ98" t="s">
        <v>361</v>
      </c>
      <c r="BK98" t="s">
        <v>88</v>
      </c>
      <c r="BL98" t="s">
        <v>362</v>
      </c>
      <c r="BM98" t="s">
        <v>1354</v>
      </c>
      <c r="BN98">
        <v>17790344</v>
      </c>
      <c r="BO98" t="s">
        <v>74</v>
      </c>
      <c r="BP98" t="s">
        <v>74</v>
      </c>
      <c r="BQ98" t="s">
        <v>74</v>
      </c>
      <c r="BR98" t="s">
        <v>91</v>
      </c>
      <c r="BS98" t="s">
        <v>1366</v>
      </c>
      <c r="BT98" t="str">
        <f>HYPERLINK("https%3A%2F%2Fwww.webofscience.com%2Fwos%2Fwoscc%2Ffull-record%2FWOS:A1993LU58600020","View Full Record in Web of Science")</f>
        <v>View Full Record in Web of Science</v>
      </c>
    </row>
    <row r="99" spans="1:72" x14ac:dyDescent="0.15">
      <c r="A99" t="s">
        <v>72</v>
      </c>
      <c r="B99" t="s">
        <v>1367</v>
      </c>
      <c r="C99" t="s">
        <v>74</v>
      </c>
      <c r="D99" t="s">
        <v>74</v>
      </c>
      <c r="E99" t="s">
        <v>74</v>
      </c>
      <c r="F99" t="s">
        <v>1367</v>
      </c>
      <c r="G99" t="s">
        <v>74</v>
      </c>
      <c r="H99" t="s">
        <v>74</v>
      </c>
      <c r="I99" t="s">
        <v>1368</v>
      </c>
      <c r="J99" t="s">
        <v>466</v>
      </c>
      <c r="K99" t="s">
        <v>74</v>
      </c>
      <c r="L99" t="s">
        <v>74</v>
      </c>
      <c r="M99" t="s">
        <v>77</v>
      </c>
      <c r="N99" t="s">
        <v>78</v>
      </c>
      <c r="O99" t="s">
        <v>74</v>
      </c>
      <c r="P99" t="s">
        <v>74</v>
      </c>
      <c r="Q99" t="s">
        <v>74</v>
      </c>
      <c r="R99" t="s">
        <v>74</v>
      </c>
      <c r="S99" t="s">
        <v>74</v>
      </c>
      <c r="T99" t="s">
        <v>74</v>
      </c>
      <c r="U99" t="s">
        <v>1369</v>
      </c>
      <c r="V99" t="s">
        <v>1370</v>
      </c>
      <c r="W99" t="s">
        <v>1371</v>
      </c>
      <c r="X99" t="s">
        <v>1372</v>
      </c>
      <c r="Y99" t="s">
        <v>1373</v>
      </c>
      <c r="Z99" t="s">
        <v>74</v>
      </c>
      <c r="AA99" t="s">
        <v>1374</v>
      </c>
      <c r="AB99" t="s">
        <v>1375</v>
      </c>
      <c r="AC99" t="s">
        <v>74</v>
      </c>
      <c r="AD99" t="s">
        <v>74</v>
      </c>
      <c r="AE99" t="s">
        <v>74</v>
      </c>
      <c r="AF99" t="s">
        <v>74</v>
      </c>
      <c r="AG99">
        <v>54</v>
      </c>
      <c r="AH99">
        <v>115</v>
      </c>
      <c r="AI99">
        <v>117</v>
      </c>
      <c r="AJ99">
        <v>0</v>
      </c>
      <c r="AK99">
        <v>12</v>
      </c>
      <c r="AL99" t="s">
        <v>474</v>
      </c>
      <c r="AM99" t="s">
        <v>257</v>
      </c>
      <c r="AN99" t="s">
        <v>475</v>
      </c>
      <c r="AO99" t="s">
        <v>476</v>
      </c>
      <c r="AP99" t="s">
        <v>74</v>
      </c>
      <c r="AQ99" t="s">
        <v>74</v>
      </c>
      <c r="AR99" t="s">
        <v>466</v>
      </c>
      <c r="AS99" t="s">
        <v>477</v>
      </c>
      <c r="AT99" t="s">
        <v>1352</v>
      </c>
      <c r="AU99">
        <v>1993</v>
      </c>
      <c r="AV99">
        <v>261</v>
      </c>
      <c r="AW99">
        <v>5125</v>
      </c>
      <c r="AX99" t="s">
        <v>74</v>
      </c>
      <c r="AY99" t="s">
        <v>74</v>
      </c>
      <c r="AZ99" t="s">
        <v>74</v>
      </c>
      <c r="BA99" t="s">
        <v>74</v>
      </c>
      <c r="BB99">
        <v>1146</v>
      </c>
      <c r="BC99">
        <v>1149</v>
      </c>
      <c r="BD99" t="s">
        <v>74</v>
      </c>
      <c r="BE99" t="s">
        <v>1376</v>
      </c>
      <c r="BF99" t="str">
        <f>HYPERLINK("http://dx.doi.org/10.1126/science.261.5125.1146","http://dx.doi.org/10.1126/science.261.5125.1146")</f>
        <v>http://dx.doi.org/10.1126/science.261.5125.1146</v>
      </c>
      <c r="BG99" t="s">
        <v>74</v>
      </c>
      <c r="BH99" t="s">
        <v>74</v>
      </c>
      <c r="BI99">
        <v>4</v>
      </c>
      <c r="BJ99" t="s">
        <v>361</v>
      </c>
      <c r="BK99" t="s">
        <v>88</v>
      </c>
      <c r="BL99" t="s">
        <v>362</v>
      </c>
      <c r="BM99" t="s">
        <v>1354</v>
      </c>
      <c r="BN99">
        <v>17790349</v>
      </c>
      <c r="BO99" t="s">
        <v>129</v>
      </c>
      <c r="BP99" t="s">
        <v>74</v>
      </c>
      <c r="BQ99" t="s">
        <v>74</v>
      </c>
      <c r="BR99" t="s">
        <v>91</v>
      </c>
      <c r="BS99" t="s">
        <v>1377</v>
      </c>
      <c r="BT99" t="str">
        <f>HYPERLINK("https%3A%2F%2Fwww.webofscience.com%2Fwos%2Fwoscc%2Ffull-record%2FWOS:A1993LU58600025","View Full Record in Web of Science")</f>
        <v>View Full Record in Web of Science</v>
      </c>
    </row>
    <row r="100" spans="1:72" x14ac:dyDescent="0.15">
      <c r="A100" t="s">
        <v>72</v>
      </c>
      <c r="B100" t="s">
        <v>1378</v>
      </c>
      <c r="C100" t="s">
        <v>74</v>
      </c>
      <c r="D100" t="s">
        <v>74</v>
      </c>
      <c r="E100" t="s">
        <v>74</v>
      </c>
      <c r="F100" t="s">
        <v>1378</v>
      </c>
      <c r="G100" t="s">
        <v>74</v>
      </c>
      <c r="H100" t="s">
        <v>74</v>
      </c>
      <c r="I100" t="s">
        <v>1379</v>
      </c>
      <c r="J100" t="s">
        <v>466</v>
      </c>
      <c r="K100" t="s">
        <v>74</v>
      </c>
      <c r="L100" t="s">
        <v>74</v>
      </c>
      <c r="M100" t="s">
        <v>77</v>
      </c>
      <c r="N100" t="s">
        <v>78</v>
      </c>
      <c r="O100" t="s">
        <v>74</v>
      </c>
      <c r="P100" t="s">
        <v>74</v>
      </c>
      <c r="Q100" t="s">
        <v>74</v>
      </c>
      <c r="R100" t="s">
        <v>74</v>
      </c>
      <c r="S100" t="s">
        <v>74</v>
      </c>
      <c r="T100" t="s">
        <v>74</v>
      </c>
      <c r="U100" t="s">
        <v>1380</v>
      </c>
      <c r="V100" t="s">
        <v>1381</v>
      </c>
      <c r="W100" t="s">
        <v>1382</v>
      </c>
      <c r="X100" t="s">
        <v>1383</v>
      </c>
      <c r="Y100" t="s">
        <v>1384</v>
      </c>
      <c r="Z100" t="s">
        <v>74</v>
      </c>
      <c r="AA100" t="s">
        <v>1385</v>
      </c>
      <c r="AB100" t="s">
        <v>74</v>
      </c>
      <c r="AC100" t="s">
        <v>74</v>
      </c>
      <c r="AD100" t="s">
        <v>74</v>
      </c>
      <c r="AE100" t="s">
        <v>74</v>
      </c>
      <c r="AF100" t="s">
        <v>74</v>
      </c>
      <c r="AG100">
        <v>43</v>
      </c>
      <c r="AH100">
        <v>101</v>
      </c>
      <c r="AI100">
        <v>101</v>
      </c>
      <c r="AJ100">
        <v>0</v>
      </c>
      <c r="AK100">
        <v>8</v>
      </c>
      <c r="AL100" t="s">
        <v>474</v>
      </c>
      <c r="AM100" t="s">
        <v>257</v>
      </c>
      <c r="AN100" t="s">
        <v>475</v>
      </c>
      <c r="AO100" t="s">
        <v>476</v>
      </c>
      <c r="AP100" t="s">
        <v>74</v>
      </c>
      <c r="AQ100" t="s">
        <v>74</v>
      </c>
      <c r="AR100" t="s">
        <v>466</v>
      </c>
      <c r="AS100" t="s">
        <v>477</v>
      </c>
      <c r="AT100" t="s">
        <v>1352</v>
      </c>
      <c r="AU100">
        <v>1993</v>
      </c>
      <c r="AV100">
        <v>261</v>
      </c>
      <c r="AW100">
        <v>5125</v>
      </c>
      <c r="AX100" t="s">
        <v>74</v>
      </c>
      <c r="AY100" t="s">
        <v>74</v>
      </c>
      <c r="AZ100" t="s">
        <v>74</v>
      </c>
      <c r="BA100" t="s">
        <v>74</v>
      </c>
      <c r="BB100">
        <v>1150</v>
      </c>
      <c r="BC100">
        <v>1154</v>
      </c>
      <c r="BD100" t="s">
        <v>74</v>
      </c>
      <c r="BE100" t="s">
        <v>1386</v>
      </c>
      <c r="BF100" t="str">
        <f>HYPERLINK("http://dx.doi.org/10.1126/science.261.5125.1150","http://dx.doi.org/10.1126/science.261.5125.1150")</f>
        <v>http://dx.doi.org/10.1126/science.261.5125.1150</v>
      </c>
      <c r="BG100" t="s">
        <v>74</v>
      </c>
      <c r="BH100" t="s">
        <v>74</v>
      </c>
      <c r="BI100">
        <v>5</v>
      </c>
      <c r="BJ100" t="s">
        <v>361</v>
      </c>
      <c r="BK100" t="s">
        <v>88</v>
      </c>
      <c r="BL100" t="s">
        <v>362</v>
      </c>
      <c r="BM100" t="s">
        <v>1354</v>
      </c>
      <c r="BN100">
        <v>17790350</v>
      </c>
      <c r="BO100" t="s">
        <v>74</v>
      </c>
      <c r="BP100" t="s">
        <v>74</v>
      </c>
      <c r="BQ100" t="s">
        <v>74</v>
      </c>
      <c r="BR100" t="s">
        <v>91</v>
      </c>
      <c r="BS100" t="s">
        <v>1387</v>
      </c>
      <c r="BT100" t="str">
        <f>HYPERLINK("https%3A%2F%2Fwww.webofscience.com%2Fwos%2Fwoscc%2Ffull-record%2FWOS:A1993LU58600026","View Full Record in Web of Science")</f>
        <v>View Full Record in Web of Science</v>
      </c>
    </row>
    <row r="101" spans="1:72" x14ac:dyDescent="0.15">
      <c r="A101" t="s">
        <v>72</v>
      </c>
      <c r="B101" t="s">
        <v>1388</v>
      </c>
      <c r="C101" t="s">
        <v>74</v>
      </c>
      <c r="D101" t="s">
        <v>74</v>
      </c>
      <c r="E101" t="s">
        <v>74</v>
      </c>
      <c r="F101" t="s">
        <v>1388</v>
      </c>
      <c r="G101" t="s">
        <v>74</v>
      </c>
      <c r="H101" t="s">
        <v>74</v>
      </c>
      <c r="I101" t="s">
        <v>1389</v>
      </c>
      <c r="J101" t="s">
        <v>423</v>
      </c>
      <c r="K101" t="s">
        <v>74</v>
      </c>
      <c r="L101" t="s">
        <v>74</v>
      </c>
      <c r="M101" t="s">
        <v>77</v>
      </c>
      <c r="N101" t="s">
        <v>353</v>
      </c>
      <c r="O101" t="s">
        <v>74</v>
      </c>
      <c r="P101" t="s">
        <v>74</v>
      </c>
      <c r="Q101" t="s">
        <v>74</v>
      </c>
      <c r="R101" t="s">
        <v>74</v>
      </c>
      <c r="S101" t="s">
        <v>74</v>
      </c>
      <c r="T101" t="s">
        <v>74</v>
      </c>
      <c r="U101" t="s">
        <v>74</v>
      </c>
      <c r="V101" t="s">
        <v>74</v>
      </c>
      <c r="W101" t="s">
        <v>74</v>
      </c>
      <c r="X101" t="s">
        <v>74</v>
      </c>
      <c r="Y101" t="s">
        <v>1390</v>
      </c>
      <c r="Z101" t="s">
        <v>74</v>
      </c>
      <c r="AA101" t="s">
        <v>74</v>
      </c>
      <c r="AB101" t="s">
        <v>74</v>
      </c>
      <c r="AC101" t="s">
        <v>74</v>
      </c>
      <c r="AD101" t="s">
        <v>74</v>
      </c>
      <c r="AE101" t="s">
        <v>74</v>
      </c>
      <c r="AF101" t="s">
        <v>74</v>
      </c>
      <c r="AG101">
        <v>1</v>
      </c>
      <c r="AH101">
        <v>0</v>
      </c>
      <c r="AI101">
        <v>0</v>
      </c>
      <c r="AJ101">
        <v>0</v>
      </c>
      <c r="AK101">
        <v>0</v>
      </c>
      <c r="AL101" t="s">
        <v>429</v>
      </c>
      <c r="AM101" t="s">
        <v>430</v>
      </c>
      <c r="AN101" t="s">
        <v>431</v>
      </c>
      <c r="AO101" t="s">
        <v>432</v>
      </c>
      <c r="AP101" t="s">
        <v>74</v>
      </c>
      <c r="AQ101" t="s">
        <v>74</v>
      </c>
      <c r="AR101" t="s">
        <v>423</v>
      </c>
      <c r="AS101" t="s">
        <v>433</v>
      </c>
      <c r="AT101" t="s">
        <v>1391</v>
      </c>
      <c r="AU101">
        <v>1993</v>
      </c>
      <c r="AV101">
        <v>364</v>
      </c>
      <c r="AW101">
        <v>6440</v>
      </c>
      <c r="AX101" t="s">
        <v>74</v>
      </c>
      <c r="AY101" t="s">
        <v>74</v>
      </c>
      <c r="AZ101" t="s">
        <v>74</v>
      </c>
      <c r="BA101" t="s">
        <v>74</v>
      </c>
      <c r="BB101">
        <v>752</v>
      </c>
      <c r="BC101">
        <v>752</v>
      </c>
      <c r="BD101" t="s">
        <v>74</v>
      </c>
      <c r="BE101" t="s">
        <v>1392</v>
      </c>
      <c r="BF101" t="str">
        <f>HYPERLINK("http://dx.doi.org/10.1038/364752c0","http://dx.doi.org/10.1038/364752c0")</f>
        <v>http://dx.doi.org/10.1038/364752c0</v>
      </c>
      <c r="BG101" t="s">
        <v>74</v>
      </c>
      <c r="BH101" t="s">
        <v>74</v>
      </c>
      <c r="BI101">
        <v>1</v>
      </c>
      <c r="BJ101" t="s">
        <v>361</v>
      </c>
      <c r="BK101" t="s">
        <v>88</v>
      </c>
      <c r="BL101" t="s">
        <v>362</v>
      </c>
      <c r="BM101" t="s">
        <v>1393</v>
      </c>
      <c r="BN101" t="s">
        <v>74</v>
      </c>
      <c r="BO101" t="s">
        <v>169</v>
      </c>
      <c r="BP101" t="s">
        <v>74</v>
      </c>
      <c r="BQ101" t="s">
        <v>74</v>
      </c>
      <c r="BR101" t="s">
        <v>91</v>
      </c>
      <c r="BS101" t="s">
        <v>1394</v>
      </c>
      <c r="BT101" t="str">
        <f>HYPERLINK("https%3A%2F%2Fwww.webofscience.com%2Fwos%2Fwoscc%2Ffull-record%2FWOS:A1993LU58100019","View Full Record in Web of Science")</f>
        <v>View Full Record in Web of Science</v>
      </c>
    </row>
    <row r="102" spans="1:72" x14ac:dyDescent="0.15">
      <c r="A102" t="s">
        <v>72</v>
      </c>
      <c r="B102" t="s">
        <v>1395</v>
      </c>
      <c r="C102" t="s">
        <v>74</v>
      </c>
      <c r="D102" t="s">
        <v>74</v>
      </c>
      <c r="E102" t="s">
        <v>74</v>
      </c>
      <c r="F102" t="s">
        <v>1395</v>
      </c>
      <c r="G102" t="s">
        <v>74</v>
      </c>
      <c r="H102" t="s">
        <v>74</v>
      </c>
      <c r="I102" t="s">
        <v>1396</v>
      </c>
      <c r="J102" t="s">
        <v>423</v>
      </c>
      <c r="K102" t="s">
        <v>74</v>
      </c>
      <c r="L102" t="s">
        <v>74</v>
      </c>
      <c r="M102" t="s">
        <v>77</v>
      </c>
      <c r="N102" t="s">
        <v>78</v>
      </c>
      <c r="O102" t="s">
        <v>74</v>
      </c>
      <c r="P102" t="s">
        <v>74</v>
      </c>
      <c r="Q102" t="s">
        <v>74</v>
      </c>
      <c r="R102" t="s">
        <v>74</v>
      </c>
      <c r="S102" t="s">
        <v>74</v>
      </c>
      <c r="T102" t="s">
        <v>74</v>
      </c>
      <c r="U102" t="s">
        <v>1397</v>
      </c>
      <c r="V102" t="s">
        <v>1398</v>
      </c>
      <c r="W102" t="s">
        <v>1399</v>
      </c>
      <c r="X102" t="s">
        <v>1400</v>
      </c>
      <c r="Y102" t="s">
        <v>1401</v>
      </c>
      <c r="Z102" t="s">
        <v>74</v>
      </c>
      <c r="AA102" t="s">
        <v>1402</v>
      </c>
      <c r="AB102" t="s">
        <v>1403</v>
      </c>
      <c r="AC102" t="s">
        <v>74</v>
      </c>
      <c r="AD102" t="s">
        <v>74</v>
      </c>
      <c r="AE102" t="s">
        <v>74</v>
      </c>
      <c r="AF102" t="s">
        <v>74</v>
      </c>
      <c r="AG102">
        <v>37</v>
      </c>
      <c r="AH102">
        <v>219</v>
      </c>
      <c r="AI102">
        <v>228</v>
      </c>
      <c r="AJ102">
        <v>0</v>
      </c>
      <c r="AK102">
        <v>21</v>
      </c>
      <c r="AL102" t="s">
        <v>429</v>
      </c>
      <c r="AM102" t="s">
        <v>430</v>
      </c>
      <c r="AN102" t="s">
        <v>431</v>
      </c>
      <c r="AO102" t="s">
        <v>432</v>
      </c>
      <c r="AP102" t="s">
        <v>74</v>
      </c>
      <c r="AQ102" t="s">
        <v>74</v>
      </c>
      <c r="AR102" t="s">
        <v>423</v>
      </c>
      <c r="AS102" t="s">
        <v>433</v>
      </c>
      <c r="AT102" t="s">
        <v>1391</v>
      </c>
      <c r="AU102">
        <v>1993</v>
      </c>
      <c r="AV102">
        <v>364</v>
      </c>
      <c r="AW102">
        <v>6440</v>
      </c>
      <c r="AX102" t="s">
        <v>74</v>
      </c>
      <c r="AY102" t="s">
        <v>74</v>
      </c>
      <c r="AZ102" t="s">
        <v>74</v>
      </c>
      <c r="BA102" t="s">
        <v>74</v>
      </c>
      <c r="BB102">
        <v>780</v>
      </c>
      <c r="BC102">
        <v>783</v>
      </c>
      <c r="BD102" t="s">
        <v>74</v>
      </c>
      <c r="BE102" t="s">
        <v>1404</v>
      </c>
      <c r="BF102" t="str">
        <f>HYPERLINK("http://dx.doi.org/10.1038/364780a0","http://dx.doi.org/10.1038/364780a0")</f>
        <v>http://dx.doi.org/10.1038/364780a0</v>
      </c>
      <c r="BG102" t="s">
        <v>74</v>
      </c>
      <c r="BH102" t="s">
        <v>74</v>
      </c>
      <c r="BI102">
        <v>4</v>
      </c>
      <c r="BJ102" t="s">
        <v>361</v>
      </c>
      <c r="BK102" t="s">
        <v>88</v>
      </c>
      <c r="BL102" t="s">
        <v>362</v>
      </c>
      <c r="BM102" t="s">
        <v>1393</v>
      </c>
      <c r="BN102" t="s">
        <v>74</v>
      </c>
      <c r="BO102" t="s">
        <v>74</v>
      </c>
      <c r="BP102" t="s">
        <v>74</v>
      </c>
      <c r="BQ102" t="s">
        <v>74</v>
      </c>
      <c r="BR102" t="s">
        <v>91</v>
      </c>
      <c r="BS102" t="s">
        <v>1405</v>
      </c>
      <c r="BT102" t="str">
        <f>HYPERLINK("https%3A%2F%2Fwww.webofscience.com%2Fwos%2Fwoscc%2Ffull-record%2FWOS:A1993LU58100048","View Full Record in Web of Science")</f>
        <v>View Full Record in Web of Science</v>
      </c>
    </row>
    <row r="103" spans="1:72" x14ac:dyDescent="0.15">
      <c r="A103" t="s">
        <v>72</v>
      </c>
      <c r="B103" t="s">
        <v>1406</v>
      </c>
      <c r="C103" t="s">
        <v>74</v>
      </c>
      <c r="D103" t="s">
        <v>74</v>
      </c>
      <c r="E103" t="s">
        <v>74</v>
      </c>
      <c r="F103" t="s">
        <v>1406</v>
      </c>
      <c r="G103" t="s">
        <v>74</v>
      </c>
      <c r="H103" t="s">
        <v>74</v>
      </c>
      <c r="I103" t="s">
        <v>1407</v>
      </c>
      <c r="J103" t="s">
        <v>1408</v>
      </c>
      <c r="K103" t="s">
        <v>74</v>
      </c>
      <c r="L103" t="s">
        <v>74</v>
      </c>
      <c r="M103" t="s">
        <v>77</v>
      </c>
      <c r="N103" t="s">
        <v>78</v>
      </c>
      <c r="O103" t="s">
        <v>74</v>
      </c>
      <c r="P103" t="s">
        <v>74</v>
      </c>
      <c r="Q103" t="s">
        <v>74</v>
      </c>
      <c r="R103" t="s">
        <v>74</v>
      </c>
      <c r="S103" t="s">
        <v>74</v>
      </c>
      <c r="T103" t="s">
        <v>74</v>
      </c>
      <c r="U103" t="s">
        <v>1409</v>
      </c>
      <c r="V103" t="s">
        <v>1410</v>
      </c>
      <c r="W103" t="s">
        <v>1411</v>
      </c>
      <c r="X103" t="s">
        <v>1412</v>
      </c>
      <c r="Y103" t="s">
        <v>1413</v>
      </c>
      <c r="Z103" t="s">
        <v>74</v>
      </c>
      <c r="AA103" t="s">
        <v>74</v>
      </c>
      <c r="AB103" t="s">
        <v>74</v>
      </c>
      <c r="AC103" t="s">
        <v>74</v>
      </c>
      <c r="AD103" t="s">
        <v>74</v>
      </c>
      <c r="AE103" t="s">
        <v>74</v>
      </c>
      <c r="AF103" t="s">
        <v>74</v>
      </c>
      <c r="AG103">
        <v>34</v>
      </c>
      <c r="AH103">
        <v>47</v>
      </c>
      <c r="AI103">
        <v>47</v>
      </c>
      <c r="AJ103">
        <v>0</v>
      </c>
      <c r="AK103">
        <v>1</v>
      </c>
      <c r="AL103" t="s">
        <v>256</v>
      </c>
      <c r="AM103" t="s">
        <v>257</v>
      </c>
      <c r="AN103" t="s">
        <v>396</v>
      </c>
      <c r="AO103" t="s">
        <v>1414</v>
      </c>
      <c r="AP103" t="s">
        <v>1415</v>
      </c>
      <c r="AQ103" t="s">
        <v>74</v>
      </c>
      <c r="AR103" t="s">
        <v>1416</v>
      </c>
      <c r="AS103" t="s">
        <v>1417</v>
      </c>
      <c r="AT103" t="s">
        <v>1418</v>
      </c>
      <c r="AU103">
        <v>1993</v>
      </c>
      <c r="AV103">
        <v>98</v>
      </c>
      <c r="AW103" t="s">
        <v>1419</v>
      </c>
      <c r="AX103" t="s">
        <v>74</v>
      </c>
      <c r="AY103" t="s">
        <v>74</v>
      </c>
      <c r="AZ103" t="s">
        <v>74</v>
      </c>
      <c r="BA103" t="s">
        <v>74</v>
      </c>
      <c r="BB103">
        <v>14423</v>
      </c>
      <c r="BC103">
        <v>14435</v>
      </c>
      <c r="BD103" t="s">
        <v>74</v>
      </c>
      <c r="BE103" t="s">
        <v>1420</v>
      </c>
      <c r="BF103" t="str">
        <f>HYPERLINK("http://dx.doi.org/10.1029/93JC00786","http://dx.doi.org/10.1029/93JC00786")</f>
        <v>http://dx.doi.org/10.1029/93JC00786</v>
      </c>
      <c r="BG103" t="s">
        <v>74</v>
      </c>
      <c r="BH103" t="s">
        <v>74</v>
      </c>
      <c r="BI103">
        <v>13</v>
      </c>
      <c r="BJ103" t="s">
        <v>963</v>
      </c>
      <c r="BK103" t="s">
        <v>88</v>
      </c>
      <c r="BL103" t="s">
        <v>963</v>
      </c>
      <c r="BM103" t="s">
        <v>1421</v>
      </c>
      <c r="BN103" t="s">
        <v>74</v>
      </c>
      <c r="BO103" t="s">
        <v>74</v>
      </c>
      <c r="BP103" t="s">
        <v>74</v>
      </c>
      <c r="BQ103" t="s">
        <v>74</v>
      </c>
      <c r="BR103" t="s">
        <v>91</v>
      </c>
      <c r="BS103" t="s">
        <v>1422</v>
      </c>
      <c r="BT103" t="str">
        <f>HYPERLINK("https%3A%2F%2Fwww.webofscience.com%2Fwos%2Fwoscc%2Ffull-record%2FWOS:A1993LU55100006","View Full Record in Web of Science")</f>
        <v>View Full Record in Web of Science</v>
      </c>
    </row>
    <row r="104" spans="1:72" x14ac:dyDescent="0.15">
      <c r="A104" t="s">
        <v>72</v>
      </c>
      <c r="B104" t="s">
        <v>1423</v>
      </c>
      <c r="C104" t="s">
        <v>74</v>
      </c>
      <c r="D104" t="s">
        <v>74</v>
      </c>
      <c r="E104" t="s">
        <v>74</v>
      </c>
      <c r="F104" t="s">
        <v>1423</v>
      </c>
      <c r="G104" t="s">
        <v>74</v>
      </c>
      <c r="H104" t="s">
        <v>74</v>
      </c>
      <c r="I104" t="s">
        <v>1424</v>
      </c>
      <c r="J104" t="s">
        <v>1425</v>
      </c>
      <c r="K104" t="s">
        <v>74</v>
      </c>
      <c r="L104" t="s">
        <v>74</v>
      </c>
      <c r="M104" t="s">
        <v>77</v>
      </c>
      <c r="N104" t="s">
        <v>78</v>
      </c>
      <c r="O104" t="s">
        <v>74</v>
      </c>
      <c r="P104" t="s">
        <v>74</v>
      </c>
      <c r="Q104" t="s">
        <v>74</v>
      </c>
      <c r="R104" t="s">
        <v>74</v>
      </c>
      <c r="S104" t="s">
        <v>74</v>
      </c>
      <c r="T104" t="s">
        <v>74</v>
      </c>
      <c r="U104" t="s">
        <v>1426</v>
      </c>
      <c r="V104" t="s">
        <v>1427</v>
      </c>
      <c r="W104" t="s">
        <v>1428</v>
      </c>
      <c r="X104" t="s">
        <v>1429</v>
      </c>
      <c r="Y104" t="s">
        <v>74</v>
      </c>
      <c r="Z104" t="s">
        <v>74</v>
      </c>
      <c r="AA104" t="s">
        <v>1430</v>
      </c>
      <c r="AB104" t="s">
        <v>1431</v>
      </c>
      <c r="AC104" t="s">
        <v>74</v>
      </c>
      <c r="AD104" t="s">
        <v>74</v>
      </c>
      <c r="AE104" t="s">
        <v>74</v>
      </c>
      <c r="AF104" t="s">
        <v>74</v>
      </c>
      <c r="AG104">
        <v>64</v>
      </c>
      <c r="AH104">
        <v>60</v>
      </c>
      <c r="AI104">
        <v>63</v>
      </c>
      <c r="AJ104">
        <v>0</v>
      </c>
      <c r="AK104">
        <v>1</v>
      </c>
      <c r="AL104" t="s">
        <v>256</v>
      </c>
      <c r="AM104" t="s">
        <v>257</v>
      </c>
      <c r="AN104" t="s">
        <v>396</v>
      </c>
      <c r="AO104" t="s">
        <v>1432</v>
      </c>
      <c r="AP104" t="s">
        <v>1433</v>
      </c>
      <c r="AQ104" t="s">
        <v>74</v>
      </c>
      <c r="AR104" t="s">
        <v>1434</v>
      </c>
      <c r="AS104" t="s">
        <v>1435</v>
      </c>
      <c r="AT104" t="s">
        <v>1436</v>
      </c>
      <c r="AU104">
        <v>1993</v>
      </c>
      <c r="AV104">
        <v>98</v>
      </c>
      <c r="AW104" t="s">
        <v>1437</v>
      </c>
      <c r="AX104" t="s">
        <v>74</v>
      </c>
      <c r="AY104" t="s">
        <v>74</v>
      </c>
      <c r="AZ104" t="s">
        <v>74</v>
      </c>
      <c r="BA104" t="s">
        <v>74</v>
      </c>
      <c r="BB104">
        <v>13815</v>
      </c>
      <c r="BC104">
        <v>13833</v>
      </c>
      <c r="BD104" t="s">
        <v>74</v>
      </c>
      <c r="BE104" t="s">
        <v>1438</v>
      </c>
      <c r="BF104" t="str">
        <f>HYPERLINK("http://dx.doi.org/10.1029/93JB01089","http://dx.doi.org/10.1029/93JB01089")</f>
        <v>http://dx.doi.org/10.1029/93JB01089</v>
      </c>
      <c r="BG104" t="s">
        <v>74</v>
      </c>
      <c r="BH104" t="s">
        <v>74</v>
      </c>
      <c r="BI104">
        <v>19</v>
      </c>
      <c r="BJ104" t="s">
        <v>727</v>
      </c>
      <c r="BK104" t="s">
        <v>88</v>
      </c>
      <c r="BL104" t="s">
        <v>727</v>
      </c>
      <c r="BM104" t="s">
        <v>1439</v>
      </c>
      <c r="BN104" t="s">
        <v>74</v>
      </c>
      <c r="BO104" t="s">
        <v>74</v>
      </c>
      <c r="BP104" t="s">
        <v>74</v>
      </c>
      <c r="BQ104" t="s">
        <v>74</v>
      </c>
      <c r="BR104" t="s">
        <v>91</v>
      </c>
      <c r="BS104" t="s">
        <v>1440</v>
      </c>
      <c r="BT104" t="str">
        <f>HYPERLINK("https%3A%2F%2Fwww.webofscience.com%2Fwos%2Fwoscc%2Ffull-record%2FWOS:A1993LT33700003","View Full Record in Web of Science")</f>
        <v>View Full Record in Web of Science</v>
      </c>
    </row>
    <row r="105" spans="1:72" x14ac:dyDescent="0.15">
      <c r="A105" t="s">
        <v>72</v>
      </c>
      <c r="B105" t="s">
        <v>1441</v>
      </c>
      <c r="C105" t="s">
        <v>74</v>
      </c>
      <c r="D105" t="s">
        <v>74</v>
      </c>
      <c r="E105" t="s">
        <v>74</v>
      </c>
      <c r="F105" t="s">
        <v>1441</v>
      </c>
      <c r="G105" t="s">
        <v>74</v>
      </c>
      <c r="H105" t="s">
        <v>74</v>
      </c>
      <c r="I105" t="s">
        <v>1442</v>
      </c>
      <c r="J105" t="s">
        <v>1425</v>
      </c>
      <c r="K105" t="s">
        <v>74</v>
      </c>
      <c r="L105" t="s">
        <v>74</v>
      </c>
      <c r="M105" t="s">
        <v>77</v>
      </c>
      <c r="N105" t="s">
        <v>78</v>
      </c>
      <c r="O105" t="s">
        <v>74</v>
      </c>
      <c r="P105" t="s">
        <v>74</v>
      </c>
      <c r="Q105" t="s">
        <v>74</v>
      </c>
      <c r="R105" t="s">
        <v>74</v>
      </c>
      <c r="S105" t="s">
        <v>74</v>
      </c>
      <c r="T105" t="s">
        <v>74</v>
      </c>
      <c r="U105" t="s">
        <v>1443</v>
      </c>
      <c r="V105" t="s">
        <v>1444</v>
      </c>
      <c r="W105" t="s">
        <v>1445</v>
      </c>
      <c r="X105" t="s">
        <v>1446</v>
      </c>
      <c r="Y105" t="s">
        <v>74</v>
      </c>
      <c r="Z105" t="s">
        <v>74</v>
      </c>
      <c r="AA105" t="s">
        <v>1447</v>
      </c>
      <c r="AB105" t="s">
        <v>74</v>
      </c>
      <c r="AC105" t="s">
        <v>74</v>
      </c>
      <c r="AD105" t="s">
        <v>74</v>
      </c>
      <c r="AE105" t="s">
        <v>74</v>
      </c>
      <c r="AF105" t="s">
        <v>74</v>
      </c>
      <c r="AG105">
        <v>37</v>
      </c>
      <c r="AH105">
        <v>46</v>
      </c>
      <c r="AI105">
        <v>47</v>
      </c>
      <c r="AJ105">
        <v>0</v>
      </c>
      <c r="AK105">
        <v>10</v>
      </c>
      <c r="AL105" t="s">
        <v>256</v>
      </c>
      <c r="AM105" t="s">
        <v>257</v>
      </c>
      <c r="AN105" t="s">
        <v>396</v>
      </c>
      <c r="AO105" t="s">
        <v>1432</v>
      </c>
      <c r="AP105" t="s">
        <v>1433</v>
      </c>
      <c r="AQ105" t="s">
        <v>74</v>
      </c>
      <c r="AR105" t="s">
        <v>1434</v>
      </c>
      <c r="AS105" t="s">
        <v>1435</v>
      </c>
      <c r="AT105" t="s">
        <v>1436</v>
      </c>
      <c r="AU105">
        <v>1993</v>
      </c>
      <c r="AV105">
        <v>98</v>
      </c>
      <c r="AW105" t="s">
        <v>1437</v>
      </c>
      <c r="AX105" t="s">
        <v>74</v>
      </c>
      <c r="AY105" t="s">
        <v>74</v>
      </c>
      <c r="AZ105" t="s">
        <v>74</v>
      </c>
      <c r="BA105" t="s">
        <v>74</v>
      </c>
      <c r="BB105">
        <v>13863</v>
      </c>
      <c r="BC105">
        <v>13877</v>
      </c>
      <c r="BD105" t="s">
        <v>74</v>
      </c>
      <c r="BE105" t="s">
        <v>1448</v>
      </c>
      <c r="BF105" t="str">
        <f>HYPERLINK("http://dx.doi.org/10.1029/93JB00438","http://dx.doi.org/10.1029/93JB00438")</f>
        <v>http://dx.doi.org/10.1029/93JB00438</v>
      </c>
      <c r="BG105" t="s">
        <v>74</v>
      </c>
      <c r="BH105" t="s">
        <v>74</v>
      </c>
      <c r="BI105">
        <v>15</v>
      </c>
      <c r="BJ105" t="s">
        <v>727</v>
      </c>
      <c r="BK105" t="s">
        <v>88</v>
      </c>
      <c r="BL105" t="s">
        <v>727</v>
      </c>
      <c r="BM105" t="s">
        <v>1439</v>
      </c>
      <c r="BN105" t="s">
        <v>74</v>
      </c>
      <c r="BO105" t="s">
        <v>74</v>
      </c>
      <c r="BP105" t="s">
        <v>74</v>
      </c>
      <c r="BQ105" t="s">
        <v>74</v>
      </c>
      <c r="BR105" t="s">
        <v>91</v>
      </c>
      <c r="BS105" t="s">
        <v>1449</v>
      </c>
      <c r="BT105" t="str">
        <f>HYPERLINK("https%3A%2F%2Fwww.webofscience.com%2Fwos%2Fwoscc%2Ffull-record%2FWOS:A1993LT33700006","View Full Record in Web of Science")</f>
        <v>View Full Record in Web of Science</v>
      </c>
    </row>
    <row r="106" spans="1:72" x14ac:dyDescent="0.15">
      <c r="A106" t="s">
        <v>72</v>
      </c>
      <c r="B106" t="s">
        <v>1450</v>
      </c>
      <c r="C106" t="s">
        <v>74</v>
      </c>
      <c r="D106" t="s">
        <v>74</v>
      </c>
      <c r="E106" t="s">
        <v>74</v>
      </c>
      <c r="F106" t="s">
        <v>1450</v>
      </c>
      <c r="G106" t="s">
        <v>74</v>
      </c>
      <c r="H106" t="s">
        <v>74</v>
      </c>
      <c r="I106" t="s">
        <v>1451</v>
      </c>
      <c r="J106" t="s">
        <v>440</v>
      </c>
      <c r="K106" t="s">
        <v>74</v>
      </c>
      <c r="L106" t="s">
        <v>74</v>
      </c>
      <c r="M106" t="s">
        <v>77</v>
      </c>
      <c r="N106" t="s">
        <v>78</v>
      </c>
      <c r="O106" t="s">
        <v>74</v>
      </c>
      <c r="P106" t="s">
        <v>74</v>
      </c>
      <c r="Q106" t="s">
        <v>74</v>
      </c>
      <c r="R106" t="s">
        <v>74</v>
      </c>
      <c r="S106" t="s">
        <v>74</v>
      </c>
      <c r="T106" t="s">
        <v>74</v>
      </c>
      <c r="U106" t="s">
        <v>1452</v>
      </c>
      <c r="V106" t="s">
        <v>1453</v>
      </c>
      <c r="W106" t="s">
        <v>1454</v>
      </c>
      <c r="X106" t="s">
        <v>1455</v>
      </c>
      <c r="Y106" t="s">
        <v>1456</v>
      </c>
      <c r="Z106" t="s">
        <v>74</v>
      </c>
      <c r="AA106" t="s">
        <v>1457</v>
      </c>
      <c r="AB106" t="s">
        <v>1458</v>
      </c>
      <c r="AC106" t="s">
        <v>74</v>
      </c>
      <c r="AD106" t="s">
        <v>74</v>
      </c>
      <c r="AE106" t="s">
        <v>74</v>
      </c>
      <c r="AF106" t="s">
        <v>74</v>
      </c>
      <c r="AG106">
        <v>18</v>
      </c>
      <c r="AH106">
        <v>32</v>
      </c>
      <c r="AI106">
        <v>32</v>
      </c>
      <c r="AJ106">
        <v>0</v>
      </c>
      <c r="AK106">
        <v>2</v>
      </c>
      <c r="AL106" t="s">
        <v>256</v>
      </c>
      <c r="AM106" t="s">
        <v>257</v>
      </c>
      <c r="AN106" t="s">
        <v>258</v>
      </c>
      <c r="AO106" t="s">
        <v>446</v>
      </c>
      <c r="AP106" t="s">
        <v>74</v>
      </c>
      <c r="AQ106" t="s">
        <v>74</v>
      </c>
      <c r="AR106" t="s">
        <v>447</v>
      </c>
      <c r="AS106" t="s">
        <v>448</v>
      </c>
      <c r="AT106" t="s">
        <v>1459</v>
      </c>
      <c r="AU106">
        <v>1993</v>
      </c>
      <c r="AV106">
        <v>20</v>
      </c>
      <c r="AW106">
        <v>15</v>
      </c>
      <c r="AX106" t="s">
        <v>74</v>
      </c>
      <c r="AY106" t="s">
        <v>74</v>
      </c>
      <c r="AZ106" t="s">
        <v>74</v>
      </c>
      <c r="BA106" t="s">
        <v>74</v>
      </c>
      <c r="BB106">
        <v>1547</v>
      </c>
      <c r="BC106">
        <v>1550</v>
      </c>
      <c r="BD106" t="s">
        <v>74</v>
      </c>
      <c r="BE106" t="s">
        <v>1460</v>
      </c>
      <c r="BF106" t="str">
        <f>HYPERLINK("http://dx.doi.org/10.1029/93GL01707","http://dx.doi.org/10.1029/93GL01707")</f>
        <v>http://dx.doi.org/10.1029/93GL01707</v>
      </c>
      <c r="BG106" t="s">
        <v>74</v>
      </c>
      <c r="BH106" t="s">
        <v>74</v>
      </c>
      <c r="BI106">
        <v>4</v>
      </c>
      <c r="BJ106" t="s">
        <v>451</v>
      </c>
      <c r="BK106" t="s">
        <v>88</v>
      </c>
      <c r="BL106" t="s">
        <v>452</v>
      </c>
      <c r="BM106" t="s">
        <v>1461</v>
      </c>
      <c r="BN106" t="s">
        <v>74</v>
      </c>
      <c r="BO106" t="s">
        <v>74</v>
      </c>
      <c r="BP106" t="s">
        <v>74</v>
      </c>
      <c r="BQ106" t="s">
        <v>74</v>
      </c>
      <c r="BR106" t="s">
        <v>91</v>
      </c>
      <c r="BS106" t="s">
        <v>1462</v>
      </c>
      <c r="BT106" t="str">
        <f>HYPERLINK("https%3A%2F%2Fwww.webofscience.com%2Fwos%2Fwoscc%2Ffull-record%2FWOS:A1993LT38700007","View Full Record in Web of Science")</f>
        <v>View Full Record in Web of Science</v>
      </c>
    </row>
    <row r="107" spans="1:72" x14ac:dyDescent="0.15">
      <c r="A107" t="s">
        <v>72</v>
      </c>
      <c r="B107" t="s">
        <v>1463</v>
      </c>
      <c r="C107" t="s">
        <v>74</v>
      </c>
      <c r="D107" t="s">
        <v>74</v>
      </c>
      <c r="E107" t="s">
        <v>74</v>
      </c>
      <c r="F107" t="s">
        <v>1463</v>
      </c>
      <c r="G107" t="s">
        <v>74</v>
      </c>
      <c r="H107" t="s">
        <v>74</v>
      </c>
      <c r="I107" t="s">
        <v>1464</v>
      </c>
      <c r="J107" t="s">
        <v>440</v>
      </c>
      <c r="K107" t="s">
        <v>74</v>
      </c>
      <c r="L107" t="s">
        <v>74</v>
      </c>
      <c r="M107" t="s">
        <v>77</v>
      </c>
      <c r="N107" t="s">
        <v>78</v>
      </c>
      <c r="O107" t="s">
        <v>74</v>
      </c>
      <c r="P107" t="s">
        <v>74</v>
      </c>
      <c r="Q107" t="s">
        <v>74</v>
      </c>
      <c r="R107" t="s">
        <v>74</v>
      </c>
      <c r="S107" t="s">
        <v>74</v>
      </c>
      <c r="T107" t="s">
        <v>74</v>
      </c>
      <c r="U107" t="s">
        <v>1465</v>
      </c>
      <c r="V107" t="s">
        <v>1466</v>
      </c>
      <c r="W107" t="s">
        <v>74</v>
      </c>
      <c r="X107" t="s">
        <v>74</v>
      </c>
      <c r="Y107" t="s">
        <v>1467</v>
      </c>
      <c r="Z107" t="s">
        <v>74</v>
      </c>
      <c r="AA107" t="s">
        <v>74</v>
      </c>
      <c r="AB107" t="s">
        <v>74</v>
      </c>
      <c r="AC107" t="s">
        <v>74</v>
      </c>
      <c r="AD107" t="s">
        <v>74</v>
      </c>
      <c r="AE107" t="s">
        <v>74</v>
      </c>
      <c r="AF107" t="s">
        <v>74</v>
      </c>
      <c r="AG107">
        <v>31</v>
      </c>
      <c r="AH107">
        <v>7</v>
      </c>
      <c r="AI107">
        <v>7</v>
      </c>
      <c r="AJ107">
        <v>0</v>
      </c>
      <c r="AK107">
        <v>0</v>
      </c>
      <c r="AL107" t="s">
        <v>256</v>
      </c>
      <c r="AM107" t="s">
        <v>257</v>
      </c>
      <c r="AN107" t="s">
        <v>258</v>
      </c>
      <c r="AO107" t="s">
        <v>446</v>
      </c>
      <c r="AP107" t="s">
        <v>74</v>
      </c>
      <c r="AQ107" t="s">
        <v>74</v>
      </c>
      <c r="AR107" t="s">
        <v>447</v>
      </c>
      <c r="AS107" t="s">
        <v>448</v>
      </c>
      <c r="AT107" t="s">
        <v>1459</v>
      </c>
      <c r="AU107">
        <v>1993</v>
      </c>
      <c r="AV107">
        <v>20</v>
      </c>
      <c r="AW107">
        <v>15</v>
      </c>
      <c r="AX107" t="s">
        <v>74</v>
      </c>
      <c r="AY107" t="s">
        <v>74</v>
      </c>
      <c r="AZ107" t="s">
        <v>74</v>
      </c>
      <c r="BA107" t="s">
        <v>74</v>
      </c>
      <c r="BB107">
        <v>1559</v>
      </c>
      <c r="BC107">
        <v>1562</v>
      </c>
      <c r="BD107" t="s">
        <v>74</v>
      </c>
      <c r="BE107" t="s">
        <v>1468</v>
      </c>
      <c r="BF107" t="str">
        <f>HYPERLINK("http://dx.doi.org/10.1029/93GL01762","http://dx.doi.org/10.1029/93GL01762")</f>
        <v>http://dx.doi.org/10.1029/93GL01762</v>
      </c>
      <c r="BG107" t="s">
        <v>74</v>
      </c>
      <c r="BH107" t="s">
        <v>74</v>
      </c>
      <c r="BI107">
        <v>4</v>
      </c>
      <c r="BJ107" t="s">
        <v>451</v>
      </c>
      <c r="BK107" t="s">
        <v>88</v>
      </c>
      <c r="BL107" t="s">
        <v>452</v>
      </c>
      <c r="BM107" t="s">
        <v>1461</v>
      </c>
      <c r="BN107" t="s">
        <v>74</v>
      </c>
      <c r="BO107" t="s">
        <v>74</v>
      </c>
      <c r="BP107" t="s">
        <v>74</v>
      </c>
      <c r="BQ107" t="s">
        <v>74</v>
      </c>
      <c r="BR107" t="s">
        <v>91</v>
      </c>
      <c r="BS107" t="s">
        <v>1469</v>
      </c>
      <c r="BT107" t="str">
        <f>HYPERLINK("https%3A%2F%2Fwww.webofscience.com%2Fwos%2Fwoscc%2Ffull-record%2FWOS:A1993LT38700010","View Full Record in Web of Science")</f>
        <v>View Full Record in Web of Science</v>
      </c>
    </row>
    <row r="108" spans="1:72" x14ac:dyDescent="0.15">
      <c r="A108" t="s">
        <v>72</v>
      </c>
      <c r="B108" t="s">
        <v>1470</v>
      </c>
      <c r="C108" t="s">
        <v>74</v>
      </c>
      <c r="D108" t="s">
        <v>74</v>
      </c>
      <c r="E108" t="s">
        <v>74</v>
      </c>
      <c r="F108" t="s">
        <v>1470</v>
      </c>
      <c r="G108" t="s">
        <v>74</v>
      </c>
      <c r="H108" t="s">
        <v>74</v>
      </c>
      <c r="I108" t="s">
        <v>1471</v>
      </c>
      <c r="J108" t="s">
        <v>466</v>
      </c>
      <c r="K108" t="s">
        <v>74</v>
      </c>
      <c r="L108" t="s">
        <v>74</v>
      </c>
      <c r="M108" t="s">
        <v>77</v>
      </c>
      <c r="N108" t="s">
        <v>549</v>
      </c>
      <c r="O108" t="s">
        <v>74</v>
      </c>
      <c r="P108" t="s">
        <v>74</v>
      </c>
      <c r="Q108" t="s">
        <v>74</v>
      </c>
      <c r="R108" t="s">
        <v>74</v>
      </c>
      <c r="S108" t="s">
        <v>74</v>
      </c>
      <c r="T108" t="s">
        <v>74</v>
      </c>
      <c r="U108" t="s">
        <v>74</v>
      </c>
      <c r="V108" t="s">
        <v>74</v>
      </c>
      <c r="W108" t="s">
        <v>74</v>
      </c>
      <c r="X108" t="s">
        <v>74</v>
      </c>
      <c r="Y108" t="s">
        <v>74</v>
      </c>
      <c r="Z108" t="s">
        <v>74</v>
      </c>
      <c r="AA108" t="s">
        <v>74</v>
      </c>
      <c r="AB108" t="s">
        <v>74</v>
      </c>
      <c r="AC108" t="s">
        <v>74</v>
      </c>
      <c r="AD108" t="s">
        <v>74</v>
      </c>
      <c r="AE108" t="s">
        <v>74</v>
      </c>
      <c r="AF108" t="s">
        <v>74</v>
      </c>
      <c r="AG108">
        <v>1</v>
      </c>
      <c r="AH108">
        <v>0</v>
      </c>
      <c r="AI108">
        <v>0</v>
      </c>
      <c r="AJ108">
        <v>0</v>
      </c>
      <c r="AK108">
        <v>0</v>
      </c>
      <c r="AL108" t="s">
        <v>474</v>
      </c>
      <c r="AM108" t="s">
        <v>257</v>
      </c>
      <c r="AN108" t="s">
        <v>475</v>
      </c>
      <c r="AO108" t="s">
        <v>476</v>
      </c>
      <c r="AP108" t="s">
        <v>74</v>
      </c>
      <c r="AQ108" t="s">
        <v>74</v>
      </c>
      <c r="AR108" t="s">
        <v>466</v>
      </c>
      <c r="AS108" t="s">
        <v>477</v>
      </c>
      <c r="AT108" t="s">
        <v>1459</v>
      </c>
      <c r="AU108">
        <v>1993</v>
      </c>
      <c r="AV108">
        <v>261</v>
      </c>
      <c r="AW108">
        <v>5122</v>
      </c>
      <c r="AX108" t="s">
        <v>74</v>
      </c>
      <c r="AY108" t="s">
        <v>74</v>
      </c>
      <c r="AZ108" t="s">
        <v>74</v>
      </c>
      <c r="BA108" t="s">
        <v>74</v>
      </c>
      <c r="BB108">
        <v>676</v>
      </c>
      <c r="BC108">
        <v>676</v>
      </c>
      <c r="BD108" t="s">
        <v>74</v>
      </c>
      <c r="BE108" t="s">
        <v>1472</v>
      </c>
      <c r="BF108" t="str">
        <f>HYPERLINK("http://dx.doi.org/10.1126/science.261.5122.676","http://dx.doi.org/10.1126/science.261.5122.676")</f>
        <v>http://dx.doi.org/10.1126/science.261.5122.676</v>
      </c>
      <c r="BG108" t="s">
        <v>74</v>
      </c>
      <c r="BH108" t="s">
        <v>74</v>
      </c>
      <c r="BI108">
        <v>1</v>
      </c>
      <c r="BJ108" t="s">
        <v>361</v>
      </c>
      <c r="BK108" t="s">
        <v>88</v>
      </c>
      <c r="BL108" t="s">
        <v>362</v>
      </c>
      <c r="BM108" t="s">
        <v>1473</v>
      </c>
      <c r="BN108">
        <v>17757201</v>
      </c>
      <c r="BO108" t="s">
        <v>74</v>
      </c>
      <c r="BP108" t="s">
        <v>74</v>
      </c>
      <c r="BQ108" t="s">
        <v>74</v>
      </c>
      <c r="BR108" t="s">
        <v>91</v>
      </c>
      <c r="BS108" t="s">
        <v>1474</v>
      </c>
      <c r="BT108" t="str">
        <f>HYPERLINK("https%3A%2F%2Fwww.webofscience.com%2Fwos%2Fwoscc%2Ffull-record%2FWOS:A1993LQ73000013","View Full Record in Web of Science")</f>
        <v>View Full Record in Web of Science</v>
      </c>
    </row>
    <row r="109" spans="1:72" x14ac:dyDescent="0.15">
      <c r="A109" t="s">
        <v>72</v>
      </c>
      <c r="B109" t="s">
        <v>1475</v>
      </c>
      <c r="C109" t="s">
        <v>74</v>
      </c>
      <c r="D109" t="s">
        <v>74</v>
      </c>
      <c r="E109" t="s">
        <v>74</v>
      </c>
      <c r="F109" t="s">
        <v>1475</v>
      </c>
      <c r="G109" t="s">
        <v>74</v>
      </c>
      <c r="H109" t="s">
        <v>74</v>
      </c>
      <c r="I109" t="s">
        <v>1476</v>
      </c>
      <c r="J109" t="s">
        <v>1477</v>
      </c>
      <c r="K109" t="s">
        <v>74</v>
      </c>
      <c r="L109" t="s">
        <v>74</v>
      </c>
      <c r="M109" t="s">
        <v>77</v>
      </c>
      <c r="N109" t="s">
        <v>78</v>
      </c>
      <c r="O109" t="s">
        <v>74</v>
      </c>
      <c r="P109" t="s">
        <v>74</v>
      </c>
      <c r="Q109" t="s">
        <v>74</v>
      </c>
      <c r="R109" t="s">
        <v>74</v>
      </c>
      <c r="S109" t="s">
        <v>74</v>
      </c>
      <c r="T109" t="s">
        <v>74</v>
      </c>
      <c r="U109" t="s">
        <v>1478</v>
      </c>
      <c r="V109" t="s">
        <v>1479</v>
      </c>
      <c r="W109" t="s">
        <v>74</v>
      </c>
      <c r="X109" t="s">
        <v>74</v>
      </c>
      <c r="Y109" t="s">
        <v>1480</v>
      </c>
      <c r="Z109" t="s">
        <v>74</v>
      </c>
      <c r="AA109" t="s">
        <v>74</v>
      </c>
      <c r="AB109" t="s">
        <v>74</v>
      </c>
      <c r="AC109" t="s">
        <v>74</v>
      </c>
      <c r="AD109" t="s">
        <v>74</v>
      </c>
      <c r="AE109" t="s">
        <v>74</v>
      </c>
      <c r="AF109" t="s">
        <v>74</v>
      </c>
      <c r="AG109">
        <v>20</v>
      </c>
      <c r="AH109">
        <v>17</v>
      </c>
      <c r="AI109">
        <v>19</v>
      </c>
      <c r="AJ109">
        <v>0</v>
      </c>
      <c r="AK109">
        <v>1</v>
      </c>
      <c r="AL109" t="s">
        <v>177</v>
      </c>
      <c r="AM109" t="s">
        <v>178</v>
      </c>
      <c r="AN109" t="s">
        <v>179</v>
      </c>
      <c r="AO109" t="s">
        <v>1481</v>
      </c>
      <c r="AP109" t="s">
        <v>74</v>
      </c>
      <c r="AQ109" t="s">
        <v>74</v>
      </c>
      <c r="AR109" t="s">
        <v>1482</v>
      </c>
      <c r="AS109" t="s">
        <v>1483</v>
      </c>
      <c r="AT109" t="s">
        <v>1484</v>
      </c>
      <c r="AU109">
        <v>1993</v>
      </c>
      <c r="AV109">
        <v>11</v>
      </c>
      <c r="AW109">
        <v>8</v>
      </c>
      <c r="AX109" t="s">
        <v>74</v>
      </c>
      <c r="AY109" t="s">
        <v>74</v>
      </c>
      <c r="AZ109" t="s">
        <v>74</v>
      </c>
      <c r="BA109" t="s">
        <v>74</v>
      </c>
      <c r="BB109">
        <v>728</v>
      </c>
      <c r="BC109">
        <v>733</v>
      </c>
      <c r="BD109" t="s">
        <v>74</v>
      </c>
      <c r="BE109" t="s">
        <v>74</v>
      </c>
      <c r="BF109" t="s">
        <v>74</v>
      </c>
      <c r="BG109" t="s">
        <v>74</v>
      </c>
      <c r="BH109" t="s">
        <v>74</v>
      </c>
      <c r="BI109">
        <v>6</v>
      </c>
      <c r="BJ109" t="s">
        <v>1485</v>
      </c>
      <c r="BK109" t="s">
        <v>88</v>
      </c>
      <c r="BL109" t="s">
        <v>1486</v>
      </c>
      <c r="BM109" t="s">
        <v>1487</v>
      </c>
      <c r="BN109" t="s">
        <v>74</v>
      </c>
      <c r="BO109" t="s">
        <v>74</v>
      </c>
      <c r="BP109" t="s">
        <v>74</v>
      </c>
      <c r="BQ109" t="s">
        <v>74</v>
      </c>
      <c r="BR109" t="s">
        <v>91</v>
      </c>
      <c r="BS109" t="s">
        <v>1488</v>
      </c>
      <c r="BT109" t="str">
        <f>HYPERLINK("https%3A%2F%2Fwww.webofscience.com%2Fwos%2Fwoscc%2Ffull-record%2FWOS:A1993LU31500008","View Full Record in Web of Science")</f>
        <v>View Full Record in Web of Science</v>
      </c>
    </row>
    <row r="110" spans="1:72" x14ac:dyDescent="0.15">
      <c r="A110" t="s">
        <v>72</v>
      </c>
      <c r="B110" t="s">
        <v>1489</v>
      </c>
      <c r="C110" t="s">
        <v>74</v>
      </c>
      <c r="D110" t="s">
        <v>74</v>
      </c>
      <c r="E110" t="s">
        <v>74</v>
      </c>
      <c r="F110" t="s">
        <v>1489</v>
      </c>
      <c r="G110" t="s">
        <v>74</v>
      </c>
      <c r="H110" t="s">
        <v>74</v>
      </c>
      <c r="I110" t="s">
        <v>1490</v>
      </c>
      <c r="J110" t="s">
        <v>1491</v>
      </c>
      <c r="K110" t="s">
        <v>74</v>
      </c>
      <c r="L110" t="s">
        <v>74</v>
      </c>
      <c r="M110" t="s">
        <v>77</v>
      </c>
      <c r="N110" t="s">
        <v>78</v>
      </c>
      <c r="O110" t="s">
        <v>74</v>
      </c>
      <c r="P110" t="s">
        <v>74</v>
      </c>
      <c r="Q110" t="s">
        <v>74</v>
      </c>
      <c r="R110" t="s">
        <v>74</v>
      </c>
      <c r="S110" t="s">
        <v>74</v>
      </c>
      <c r="T110" t="s">
        <v>74</v>
      </c>
      <c r="U110" t="s">
        <v>1492</v>
      </c>
      <c r="V110" t="s">
        <v>1493</v>
      </c>
      <c r="W110" t="s">
        <v>1494</v>
      </c>
      <c r="X110" t="s">
        <v>1495</v>
      </c>
      <c r="Y110" t="s">
        <v>74</v>
      </c>
      <c r="Z110" t="s">
        <v>74</v>
      </c>
      <c r="AA110" t="s">
        <v>74</v>
      </c>
      <c r="AB110" t="s">
        <v>74</v>
      </c>
      <c r="AC110" t="s">
        <v>74</v>
      </c>
      <c r="AD110" t="s">
        <v>74</v>
      </c>
      <c r="AE110" t="s">
        <v>74</v>
      </c>
      <c r="AF110" t="s">
        <v>74</v>
      </c>
      <c r="AG110">
        <v>26</v>
      </c>
      <c r="AH110">
        <v>16</v>
      </c>
      <c r="AI110">
        <v>16</v>
      </c>
      <c r="AJ110">
        <v>0</v>
      </c>
      <c r="AK110">
        <v>3</v>
      </c>
      <c r="AL110" t="s">
        <v>1496</v>
      </c>
      <c r="AM110" t="s">
        <v>257</v>
      </c>
      <c r="AN110" t="s">
        <v>1497</v>
      </c>
      <c r="AO110" t="s">
        <v>1498</v>
      </c>
      <c r="AP110" t="s">
        <v>74</v>
      </c>
      <c r="AQ110" t="s">
        <v>74</v>
      </c>
      <c r="AR110" t="s">
        <v>1499</v>
      </c>
      <c r="AS110" t="s">
        <v>1500</v>
      </c>
      <c r="AT110" t="s">
        <v>1484</v>
      </c>
      <c r="AU110">
        <v>1993</v>
      </c>
      <c r="AV110">
        <v>59</v>
      </c>
      <c r="AW110">
        <v>8</v>
      </c>
      <c r="AX110" t="s">
        <v>74</v>
      </c>
      <c r="AY110" t="s">
        <v>74</v>
      </c>
      <c r="AZ110" t="s">
        <v>74</v>
      </c>
      <c r="BA110" t="s">
        <v>74</v>
      </c>
      <c r="BB110">
        <v>2653</v>
      </c>
      <c r="BC110">
        <v>2656</v>
      </c>
      <c r="BD110" t="s">
        <v>74</v>
      </c>
      <c r="BE110" t="s">
        <v>1501</v>
      </c>
      <c r="BF110" t="str">
        <f>HYPERLINK("http://dx.doi.org/10.1128/AEM.59.8.2653-2656.1993","http://dx.doi.org/10.1128/AEM.59.8.2653-2656.1993")</f>
        <v>http://dx.doi.org/10.1128/AEM.59.8.2653-2656.1993</v>
      </c>
      <c r="BG110" t="s">
        <v>74</v>
      </c>
      <c r="BH110" t="s">
        <v>74</v>
      </c>
      <c r="BI110">
        <v>4</v>
      </c>
      <c r="BJ110" t="s">
        <v>1502</v>
      </c>
      <c r="BK110" t="s">
        <v>88</v>
      </c>
      <c r="BL110" t="s">
        <v>1502</v>
      </c>
      <c r="BM110" t="s">
        <v>1503</v>
      </c>
      <c r="BN110">
        <v>16349020</v>
      </c>
      <c r="BO110" t="s">
        <v>1504</v>
      </c>
      <c r="BP110" t="s">
        <v>74</v>
      </c>
      <c r="BQ110" t="s">
        <v>74</v>
      </c>
      <c r="BR110" t="s">
        <v>91</v>
      </c>
      <c r="BS110" t="s">
        <v>1505</v>
      </c>
      <c r="BT110" t="str">
        <f>HYPERLINK("https%3A%2F%2Fwww.webofscience.com%2Fwos%2Fwoscc%2Ffull-record%2FWOS:A1993LP83500046","View Full Record in Web of Science")</f>
        <v>View Full Record in Web of Science</v>
      </c>
    </row>
    <row r="111" spans="1:72" x14ac:dyDescent="0.15">
      <c r="A111" t="s">
        <v>72</v>
      </c>
      <c r="B111" t="s">
        <v>1506</v>
      </c>
      <c r="C111" t="s">
        <v>74</v>
      </c>
      <c r="D111" t="s">
        <v>74</v>
      </c>
      <c r="E111" t="s">
        <v>74</v>
      </c>
      <c r="F111" t="s">
        <v>1506</v>
      </c>
      <c r="G111" t="s">
        <v>74</v>
      </c>
      <c r="H111" t="s">
        <v>74</v>
      </c>
      <c r="I111" t="s">
        <v>1507</v>
      </c>
      <c r="J111" t="s">
        <v>1508</v>
      </c>
      <c r="K111" t="s">
        <v>74</v>
      </c>
      <c r="L111" t="s">
        <v>74</v>
      </c>
      <c r="M111" t="s">
        <v>77</v>
      </c>
      <c r="N111" t="s">
        <v>78</v>
      </c>
      <c r="O111" t="s">
        <v>74</v>
      </c>
      <c r="P111" t="s">
        <v>74</v>
      </c>
      <c r="Q111" t="s">
        <v>74</v>
      </c>
      <c r="R111" t="s">
        <v>74</v>
      </c>
      <c r="S111" t="s">
        <v>74</v>
      </c>
      <c r="T111" t="s">
        <v>74</v>
      </c>
      <c r="U111" t="s">
        <v>1509</v>
      </c>
      <c r="V111" t="s">
        <v>1510</v>
      </c>
      <c r="W111" t="s">
        <v>1511</v>
      </c>
      <c r="X111" t="s">
        <v>1512</v>
      </c>
      <c r="Y111" t="s">
        <v>1513</v>
      </c>
      <c r="Z111" t="s">
        <v>74</v>
      </c>
      <c r="AA111" t="s">
        <v>74</v>
      </c>
      <c r="AB111" t="s">
        <v>74</v>
      </c>
      <c r="AC111" t="s">
        <v>74</v>
      </c>
      <c r="AD111" t="s">
        <v>74</v>
      </c>
      <c r="AE111" t="s">
        <v>74</v>
      </c>
      <c r="AF111" t="s">
        <v>74</v>
      </c>
      <c r="AG111">
        <v>19</v>
      </c>
      <c r="AH111">
        <v>5</v>
      </c>
      <c r="AI111">
        <v>5</v>
      </c>
      <c r="AJ111">
        <v>1</v>
      </c>
      <c r="AK111">
        <v>2</v>
      </c>
      <c r="AL111" t="s">
        <v>1514</v>
      </c>
      <c r="AM111" t="s">
        <v>1515</v>
      </c>
      <c r="AN111" t="s">
        <v>1516</v>
      </c>
      <c r="AO111" t="s">
        <v>1517</v>
      </c>
      <c r="AP111" t="s">
        <v>74</v>
      </c>
      <c r="AQ111" t="s">
        <v>74</v>
      </c>
      <c r="AR111" t="s">
        <v>1518</v>
      </c>
      <c r="AS111" t="s">
        <v>1519</v>
      </c>
      <c r="AT111" t="s">
        <v>1484</v>
      </c>
      <c r="AU111">
        <v>1993</v>
      </c>
      <c r="AV111">
        <v>128</v>
      </c>
      <c r="AW111">
        <v>1</v>
      </c>
      <c r="AX111" t="s">
        <v>74</v>
      </c>
      <c r="AY111" t="s">
        <v>74</v>
      </c>
      <c r="AZ111" t="s">
        <v>74</v>
      </c>
      <c r="BA111" t="s">
        <v>74</v>
      </c>
      <c r="BB111">
        <v>57</v>
      </c>
      <c r="BC111">
        <v>64</v>
      </c>
      <c r="BD111" t="s">
        <v>74</v>
      </c>
      <c r="BE111" t="s">
        <v>74</v>
      </c>
      <c r="BF111" t="s">
        <v>74</v>
      </c>
      <c r="BG111" t="s">
        <v>74</v>
      </c>
      <c r="BH111" t="s">
        <v>74</v>
      </c>
      <c r="BI111">
        <v>8</v>
      </c>
      <c r="BJ111" t="s">
        <v>1520</v>
      </c>
      <c r="BK111" t="s">
        <v>88</v>
      </c>
      <c r="BL111" t="s">
        <v>184</v>
      </c>
      <c r="BM111" t="s">
        <v>1521</v>
      </c>
      <c r="BN111" t="s">
        <v>74</v>
      </c>
      <c r="BO111" t="s">
        <v>74</v>
      </c>
      <c r="BP111" t="s">
        <v>74</v>
      </c>
      <c r="BQ111" t="s">
        <v>74</v>
      </c>
      <c r="BR111" t="s">
        <v>91</v>
      </c>
      <c r="BS111" t="s">
        <v>1522</v>
      </c>
      <c r="BT111" t="str">
        <f>HYPERLINK("https%3A%2F%2Fwww.webofscience.com%2Fwos%2Fwoscc%2Ffull-record%2FWOS:A1993LX70100004","View Full Record in Web of Science")</f>
        <v>View Full Record in Web of Science</v>
      </c>
    </row>
    <row r="112" spans="1:72" x14ac:dyDescent="0.15">
      <c r="A112" t="s">
        <v>72</v>
      </c>
      <c r="B112" t="s">
        <v>1523</v>
      </c>
      <c r="C112" t="s">
        <v>74</v>
      </c>
      <c r="D112" t="s">
        <v>74</v>
      </c>
      <c r="E112" t="s">
        <v>74</v>
      </c>
      <c r="F112" t="s">
        <v>1523</v>
      </c>
      <c r="G112" t="s">
        <v>74</v>
      </c>
      <c r="H112" t="s">
        <v>74</v>
      </c>
      <c r="I112" t="s">
        <v>1524</v>
      </c>
      <c r="J112" t="s">
        <v>1525</v>
      </c>
      <c r="K112" t="s">
        <v>74</v>
      </c>
      <c r="L112" t="s">
        <v>74</v>
      </c>
      <c r="M112" t="s">
        <v>77</v>
      </c>
      <c r="N112" t="s">
        <v>78</v>
      </c>
      <c r="O112" t="s">
        <v>74</v>
      </c>
      <c r="P112" t="s">
        <v>74</v>
      </c>
      <c r="Q112" t="s">
        <v>74</v>
      </c>
      <c r="R112" t="s">
        <v>74</v>
      </c>
      <c r="S112" t="s">
        <v>74</v>
      </c>
      <c r="T112" t="s">
        <v>74</v>
      </c>
      <c r="U112" t="s">
        <v>74</v>
      </c>
      <c r="V112" t="s">
        <v>1526</v>
      </c>
      <c r="W112" t="s">
        <v>1527</v>
      </c>
      <c r="X112" t="s">
        <v>1528</v>
      </c>
      <c r="Y112" t="s">
        <v>74</v>
      </c>
      <c r="Z112" t="s">
        <v>74</v>
      </c>
      <c r="AA112" t="s">
        <v>74</v>
      </c>
      <c r="AB112" t="s">
        <v>74</v>
      </c>
      <c r="AC112" t="s">
        <v>74</v>
      </c>
      <c r="AD112" t="s">
        <v>74</v>
      </c>
      <c r="AE112" t="s">
        <v>74</v>
      </c>
      <c r="AF112" t="s">
        <v>74</v>
      </c>
      <c r="AG112">
        <v>16</v>
      </c>
      <c r="AH112">
        <v>10</v>
      </c>
      <c r="AI112">
        <v>12</v>
      </c>
      <c r="AJ112">
        <v>1</v>
      </c>
      <c r="AK112">
        <v>7</v>
      </c>
      <c r="AL112" t="s">
        <v>1529</v>
      </c>
      <c r="AM112" t="s">
        <v>762</v>
      </c>
      <c r="AN112" t="s">
        <v>1530</v>
      </c>
      <c r="AO112" t="s">
        <v>1531</v>
      </c>
      <c r="AP112" t="s">
        <v>74</v>
      </c>
      <c r="AQ112" t="s">
        <v>74</v>
      </c>
      <c r="AR112" t="s">
        <v>1532</v>
      </c>
      <c r="AS112" t="s">
        <v>1533</v>
      </c>
      <c r="AT112" t="s">
        <v>1484</v>
      </c>
      <c r="AU112">
        <v>1993</v>
      </c>
      <c r="AV112">
        <v>25</v>
      </c>
      <c r="AW112">
        <v>3</v>
      </c>
      <c r="AX112" t="s">
        <v>74</v>
      </c>
      <c r="AY112" t="s">
        <v>74</v>
      </c>
      <c r="AZ112" t="s">
        <v>74</v>
      </c>
      <c r="BA112" t="s">
        <v>74</v>
      </c>
      <c r="BB112">
        <v>216</v>
      </c>
      <c r="BC112">
        <v>219</v>
      </c>
      <c r="BD112" t="s">
        <v>74</v>
      </c>
      <c r="BE112" t="s">
        <v>1534</v>
      </c>
      <c r="BF112" t="str">
        <f>HYPERLINK("http://dx.doi.org/10.2307/1551817","http://dx.doi.org/10.2307/1551817")</f>
        <v>http://dx.doi.org/10.2307/1551817</v>
      </c>
      <c r="BG112" t="s">
        <v>74</v>
      </c>
      <c r="BH112" t="s">
        <v>74</v>
      </c>
      <c r="BI112">
        <v>4</v>
      </c>
      <c r="BJ112" t="s">
        <v>1535</v>
      </c>
      <c r="BK112" t="s">
        <v>88</v>
      </c>
      <c r="BL112" t="s">
        <v>1536</v>
      </c>
      <c r="BM112" t="s">
        <v>1537</v>
      </c>
      <c r="BN112" t="s">
        <v>74</v>
      </c>
      <c r="BO112" t="s">
        <v>74</v>
      </c>
      <c r="BP112" t="s">
        <v>74</v>
      </c>
      <c r="BQ112" t="s">
        <v>74</v>
      </c>
      <c r="BR112" t="s">
        <v>91</v>
      </c>
      <c r="BS112" t="s">
        <v>1538</v>
      </c>
      <c r="BT112" t="str">
        <f>HYPERLINK("https%3A%2F%2Fwww.webofscience.com%2Fwos%2Fwoscc%2Ffull-record%2FWOS:A1993LU32400009","View Full Record in Web of Science")</f>
        <v>View Full Record in Web of Science</v>
      </c>
    </row>
    <row r="113" spans="1:72" x14ac:dyDescent="0.15">
      <c r="A113" t="s">
        <v>72</v>
      </c>
      <c r="B113" t="s">
        <v>1539</v>
      </c>
      <c r="C113" t="s">
        <v>74</v>
      </c>
      <c r="D113" t="s">
        <v>74</v>
      </c>
      <c r="E113" t="s">
        <v>74</v>
      </c>
      <c r="F113" t="s">
        <v>1539</v>
      </c>
      <c r="G113" t="s">
        <v>74</v>
      </c>
      <c r="H113" t="s">
        <v>74</v>
      </c>
      <c r="I113" t="s">
        <v>1540</v>
      </c>
      <c r="J113" t="s">
        <v>1541</v>
      </c>
      <c r="K113" t="s">
        <v>74</v>
      </c>
      <c r="L113" t="s">
        <v>74</v>
      </c>
      <c r="M113" t="s">
        <v>77</v>
      </c>
      <c r="N113" t="s">
        <v>78</v>
      </c>
      <c r="O113" t="s">
        <v>74</v>
      </c>
      <c r="P113" t="s">
        <v>74</v>
      </c>
      <c r="Q113" t="s">
        <v>74</v>
      </c>
      <c r="R113" t="s">
        <v>74</v>
      </c>
      <c r="S113" t="s">
        <v>74</v>
      </c>
      <c r="T113" t="s">
        <v>74</v>
      </c>
      <c r="U113" t="s">
        <v>1542</v>
      </c>
      <c r="V113" t="s">
        <v>1543</v>
      </c>
      <c r="W113" t="s">
        <v>74</v>
      </c>
      <c r="X113" t="s">
        <v>74</v>
      </c>
      <c r="Y113" t="s">
        <v>1544</v>
      </c>
      <c r="Z113" t="s">
        <v>74</v>
      </c>
      <c r="AA113" t="s">
        <v>74</v>
      </c>
      <c r="AB113" t="s">
        <v>74</v>
      </c>
      <c r="AC113" t="s">
        <v>74</v>
      </c>
      <c r="AD113" t="s">
        <v>74</v>
      </c>
      <c r="AE113" t="s">
        <v>74</v>
      </c>
      <c r="AF113" t="s">
        <v>74</v>
      </c>
      <c r="AG113">
        <v>17</v>
      </c>
      <c r="AH113">
        <v>6</v>
      </c>
      <c r="AI113">
        <v>7</v>
      </c>
      <c r="AJ113">
        <v>0</v>
      </c>
      <c r="AK113">
        <v>1</v>
      </c>
      <c r="AL113" t="s">
        <v>1545</v>
      </c>
      <c r="AM113" t="s">
        <v>1546</v>
      </c>
      <c r="AN113" t="s">
        <v>1547</v>
      </c>
      <c r="AO113" t="s">
        <v>1548</v>
      </c>
      <c r="AP113" t="s">
        <v>74</v>
      </c>
      <c r="AQ113" t="s">
        <v>74</v>
      </c>
      <c r="AR113" t="s">
        <v>1549</v>
      </c>
      <c r="AS113" t="s">
        <v>1550</v>
      </c>
      <c r="AT113" t="s">
        <v>1484</v>
      </c>
      <c r="AU113">
        <v>1993</v>
      </c>
      <c r="AV113">
        <v>185</v>
      </c>
      <c r="AW113">
        <v>1</v>
      </c>
      <c r="AX113" t="s">
        <v>74</v>
      </c>
      <c r="AY113" t="s">
        <v>74</v>
      </c>
      <c r="AZ113" t="s">
        <v>74</v>
      </c>
      <c r="BA113" t="s">
        <v>74</v>
      </c>
      <c r="BB113">
        <v>97</v>
      </c>
      <c r="BC113">
        <v>108</v>
      </c>
      <c r="BD113" t="s">
        <v>74</v>
      </c>
      <c r="BE113" t="s">
        <v>1551</v>
      </c>
      <c r="BF113" t="str">
        <f>HYPERLINK("http://dx.doi.org/10.2307/1542133","http://dx.doi.org/10.2307/1542133")</f>
        <v>http://dx.doi.org/10.2307/1542133</v>
      </c>
      <c r="BG113" t="s">
        <v>74</v>
      </c>
      <c r="BH113" t="s">
        <v>74</v>
      </c>
      <c r="BI113">
        <v>12</v>
      </c>
      <c r="BJ113" t="s">
        <v>1552</v>
      </c>
      <c r="BK113" t="s">
        <v>88</v>
      </c>
      <c r="BL113" t="s">
        <v>1553</v>
      </c>
      <c r="BM113" t="s">
        <v>1554</v>
      </c>
      <c r="BN113">
        <v>29300608</v>
      </c>
      <c r="BO113" t="s">
        <v>74</v>
      </c>
      <c r="BP113" t="s">
        <v>74</v>
      </c>
      <c r="BQ113" t="s">
        <v>74</v>
      </c>
      <c r="BR113" t="s">
        <v>91</v>
      </c>
      <c r="BS113" t="s">
        <v>1555</v>
      </c>
      <c r="BT113" t="str">
        <f>HYPERLINK("https%3A%2F%2Fwww.webofscience.com%2Fwos%2Fwoscc%2Ffull-record%2FWOS:A1993LT68700009","View Full Record in Web of Science")</f>
        <v>View Full Record in Web of Science</v>
      </c>
    </row>
    <row r="114" spans="1:72" x14ac:dyDescent="0.15">
      <c r="A114" t="s">
        <v>72</v>
      </c>
      <c r="B114" t="s">
        <v>1556</v>
      </c>
      <c r="C114" t="s">
        <v>74</v>
      </c>
      <c r="D114" t="s">
        <v>74</v>
      </c>
      <c r="E114" t="s">
        <v>74</v>
      </c>
      <c r="F114" t="s">
        <v>1556</v>
      </c>
      <c r="G114" t="s">
        <v>74</v>
      </c>
      <c r="H114" t="s">
        <v>74</v>
      </c>
      <c r="I114" t="s">
        <v>1557</v>
      </c>
      <c r="J114" t="s">
        <v>1558</v>
      </c>
      <c r="K114" t="s">
        <v>74</v>
      </c>
      <c r="L114" t="s">
        <v>74</v>
      </c>
      <c r="M114" t="s">
        <v>77</v>
      </c>
      <c r="N114" t="s">
        <v>78</v>
      </c>
      <c r="O114" t="s">
        <v>74</v>
      </c>
      <c r="P114" t="s">
        <v>74</v>
      </c>
      <c r="Q114" t="s">
        <v>74</v>
      </c>
      <c r="R114" t="s">
        <v>74</v>
      </c>
      <c r="S114" t="s">
        <v>74</v>
      </c>
      <c r="T114" t="s">
        <v>1559</v>
      </c>
      <c r="U114" t="s">
        <v>74</v>
      </c>
      <c r="V114" t="s">
        <v>74</v>
      </c>
      <c r="W114" t="s">
        <v>74</v>
      </c>
      <c r="X114" t="s">
        <v>74</v>
      </c>
      <c r="Y114" t="s">
        <v>1560</v>
      </c>
      <c r="Z114" t="s">
        <v>74</v>
      </c>
      <c r="AA114" t="s">
        <v>1561</v>
      </c>
      <c r="AB114" t="s">
        <v>74</v>
      </c>
      <c r="AC114" t="s">
        <v>74</v>
      </c>
      <c r="AD114" t="s">
        <v>74</v>
      </c>
      <c r="AE114" t="s">
        <v>74</v>
      </c>
      <c r="AF114" t="s">
        <v>74</v>
      </c>
      <c r="AG114">
        <v>0</v>
      </c>
      <c r="AH114">
        <v>0</v>
      </c>
      <c r="AI114">
        <v>1</v>
      </c>
      <c r="AJ114">
        <v>0</v>
      </c>
      <c r="AK114">
        <v>2</v>
      </c>
      <c r="AL114" t="s">
        <v>1562</v>
      </c>
      <c r="AM114" t="s">
        <v>1563</v>
      </c>
      <c r="AN114" t="s">
        <v>1564</v>
      </c>
      <c r="AO114" t="s">
        <v>1565</v>
      </c>
      <c r="AP114" t="s">
        <v>74</v>
      </c>
      <c r="AQ114" t="s">
        <v>74</v>
      </c>
      <c r="AR114" t="s">
        <v>1566</v>
      </c>
      <c r="AS114" t="s">
        <v>1567</v>
      </c>
      <c r="AT114" t="s">
        <v>1484</v>
      </c>
      <c r="AU114">
        <v>1993</v>
      </c>
      <c r="AV114">
        <v>38</v>
      </c>
      <c r="AW114">
        <v>15</v>
      </c>
      <c r="AX114" t="s">
        <v>74</v>
      </c>
      <c r="AY114" t="s">
        <v>74</v>
      </c>
      <c r="AZ114" t="s">
        <v>74</v>
      </c>
      <c r="BA114" t="s">
        <v>74</v>
      </c>
      <c r="BB114">
        <v>1277</v>
      </c>
      <c r="BC114">
        <v>1279</v>
      </c>
      <c r="BD114" t="s">
        <v>74</v>
      </c>
      <c r="BE114" t="s">
        <v>74</v>
      </c>
      <c r="BF114" t="s">
        <v>74</v>
      </c>
      <c r="BG114" t="s">
        <v>74</v>
      </c>
      <c r="BH114" t="s">
        <v>74</v>
      </c>
      <c r="BI114">
        <v>3</v>
      </c>
      <c r="BJ114" t="s">
        <v>361</v>
      </c>
      <c r="BK114" t="s">
        <v>88</v>
      </c>
      <c r="BL114" t="s">
        <v>362</v>
      </c>
      <c r="BM114" t="s">
        <v>1568</v>
      </c>
      <c r="BN114" t="s">
        <v>74</v>
      </c>
      <c r="BO114" t="s">
        <v>74</v>
      </c>
      <c r="BP114" t="s">
        <v>74</v>
      </c>
      <c r="BQ114" t="s">
        <v>74</v>
      </c>
      <c r="BR114" t="s">
        <v>91</v>
      </c>
      <c r="BS114" t="s">
        <v>1569</v>
      </c>
      <c r="BT114" t="str">
        <f>HYPERLINK("https%3A%2F%2Fwww.webofscience.com%2Fwos%2Fwoscc%2Ffull-record%2FWOS:A1993LV46300012","View Full Record in Web of Science")</f>
        <v>View Full Record in Web of Science</v>
      </c>
    </row>
    <row r="115" spans="1:72" x14ac:dyDescent="0.15">
      <c r="A115" t="s">
        <v>72</v>
      </c>
      <c r="B115" t="s">
        <v>1570</v>
      </c>
      <c r="C115" t="s">
        <v>74</v>
      </c>
      <c r="D115" t="s">
        <v>74</v>
      </c>
      <c r="E115" t="s">
        <v>74</v>
      </c>
      <c r="F115" t="s">
        <v>1570</v>
      </c>
      <c r="G115" t="s">
        <v>74</v>
      </c>
      <c r="H115" t="s">
        <v>74</v>
      </c>
      <c r="I115" t="s">
        <v>1571</v>
      </c>
      <c r="J115" t="s">
        <v>1572</v>
      </c>
      <c r="K115" t="s">
        <v>74</v>
      </c>
      <c r="L115" t="s">
        <v>74</v>
      </c>
      <c r="M115" t="s">
        <v>77</v>
      </c>
      <c r="N115" t="s">
        <v>884</v>
      </c>
      <c r="O115" t="s">
        <v>1573</v>
      </c>
      <c r="P115" t="s">
        <v>1574</v>
      </c>
      <c r="Q115" t="s">
        <v>1575</v>
      </c>
      <c r="R115" t="s">
        <v>74</v>
      </c>
      <c r="S115" t="s">
        <v>1576</v>
      </c>
      <c r="T115" t="s">
        <v>1577</v>
      </c>
      <c r="U115" t="s">
        <v>1578</v>
      </c>
      <c r="V115" t="s">
        <v>74</v>
      </c>
      <c r="W115" t="s">
        <v>1579</v>
      </c>
      <c r="X115" t="s">
        <v>1580</v>
      </c>
      <c r="Y115" t="s">
        <v>1581</v>
      </c>
      <c r="Z115" t="s">
        <v>74</v>
      </c>
      <c r="AA115" t="s">
        <v>74</v>
      </c>
      <c r="AB115" t="s">
        <v>1582</v>
      </c>
      <c r="AC115" t="s">
        <v>74</v>
      </c>
      <c r="AD115" t="s">
        <v>74</v>
      </c>
      <c r="AE115" t="s">
        <v>74</v>
      </c>
      <c r="AF115" t="s">
        <v>74</v>
      </c>
      <c r="AG115">
        <v>37</v>
      </c>
      <c r="AH115">
        <v>32</v>
      </c>
      <c r="AI115">
        <v>35</v>
      </c>
      <c r="AJ115">
        <v>1</v>
      </c>
      <c r="AK115">
        <v>4</v>
      </c>
      <c r="AL115" t="s">
        <v>1583</v>
      </c>
      <c r="AM115" t="s">
        <v>430</v>
      </c>
      <c r="AN115" t="s">
        <v>1584</v>
      </c>
      <c r="AO115" t="s">
        <v>1585</v>
      </c>
      <c r="AP115" t="s">
        <v>74</v>
      </c>
      <c r="AQ115" t="s">
        <v>74</v>
      </c>
      <c r="AR115" t="s">
        <v>1586</v>
      </c>
      <c r="AS115" t="s">
        <v>1587</v>
      </c>
      <c r="AT115" t="s">
        <v>1588</v>
      </c>
      <c r="AU115">
        <v>1993</v>
      </c>
      <c r="AV115">
        <v>14</v>
      </c>
      <c r="AW115" t="s">
        <v>1589</v>
      </c>
      <c r="AX115" t="s">
        <v>74</v>
      </c>
      <c r="AY115" t="s">
        <v>74</v>
      </c>
      <c r="AZ115" t="s">
        <v>74</v>
      </c>
      <c r="BA115" t="s">
        <v>74</v>
      </c>
      <c r="BB115">
        <v>495</v>
      </c>
      <c r="BC115">
        <v>508</v>
      </c>
      <c r="BD115" t="s">
        <v>74</v>
      </c>
      <c r="BE115" t="s">
        <v>1590</v>
      </c>
      <c r="BF115" t="str">
        <f>HYPERLINK("http://dx.doi.org/10.1006/cres.1993.1035","http://dx.doi.org/10.1006/cres.1993.1035")</f>
        <v>http://dx.doi.org/10.1006/cres.1993.1035</v>
      </c>
      <c r="BG115" t="s">
        <v>74</v>
      </c>
      <c r="BH115" t="s">
        <v>74</v>
      </c>
      <c r="BI115">
        <v>14</v>
      </c>
      <c r="BJ115" t="s">
        <v>243</v>
      </c>
      <c r="BK115" t="s">
        <v>894</v>
      </c>
      <c r="BL115" t="s">
        <v>243</v>
      </c>
      <c r="BM115" t="s">
        <v>1591</v>
      </c>
      <c r="BN115" t="s">
        <v>74</v>
      </c>
      <c r="BO115" t="s">
        <v>74</v>
      </c>
      <c r="BP115" t="s">
        <v>74</v>
      </c>
      <c r="BQ115" t="s">
        <v>74</v>
      </c>
      <c r="BR115" t="s">
        <v>91</v>
      </c>
      <c r="BS115" t="s">
        <v>1592</v>
      </c>
      <c r="BT115" t="str">
        <f>HYPERLINK("https%3A%2F%2Fwww.webofscience.com%2Fwos%2Fwoscc%2Ffull-record%2FWOS:A1993ML47700010","View Full Record in Web of Science")</f>
        <v>View Full Record in Web of Science</v>
      </c>
    </row>
    <row r="116" spans="1:72" x14ac:dyDescent="0.15">
      <c r="A116" t="s">
        <v>72</v>
      </c>
      <c r="B116" t="s">
        <v>1593</v>
      </c>
      <c r="C116" t="s">
        <v>74</v>
      </c>
      <c r="D116" t="s">
        <v>74</v>
      </c>
      <c r="E116" t="s">
        <v>74</v>
      </c>
      <c r="F116" t="s">
        <v>1593</v>
      </c>
      <c r="G116" t="s">
        <v>74</v>
      </c>
      <c r="H116" t="s">
        <v>74</v>
      </c>
      <c r="I116" t="s">
        <v>1594</v>
      </c>
      <c r="J116" t="s">
        <v>1595</v>
      </c>
      <c r="K116" t="s">
        <v>74</v>
      </c>
      <c r="L116" t="s">
        <v>74</v>
      </c>
      <c r="M116" t="s">
        <v>77</v>
      </c>
      <c r="N116" t="s">
        <v>884</v>
      </c>
      <c r="O116" t="s">
        <v>1596</v>
      </c>
      <c r="P116" t="s">
        <v>1597</v>
      </c>
      <c r="Q116" t="s">
        <v>1598</v>
      </c>
      <c r="R116" t="s">
        <v>74</v>
      </c>
      <c r="S116" t="s">
        <v>74</v>
      </c>
      <c r="T116" t="s">
        <v>1599</v>
      </c>
      <c r="U116" t="s">
        <v>74</v>
      </c>
      <c r="V116" t="s">
        <v>1600</v>
      </c>
      <c r="W116" t="s">
        <v>74</v>
      </c>
      <c r="X116" t="s">
        <v>74</v>
      </c>
      <c r="Y116" t="s">
        <v>74</v>
      </c>
      <c r="Z116" t="s">
        <v>74</v>
      </c>
      <c r="AA116" t="s">
        <v>74</v>
      </c>
      <c r="AB116" t="s">
        <v>74</v>
      </c>
      <c r="AC116" t="s">
        <v>74</v>
      </c>
      <c r="AD116" t="s">
        <v>74</v>
      </c>
      <c r="AE116" t="s">
        <v>74</v>
      </c>
      <c r="AF116" t="s">
        <v>74</v>
      </c>
      <c r="AG116">
        <v>0</v>
      </c>
      <c r="AH116">
        <v>0</v>
      </c>
      <c r="AI116">
        <v>0</v>
      </c>
      <c r="AJ116">
        <v>0</v>
      </c>
      <c r="AK116">
        <v>1</v>
      </c>
      <c r="AL116" t="s">
        <v>1601</v>
      </c>
      <c r="AM116" t="s">
        <v>140</v>
      </c>
      <c r="AN116" t="s">
        <v>1602</v>
      </c>
      <c r="AO116" t="s">
        <v>1603</v>
      </c>
      <c r="AP116" t="s">
        <v>74</v>
      </c>
      <c r="AQ116" t="s">
        <v>74</v>
      </c>
      <c r="AR116" t="s">
        <v>1595</v>
      </c>
      <c r="AS116" t="s">
        <v>1604</v>
      </c>
      <c r="AT116" t="s">
        <v>1484</v>
      </c>
      <c r="AU116">
        <v>1993</v>
      </c>
      <c r="AV116">
        <v>33</v>
      </c>
      <c r="AW116">
        <v>8</v>
      </c>
      <c r="AX116" t="s">
        <v>74</v>
      </c>
      <c r="AY116" t="s">
        <v>74</v>
      </c>
      <c r="AZ116" t="s">
        <v>74</v>
      </c>
      <c r="BA116" t="s">
        <v>74</v>
      </c>
      <c r="BB116">
        <v>818</v>
      </c>
      <c r="BC116">
        <v>820</v>
      </c>
      <c r="BD116" t="s">
        <v>74</v>
      </c>
      <c r="BE116" t="s">
        <v>1605</v>
      </c>
      <c r="BF116" t="str">
        <f>HYPERLINK("http://dx.doi.org/10.1016/0011-2275(93)90194-S","http://dx.doi.org/10.1016/0011-2275(93)90194-S")</f>
        <v>http://dx.doi.org/10.1016/0011-2275(93)90194-S</v>
      </c>
      <c r="BG116" t="s">
        <v>74</v>
      </c>
      <c r="BH116" t="s">
        <v>74</v>
      </c>
      <c r="BI116">
        <v>3</v>
      </c>
      <c r="BJ116" t="s">
        <v>1606</v>
      </c>
      <c r="BK116" t="s">
        <v>894</v>
      </c>
      <c r="BL116" t="s">
        <v>1607</v>
      </c>
      <c r="BM116" t="s">
        <v>1608</v>
      </c>
      <c r="BN116" t="s">
        <v>74</v>
      </c>
      <c r="BO116" t="s">
        <v>74</v>
      </c>
      <c r="BP116" t="s">
        <v>74</v>
      </c>
      <c r="BQ116" t="s">
        <v>74</v>
      </c>
      <c r="BR116" t="s">
        <v>91</v>
      </c>
      <c r="BS116" t="s">
        <v>1609</v>
      </c>
      <c r="BT116" t="str">
        <f>HYPERLINK("https%3A%2F%2Fwww.webofscience.com%2Fwos%2Fwoscc%2Ffull-record%2FWOS:A1993LN90800012","View Full Record in Web of Science")</f>
        <v>View Full Record in Web of Science</v>
      </c>
    </row>
    <row r="117" spans="1:72" x14ac:dyDescent="0.15">
      <c r="A117" t="s">
        <v>72</v>
      </c>
      <c r="B117" t="s">
        <v>1610</v>
      </c>
      <c r="C117" t="s">
        <v>74</v>
      </c>
      <c r="D117" t="s">
        <v>74</v>
      </c>
      <c r="E117" t="s">
        <v>74</v>
      </c>
      <c r="F117" t="s">
        <v>1610</v>
      </c>
      <c r="G117" t="s">
        <v>74</v>
      </c>
      <c r="H117" t="s">
        <v>74</v>
      </c>
      <c r="I117" t="s">
        <v>1611</v>
      </c>
      <c r="J117" t="s">
        <v>1612</v>
      </c>
      <c r="K117" t="s">
        <v>74</v>
      </c>
      <c r="L117" t="s">
        <v>74</v>
      </c>
      <c r="M117" t="s">
        <v>77</v>
      </c>
      <c r="N117" t="s">
        <v>78</v>
      </c>
      <c r="O117" t="s">
        <v>74</v>
      </c>
      <c r="P117" t="s">
        <v>74</v>
      </c>
      <c r="Q117" t="s">
        <v>74</v>
      </c>
      <c r="R117" t="s">
        <v>74</v>
      </c>
      <c r="S117" t="s">
        <v>74</v>
      </c>
      <c r="T117" t="s">
        <v>74</v>
      </c>
      <c r="U117" t="s">
        <v>1613</v>
      </c>
      <c r="V117" t="s">
        <v>1614</v>
      </c>
      <c r="W117" t="s">
        <v>1615</v>
      </c>
      <c r="X117" t="s">
        <v>1616</v>
      </c>
      <c r="Y117" t="s">
        <v>74</v>
      </c>
      <c r="Z117" t="s">
        <v>74</v>
      </c>
      <c r="AA117" t="s">
        <v>74</v>
      </c>
      <c r="AB117" t="s">
        <v>74</v>
      </c>
      <c r="AC117" t="s">
        <v>74</v>
      </c>
      <c r="AD117" t="s">
        <v>74</v>
      </c>
      <c r="AE117" t="s">
        <v>74</v>
      </c>
      <c r="AF117" t="s">
        <v>74</v>
      </c>
      <c r="AG117">
        <v>31</v>
      </c>
      <c r="AH117">
        <v>6</v>
      </c>
      <c r="AI117">
        <v>7</v>
      </c>
      <c r="AJ117">
        <v>0</v>
      </c>
      <c r="AK117">
        <v>0</v>
      </c>
      <c r="AL117" t="s">
        <v>1617</v>
      </c>
      <c r="AM117" t="s">
        <v>178</v>
      </c>
      <c r="AN117" t="s">
        <v>1618</v>
      </c>
      <c r="AO117" t="s">
        <v>1619</v>
      </c>
      <c r="AP117" t="s">
        <v>1620</v>
      </c>
      <c r="AQ117" t="s">
        <v>74</v>
      </c>
      <c r="AR117" t="s">
        <v>1621</v>
      </c>
      <c r="AS117" t="s">
        <v>1622</v>
      </c>
      <c r="AT117" t="s">
        <v>1484</v>
      </c>
      <c r="AU117">
        <v>1993</v>
      </c>
      <c r="AV117">
        <v>111</v>
      </c>
      <c r="AW117">
        <v>1</v>
      </c>
      <c r="AX117" t="s">
        <v>74</v>
      </c>
      <c r="AY117" t="s">
        <v>74</v>
      </c>
      <c r="AZ117" t="s">
        <v>74</v>
      </c>
      <c r="BA117" t="s">
        <v>74</v>
      </c>
      <c r="BB117">
        <v>89</v>
      </c>
      <c r="BC117">
        <v>98</v>
      </c>
      <c r="BD117" t="s">
        <v>74</v>
      </c>
      <c r="BE117" t="s">
        <v>1623</v>
      </c>
      <c r="BF117" t="str">
        <f>HYPERLINK("http://dx.doi.org/10.1017/S0950268800056715","http://dx.doi.org/10.1017/S0950268800056715")</f>
        <v>http://dx.doi.org/10.1017/S0950268800056715</v>
      </c>
      <c r="BG117" t="s">
        <v>74</v>
      </c>
      <c r="BH117" t="s">
        <v>74</v>
      </c>
      <c r="BI117">
        <v>10</v>
      </c>
      <c r="BJ117" t="s">
        <v>1624</v>
      </c>
      <c r="BK117" t="s">
        <v>88</v>
      </c>
      <c r="BL117" t="s">
        <v>1624</v>
      </c>
      <c r="BM117" t="s">
        <v>1625</v>
      </c>
      <c r="BN117">
        <v>8348936</v>
      </c>
      <c r="BO117" t="s">
        <v>1504</v>
      </c>
      <c r="BP117" t="s">
        <v>74</v>
      </c>
      <c r="BQ117" t="s">
        <v>74</v>
      </c>
      <c r="BR117" t="s">
        <v>91</v>
      </c>
      <c r="BS117" t="s">
        <v>1626</v>
      </c>
      <c r="BT117" t="str">
        <f>HYPERLINK("https%3A%2F%2Fwww.webofscience.com%2Fwos%2Fwoscc%2Ffull-record%2FWOS:A1993LT82800011","View Full Record in Web of Science")</f>
        <v>View Full Record in Web of Science</v>
      </c>
    </row>
    <row r="118" spans="1:72" x14ac:dyDescent="0.15">
      <c r="A118" t="s">
        <v>72</v>
      </c>
      <c r="B118" t="s">
        <v>1208</v>
      </c>
      <c r="C118" t="s">
        <v>74</v>
      </c>
      <c r="D118" t="s">
        <v>74</v>
      </c>
      <c r="E118" t="s">
        <v>74</v>
      </c>
      <c r="F118" t="s">
        <v>1208</v>
      </c>
      <c r="G118" t="s">
        <v>74</v>
      </c>
      <c r="H118" t="s">
        <v>74</v>
      </c>
      <c r="I118" t="s">
        <v>1627</v>
      </c>
      <c r="J118" t="s">
        <v>1628</v>
      </c>
      <c r="K118" t="s">
        <v>74</v>
      </c>
      <c r="L118" t="s">
        <v>74</v>
      </c>
      <c r="M118" t="s">
        <v>77</v>
      </c>
      <c r="N118" t="s">
        <v>78</v>
      </c>
      <c r="O118" t="s">
        <v>74</v>
      </c>
      <c r="P118" t="s">
        <v>74</v>
      </c>
      <c r="Q118" t="s">
        <v>74</v>
      </c>
      <c r="R118" t="s">
        <v>74</v>
      </c>
      <c r="S118" t="s">
        <v>74</v>
      </c>
      <c r="T118" t="s">
        <v>1629</v>
      </c>
      <c r="U118" t="s">
        <v>74</v>
      </c>
      <c r="V118" t="s">
        <v>1630</v>
      </c>
      <c r="W118" t="s">
        <v>74</v>
      </c>
      <c r="X118" t="s">
        <v>74</v>
      </c>
      <c r="Y118" t="s">
        <v>1213</v>
      </c>
      <c r="Z118" t="s">
        <v>74</v>
      </c>
      <c r="AA118" t="s">
        <v>74</v>
      </c>
      <c r="AB118" t="s">
        <v>74</v>
      </c>
      <c r="AC118" t="s">
        <v>74</v>
      </c>
      <c r="AD118" t="s">
        <v>74</v>
      </c>
      <c r="AE118" t="s">
        <v>74</v>
      </c>
      <c r="AF118" t="s">
        <v>74</v>
      </c>
      <c r="AG118">
        <v>0</v>
      </c>
      <c r="AH118">
        <v>86</v>
      </c>
      <c r="AI118">
        <v>91</v>
      </c>
      <c r="AJ118">
        <v>0</v>
      </c>
      <c r="AK118">
        <v>12</v>
      </c>
      <c r="AL118" t="s">
        <v>139</v>
      </c>
      <c r="AM118" t="s">
        <v>140</v>
      </c>
      <c r="AN118" t="s">
        <v>141</v>
      </c>
      <c r="AO118" t="s">
        <v>1631</v>
      </c>
      <c r="AP118" t="s">
        <v>74</v>
      </c>
      <c r="AQ118" t="s">
        <v>74</v>
      </c>
      <c r="AR118" t="s">
        <v>1632</v>
      </c>
      <c r="AS118" t="s">
        <v>1633</v>
      </c>
      <c r="AT118" t="s">
        <v>1484</v>
      </c>
      <c r="AU118">
        <v>1993</v>
      </c>
      <c r="AV118">
        <v>7</v>
      </c>
      <c r="AW118">
        <v>4</v>
      </c>
      <c r="AX118" t="s">
        <v>74</v>
      </c>
      <c r="AY118" t="s">
        <v>74</v>
      </c>
      <c r="AZ118" t="s">
        <v>74</v>
      </c>
      <c r="BA118" t="s">
        <v>74</v>
      </c>
      <c r="BB118">
        <v>411</v>
      </c>
      <c r="BC118">
        <v>419</v>
      </c>
      <c r="BD118" t="s">
        <v>74</v>
      </c>
      <c r="BE118" t="s">
        <v>1634</v>
      </c>
      <c r="BF118" t="str">
        <f>HYPERLINK("http://dx.doi.org/10.2307/2390028","http://dx.doi.org/10.2307/2390028")</f>
        <v>http://dx.doi.org/10.2307/2390028</v>
      </c>
      <c r="BG118" t="s">
        <v>74</v>
      </c>
      <c r="BH118" t="s">
        <v>74</v>
      </c>
      <c r="BI118">
        <v>9</v>
      </c>
      <c r="BJ118" t="s">
        <v>1635</v>
      </c>
      <c r="BK118" t="s">
        <v>88</v>
      </c>
      <c r="BL118" t="s">
        <v>347</v>
      </c>
      <c r="BM118" t="s">
        <v>1636</v>
      </c>
      <c r="BN118" t="s">
        <v>74</v>
      </c>
      <c r="BO118" t="s">
        <v>74</v>
      </c>
      <c r="BP118" t="s">
        <v>74</v>
      </c>
      <c r="BQ118" t="s">
        <v>74</v>
      </c>
      <c r="BR118" t="s">
        <v>91</v>
      </c>
      <c r="BS118" t="s">
        <v>1637</v>
      </c>
      <c r="BT118" t="str">
        <f>HYPERLINK("https%3A%2F%2Fwww.webofscience.com%2Fwos%2Fwoscc%2Ffull-record%2FWOS:A1993LU56000004","View Full Record in Web of Science")</f>
        <v>View Full Record in Web of Science</v>
      </c>
    </row>
    <row r="119" spans="1:72" x14ac:dyDescent="0.15">
      <c r="A119" t="s">
        <v>72</v>
      </c>
      <c r="B119" t="s">
        <v>1638</v>
      </c>
      <c r="C119" t="s">
        <v>74</v>
      </c>
      <c r="D119" t="s">
        <v>74</v>
      </c>
      <c r="E119" t="s">
        <v>74</v>
      </c>
      <c r="F119" t="s">
        <v>1638</v>
      </c>
      <c r="G119" t="s">
        <v>74</v>
      </c>
      <c r="H119" t="s">
        <v>74</v>
      </c>
      <c r="I119" t="s">
        <v>1639</v>
      </c>
      <c r="J119" t="s">
        <v>1640</v>
      </c>
      <c r="K119" t="s">
        <v>74</v>
      </c>
      <c r="L119" t="s">
        <v>74</v>
      </c>
      <c r="M119" t="s">
        <v>77</v>
      </c>
      <c r="N119" t="s">
        <v>78</v>
      </c>
      <c r="O119" t="s">
        <v>74</v>
      </c>
      <c r="P119" t="s">
        <v>74</v>
      </c>
      <c r="Q119" t="s">
        <v>74</v>
      </c>
      <c r="R119" t="s">
        <v>74</v>
      </c>
      <c r="S119" t="s">
        <v>74</v>
      </c>
      <c r="T119" t="s">
        <v>74</v>
      </c>
      <c r="U119" t="s">
        <v>1641</v>
      </c>
      <c r="V119" t="s">
        <v>1642</v>
      </c>
      <c r="W119" t="s">
        <v>1643</v>
      </c>
      <c r="X119" t="s">
        <v>1644</v>
      </c>
      <c r="Y119" t="s">
        <v>74</v>
      </c>
      <c r="Z119" t="s">
        <v>74</v>
      </c>
      <c r="AA119" t="s">
        <v>1645</v>
      </c>
      <c r="AB119" t="s">
        <v>1646</v>
      </c>
      <c r="AC119" t="s">
        <v>74</v>
      </c>
      <c r="AD119" t="s">
        <v>74</v>
      </c>
      <c r="AE119" t="s">
        <v>74</v>
      </c>
      <c r="AF119" t="s">
        <v>74</v>
      </c>
      <c r="AG119">
        <v>29</v>
      </c>
      <c r="AH119">
        <v>21</v>
      </c>
      <c r="AI119">
        <v>21</v>
      </c>
      <c r="AJ119">
        <v>0</v>
      </c>
      <c r="AK119">
        <v>7</v>
      </c>
      <c r="AL119" t="s">
        <v>873</v>
      </c>
      <c r="AM119" t="s">
        <v>140</v>
      </c>
      <c r="AN119" t="s">
        <v>874</v>
      </c>
      <c r="AO119" t="s">
        <v>1647</v>
      </c>
      <c r="AP119" t="s">
        <v>74</v>
      </c>
      <c r="AQ119" t="s">
        <v>74</v>
      </c>
      <c r="AR119" t="s">
        <v>1648</v>
      </c>
      <c r="AS119" t="s">
        <v>1649</v>
      </c>
      <c r="AT119" t="s">
        <v>1484</v>
      </c>
      <c r="AU119">
        <v>1993</v>
      </c>
      <c r="AV119">
        <v>57</v>
      </c>
      <c r="AW119">
        <v>15</v>
      </c>
      <c r="AX119" t="s">
        <v>74</v>
      </c>
      <c r="AY119" t="s">
        <v>74</v>
      </c>
      <c r="AZ119" t="s">
        <v>74</v>
      </c>
      <c r="BA119" t="s">
        <v>74</v>
      </c>
      <c r="BB119">
        <v>3793</v>
      </c>
      <c r="BC119">
        <v>3799</v>
      </c>
      <c r="BD119" t="s">
        <v>74</v>
      </c>
      <c r="BE119" t="s">
        <v>1650</v>
      </c>
      <c r="BF119" t="str">
        <f>HYPERLINK("http://dx.doi.org/10.1016/0016-7037(93)90156-Q","http://dx.doi.org/10.1016/0016-7037(93)90156-Q")</f>
        <v>http://dx.doi.org/10.1016/0016-7037(93)90156-Q</v>
      </c>
      <c r="BG119" t="s">
        <v>74</v>
      </c>
      <c r="BH119" t="s">
        <v>74</v>
      </c>
      <c r="BI119">
        <v>7</v>
      </c>
      <c r="BJ119" t="s">
        <v>727</v>
      </c>
      <c r="BK119" t="s">
        <v>88</v>
      </c>
      <c r="BL119" t="s">
        <v>727</v>
      </c>
      <c r="BM119" t="s">
        <v>1651</v>
      </c>
      <c r="BN119" t="s">
        <v>74</v>
      </c>
      <c r="BO119" t="s">
        <v>74</v>
      </c>
      <c r="BP119" t="s">
        <v>74</v>
      </c>
      <c r="BQ119" t="s">
        <v>74</v>
      </c>
      <c r="BR119" t="s">
        <v>91</v>
      </c>
      <c r="BS119" t="s">
        <v>1652</v>
      </c>
      <c r="BT119" t="str">
        <f>HYPERLINK("https%3A%2F%2Fwww.webofscience.com%2Fwos%2Fwoscc%2Ffull-record%2FWOS:A1993LT27900022","View Full Record in Web of Science")</f>
        <v>View Full Record in Web of Science</v>
      </c>
    </row>
    <row r="120" spans="1:72" x14ac:dyDescent="0.15">
      <c r="A120" t="s">
        <v>72</v>
      </c>
      <c r="B120" t="s">
        <v>1653</v>
      </c>
      <c r="C120" t="s">
        <v>74</v>
      </c>
      <c r="D120" t="s">
        <v>74</v>
      </c>
      <c r="E120" t="s">
        <v>74</v>
      </c>
      <c r="F120" t="s">
        <v>1653</v>
      </c>
      <c r="G120" t="s">
        <v>74</v>
      </c>
      <c r="H120" t="s">
        <v>74</v>
      </c>
      <c r="I120" t="s">
        <v>1654</v>
      </c>
      <c r="J120" t="s">
        <v>1655</v>
      </c>
      <c r="K120" t="s">
        <v>74</v>
      </c>
      <c r="L120" t="s">
        <v>74</v>
      </c>
      <c r="M120" t="s">
        <v>77</v>
      </c>
      <c r="N120" t="s">
        <v>78</v>
      </c>
      <c r="O120" t="s">
        <v>74</v>
      </c>
      <c r="P120" t="s">
        <v>74</v>
      </c>
      <c r="Q120" t="s">
        <v>74</v>
      </c>
      <c r="R120" t="s">
        <v>74</v>
      </c>
      <c r="S120" t="s">
        <v>74</v>
      </c>
      <c r="T120" t="s">
        <v>74</v>
      </c>
      <c r="U120" t="s">
        <v>74</v>
      </c>
      <c r="V120" t="s">
        <v>1656</v>
      </c>
      <c r="W120" t="s">
        <v>74</v>
      </c>
      <c r="X120" t="s">
        <v>74</v>
      </c>
      <c r="Y120" t="s">
        <v>1657</v>
      </c>
      <c r="Z120" t="s">
        <v>74</v>
      </c>
      <c r="AA120" t="s">
        <v>74</v>
      </c>
      <c r="AB120" t="s">
        <v>74</v>
      </c>
      <c r="AC120" t="s">
        <v>74</v>
      </c>
      <c r="AD120" t="s">
        <v>74</v>
      </c>
      <c r="AE120" t="s">
        <v>74</v>
      </c>
      <c r="AF120" t="s">
        <v>74</v>
      </c>
      <c r="AG120">
        <v>0</v>
      </c>
      <c r="AH120">
        <v>16</v>
      </c>
      <c r="AI120">
        <v>18</v>
      </c>
      <c r="AJ120">
        <v>0</v>
      </c>
      <c r="AK120">
        <v>1</v>
      </c>
      <c r="AL120" t="s">
        <v>119</v>
      </c>
      <c r="AM120" t="s">
        <v>120</v>
      </c>
      <c r="AN120" t="s">
        <v>121</v>
      </c>
      <c r="AO120" t="s">
        <v>1658</v>
      </c>
      <c r="AP120" t="s">
        <v>74</v>
      </c>
      <c r="AQ120" t="s">
        <v>74</v>
      </c>
      <c r="AR120" t="s">
        <v>1655</v>
      </c>
      <c r="AS120" t="s">
        <v>1659</v>
      </c>
      <c r="AT120" t="s">
        <v>1484</v>
      </c>
      <c r="AU120">
        <v>1993</v>
      </c>
      <c r="AV120">
        <v>7</v>
      </c>
      <c r="AW120">
        <v>4</v>
      </c>
      <c r="AX120" t="s">
        <v>74</v>
      </c>
      <c r="AY120" t="s">
        <v>74</v>
      </c>
      <c r="AZ120" t="s">
        <v>74</v>
      </c>
      <c r="BA120" t="s">
        <v>74</v>
      </c>
      <c r="BB120">
        <v>267</v>
      </c>
      <c r="BC120">
        <v>288</v>
      </c>
      <c r="BD120" t="s">
        <v>74</v>
      </c>
      <c r="BE120" t="s">
        <v>1660</v>
      </c>
      <c r="BF120" t="str">
        <f>HYPERLINK("http://dx.doi.org/10.1016/0169-555X(93)90058-A","http://dx.doi.org/10.1016/0169-555X(93)90058-A")</f>
        <v>http://dx.doi.org/10.1016/0169-555X(93)90058-A</v>
      </c>
      <c r="BG120" t="s">
        <v>74</v>
      </c>
      <c r="BH120" t="s">
        <v>74</v>
      </c>
      <c r="BI120">
        <v>22</v>
      </c>
      <c r="BJ120" t="s">
        <v>1661</v>
      </c>
      <c r="BK120" t="s">
        <v>88</v>
      </c>
      <c r="BL120" t="s">
        <v>1662</v>
      </c>
      <c r="BM120" t="s">
        <v>1663</v>
      </c>
      <c r="BN120" t="s">
        <v>74</v>
      </c>
      <c r="BO120" t="s">
        <v>74</v>
      </c>
      <c r="BP120" t="s">
        <v>74</v>
      </c>
      <c r="BQ120" t="s">
        <v>74</v>
      </c>
      <c r="BR120" t="s">
        <v>91</v>
      </c>
      <c r="BS120" t="s">
        <v>1664</v>
      </c>
      <c r="BT120" t="str">
        <f>HYPERLINK("https%3A%2F%2Fwww.webofscience.com%2Fwos%2Fwoscc%2Ffull-record%2FWOS:A1993LX21900001","View Full Record in Web of Science")</f>
        <v>View Full Record in Web of Science</v>
      </c>
    </row>
    <row r="121" spans="1:72" x14ac:dyDescent="0.15">
      <c r="A121" t="s">
        <v>72</v>
      </c>
      <c r="B121" t="s">
        <v>1665</v>
      </c>
      <c r="C121" t="s">
        <v>74</v>
      </c>
      <c r="D121" t="s">
        <v>74</v>
      </c>
      <c r="E121" t="s">
        <v>74</v>
      </c>
      <c r="F121" t="s">
        <v>1665</v>
      </c>
      <c r="G121" t="s">
        <v>74</v>
      </c>
      <c r="H121" t="s">
        <v>74</v>
      </c>
      <c r="I121" t="s">
        <v>1666</v>
      </c>
      <c r="J121" t="s">
        <v>800</v>
      </c>
      <c r="K121" t="s">
        <v>74</v>
      </c>
      <c r="L121" t="s">
        <v>74</v>
      </c>
      <c r="M121" t="s">
        <v>77</v>
      </c>
      <c r="N121" t="s">
        <v>78</v>
      </c>
      <c r="O121" t="s">
        <v>74</v>
      </c>
      <c r="P121" t="s">
        <v>74</v>
      </c>
      <c r="Q121" t="s">
        <v>74</v>
      </c>
      <c r="R121" t="s">
        <v>74</v>
      </c>
      <c r="S121" t="s">
        <v>74</v>
      </c>
      <c r="T121" t="s">
        <v>1667</v>
      </c>
      <c r="U121" t="s">
        <v>1668</v>
      </c>
      <c r="V121" t="s">
        <v>1669</v>
      </c>
      <c r="W121" t="s">
        <v>74</v>
      </c>
      <c r="X121" t="s">
        <v>74</v>
      </c>
      <c r="Y121" t="s">
        <v>1670</v>
      </c>
      <c r="Z121" t="s">
        <v>74</v>
      </c>
      <c r="AA121" t="s">
        <v>74</v>
      </c>
      <c r="AB121" t="s">
        <v>74</v>
      </c>
      <c r="AC121" t="s">
        <v>74</v>
      </c>
      <c r="AD121" t="s">
        <v>74</v>
      </c>
      <c r="AE121" t="s">
        <v>74</v>
      </c>
      <c r="AF121" t="s">
        <v>74</v>
      </c>
      <c r="AG121">
        <v>8</v>
      </c>
      <c r="AH121">
        <v>9</v>
      </c>
      <c r="AI121">
        <v>9</v>
      </c>
      <c r="AJ121">
        <v>0</v>
      </c>
      <c r="AK121">
        <v>0</v>
      </c>
      <c r="AL121" t="s">
        <v>139</v>
      </c>
      <c r="AM121" t="s">
        <v>140</v>
      </c>
      <c r="AN121" t="s">
        <v>141</v>
      </c>
      <c r="AO121" t="s">
        <v>808</v>
      </c>
      <c r="AP121" t="s">
        <v>74</v>
      </c>
      <c r="AQ121" t="s">
        <v>74</v>
      </c>
      <c r="AR121" t="s">
        <v>810</v>
      </c>
      <c r="AS121" t="s">
        <v>811</v>
      </c>
      <c r="AT121" t="s">
        <v>1484</v>
      </c>
      <c r="AU121">
        <v>1993</v>
      </c>
      <c r="AV121">
        <v>114</v>
      </c>
      <c r="AW121">
        <v>2</v>
      </c>
      <c r="AX121" t="s">
        <v>74</v>
      </c>
      <c r="AY121" t="s">
        <v>74</v>
      </c>
      <c r="AZ121" t="s">
        <v>74</v>
      </c>
      <c r="BA121" t="s">
        <v>74</v>
      </c>
      <c r="BB121">
        <v>289</v>
      </c>
      <c r="BC121">
        <v>292</v>
      </c>
      <c r="BD121" t="s">
        <v>74</v>
      </c>
      <c r="BE121" t="s">
        <v>1671</v>
      </c>
      <c r="BF121" t="str">
        <f>HYPERLINK("http://dx.doi.org/10.1111/j.1365-246X.1993.tb03917.x","http://dx.doi.org/10.1111/j.1365-246X.1993.tb03917.x")</f>
        <v>http://dx.doi.org/10.1111/j.1365-246X.1993.tb03917.x</v>
      </c>
      <c r="BG121" t="s">
        <v>74</v>
      </c>
      <c r="BH121" t="s">
        <v>74</v>
      </c>
      <c r="BI121">
        <v>4</v>
      </c>
      <c r="BJ121" t="s">
        <v>727</v>
      </c>
      <c r="BK121" t="s">
        <v>88</v>
      </c>
      <c r="BL121" t="s">
        <v>727</v>
      </c>
      <c r="BM121" t="s">
        <v>1672</v>
      </c>
      <c r="BN121" t="s">
        <v>74</v>
      </c>
      <c r="BO121" t="s">
        <v>169</v>
      </c>
      <c r="BP121" t="s">
        <v>74</v>
      </c>
      <c r="BQ121" t="s">
        <v>74</v>
      </c>
      <c r="BR121" t="s">
        <v>91</v>
      </c>
      <c r="BS121" t="s">
        <v>1673</v>
      </c>
      <c r="BT121" t="str">
        <f>HYPERLINK("https%3A%2F%2Fwww.webofscience.com%2Fwos%2Fwoscc%2Ffull-record%2FWOS:A1993LR35300006","View Full Record in Web of Science")</f>
        <v>View Full Record in Web of Science</v>
      </c>
    </row>
    <row r="122" spans="1:72" x14ac:dyDescent="0.15">
      <c r="A122" t="s">
        <v>72</v>
      </c>
      <c r="B122" t="s">
        <v>1674</v>
      </c>
      <c r="C122" t="s">
        <v>74</v>
      </c>
      <c r="D122" t="s">
        <v>74</v>
      </c>
      <c r="E122" t="s">
        <v>74</v>
      </c>
      <c r="F122" t="s">
        <v>1674</v>
      </c>
      <c r="G122" t="s">
        <v>74</v>
      </c>
      <c r="H122" t="s">
        <v>74</v>
      </c>
      <c r="I122" t="s">
        <v>1675</v>
      </c>
      <c r="J122" t="s">
        <v>1676</v>
      </c>
      <c r="K122" t="s">
        <v>74</v>
      </c>
      <c r="L122" t="s">
        <v>74</v>
      </c>
      <c r="M122" t="s">
        <v>77</v>
      </c>
      <c r="N122" t="s">
        <v>78</v>
      </c>
      <c r="O122" t="s">
        <v>74</v>
      </c>
      <c r="P122" t="s">
        <v>74</v>
      </c>
      <c r="Q122" t="s">
        <v>74</v>
      </c>
      <c r="R122" t="s">
        <v>74</v>
      </c>
      <c r="S122" t="s">
        <v>74</v>
      </c>
      <c r="T122" t="s">
        <v>74</v>
      </c>
      <c r="U122" t="s">
        <v>74</v>
      </c>
      <c r="V122" t="s">
        <v>74</v>
      </c>
      <c r="W122" t="s">
        <v>74</v>
      </c>
      <c r="X122" t="s">
        <v>74</v>
      </c>
      <c r="Y122" t="s">
        <v>1677</v>
      </c>
      <c r="Z122" t="s">
        <v>74</v>
      </c>
      <c r="AA122" t="s">
        <v>74</v>
      </c>
      <c r="AB122" t="s">
        <v>74</v>
      </c>
      <c r="AC122" t="s">
        <v>74</v>
      </c>
      <c r="AD122" t="s">
        <v>74</v>
      </c>
      <c r="AE122" t="s">
        <v>74</v>
      </c>
      <c r="AF122" t="s">
        <v>74</v>
      </c>
      <c r="AG122">
        <v>0</v>
      </c>
      <c r="AH122">
        <v>3</v>
      </c>
      <c r="AI122">
        <v>3</v>
      </c>
      <c r="AJ122">
        <v>0</v>
      </c>
      <c r="AK122">
        <v>0</v>
      </c>
      <c r="AL122" t="s">
        <v>1678</v>
      </c>
      <c r="AM122" t="s">
        <v>1679</v>
      </c>
      <c r="AN122" t="s">
        <v>1680</v>
      </c>
      <c r="AO122" t="s">
        <v>1681</v>
      </c>
      <c r="AP122" t="s">
        <v>74</v>
      </c>
      <c r="AQ122" t="s">
        <v>74</v>
      </c>
      <c r="AR122" t="s">
        <v>1676</v>
      </c>
      <c r="AS122" t="s">
        <v>1682</v>
      </c>
      <c r="AT122" t="s">
        <v>1484</v>
      </c>
      <c r="AU122">
        <v>1993</v>
      </c>
      <c r="AV122">
        <v>38</v>
      </c>
      <c r="AW122">
        <v>8</v>
      </c>
      <c r="AX122" t="s">
        <v>74</v>
      </c>
      <c r="AY122" t="s">
        <v>74</v>
      </c>
      <c r="AZ122" t="s">
        <v>74</v>
      </c>
      <c r="BA122" t="s">
        <v>74</v>
      </c>
      <c r="BB122">
        <v>12</v>
      </c>
      <c r="BC122">
        <v>15</v>
      </c>
      <c r="BD122" t="s">
        <v>74</v>
      </c>
      <c r="BE122" t="s">
        <v>74</v>
      </c>
      <c r="BF122" t="s">
        <v>74</v>
      </c>
      <c r="BG122" t="s">
        <v>74</v>
      </c>
      <c r="BH122" t="s">
        <v>74</v>
      </c>
      <c r="BI122">
        <v>4</v>
      </c>
      <c r="BJ122" t="s">
        <v>451</v>
      </c>
      <c r="BK122" t="s">
        <v>88</v>
      </c>
      <c r="BL122" t="s">
        <v>452</v>
      </c>
      <c r="BM122" t="s">
        <v>1683</v>
      </c>
      <c r="BN122" t="s">
        <v>74</v>
      </c>
      <c r="BO122" t="s">
        <v>74</v>
      </c>
      <c r="BP122" t="s">
        <v>74</v>
      </c>
      <c r="BQ122" t="s">
        <v>74</v>
      </c>
      <c r="BR122" t="s">
        <v>91</v>
      </c>
      <c r="BS122" t="s">
        <v>1684</v>
      </c>
      <c r="BT122" t="str">
        <f>HYPERLINK("https%3A%2F%2Fwww.webofscience.com%2Fwos%2Fwoscc%2Ffull-record%2FWOS:A1993LQ87500014","View Full Record in Web of Science")</f>
        <v>View Full Record in Web of Science</v>
      </c>
    </row>
    <row r="123" spans="1:72" x14ac:dyDescent="0.15">
      <c r="A123" t="s">
        <v>72</v>
      </c>
      <c r="B123" t="s">
        <v>1685</v>
      </c>
      <c r="C123" t="s">
        <v>74</v>
      </c>
      <c r="D123" t="s">
        <v>74</v>
      </c>
      <c r="E123" t="s">
        <v>74</v>
      </c>
      <c r="F123" t="s">
        <v>1685</v>
      </c>
      <c r="G123" t="s">
        <v>74</v>
      </c>
      <c r="H123" t="s">
        <v>74</v>
      </c>
      <c r="I123" t="s">
        <v>1686</v>
      </c>
      <c r="J123" t="s">
        <v>1676</v>
      </c>
      <c r="K123" t="s">
        <v>74</v>
      </c>
      <c r="L123" t="s">
        <v>74</v>
      </c>
      <c r="M123" t="s">
        <v>77</v>
      </c>
      <c r="N123" t="s">
        <v>78</v>
      </c>
      <c r="O123" t="s">
        <v>74</v>
      </c>
      <c r="P123" t="s">
        <v>74</v>
      </c>
      <c r="Q123" t="s">
        <v>74</v>
      </c>
      <c r="R123" t="s">
        <v>74</v>
      </c>
      <c r="S123" t="s">
        <v>74</v>
      </c>
      <c r="T123" t="s">
        <v>74</v>
      </c>
      <c r="U123" t="s">
        <v>74</v>
      </c>
      <c r="V123" t="s">
        <v>74</v>
      </c>
      <c r="W123" t="s">
        <v>74</v>
      </c>
      <c r="X123" t="s">
        <v>74</v>
      </c>
      <c r="Y123" t="s">
        <v>1687</v>
      </c>
      <c r="Z123" t="s">
        <v>74</v>
      </c>
      <c r="AA123" t="s">
        <v>74</v>
      </c>
      <c r="AB123" t="s">
        <v>74</v>
      </c>
      <c r="AC123" t="s">
        <v>74</v>
      </c>
      <c r="AD123" t="s">
        <v>74</v>
      </c>
      <c r="AE123" t="s">
        <v>74</v>
      </c>
      <c r="AF123" t="s">
        <v>74</v>
      </c>
      <c r="AG123">
        <v>0</v>
      </c>
      <c r="AH123">
        <v>0</v>
      </c>
      <c r="AI123">
        <v>0</v>
      </c>
      <c r="AJ123">
        <v>0</v>
      </c>
      <c r="AK123">
        <v>0</v>
      </c>
      <c r="AL123" t="s">
        <v>1678</v>
      </c>
      <c r="AM123" t="s">
        <v>1679</v>
      </c>
      <c r="AN123" t="s">
        <v>1680</v>
      </c>
      <c r="AO123" t="s">
        <v>1681</v>
      </c>
      <c r="AP123" t="s">
        <v>74</v>
      </c>
      <c r="AQ123" t="s">
        <v>74</v>
      </c>
      <c r="AR123" t="s">
        <v>1676</v>
      </c>
      <c r="AS123" t="s">
        <v>1682</v>
      </c>
      <c r="AT123" t="s">
        <v>1484</v>
      </c>
      <c r="AU123">
        <v>1993</v>
      </c>
      <c r="AV123">
        <v>38</v>
      </c>
      <c r="AW123">
        <v>8</v>
      </c>
      <c r="AX123" t="s">
        <v>74</v>
      </c>
      <c r="AY123" t="s">
        <v>74</v>
      </c>
      <c r="AZ123" t="s">
        <v>74</v>
      </c>
      <c r="BA123" t="s">
        <v>74</v>
      </c>
      <c r="BB123">
        <v>16</v>
      </c>
      <c r="BC123">
        <v>19</v>
      </c>
      <c r="BD123" t="s">
        <v>74</v>
      </c>
      <c r="BE123" t="s">
        <v>74</v>
      </c>
      <c r="BF123" t="s">
        <v>74</v>
      </c>
      <c r="BG123" t="s">
        <v>74</v>
      </c>
      <c r="BH123" t="s">
        <v>74</v>
      </c>
      <c r="BI123">
        <v>4</v>
      </c>
      <c r="BJ123" t="s">
        <v>451</v>
      </c>
      <c r="BK123" t="s">
        <v>88</v>
      </c>
      <c r="BL123" t="s">
        <v>452</v>
      </c>
      <c r="BM123" t="s">
        <v>1683</v>
      </c>
      <c r="BN123" t="s">
        <v>74</v>
      </c>
      <c r="BO123" t="s">
        <v>74</v>
      </c>
      <c r="BP123" t="s">
        <v>74</v>
      </c>
      <c r="BQ123" t="s">
        <v>74</v>
      </c>
      <c r="BR123" t="s">
        <v>91</v>
      </c>
      <c r="BS123" t="s">
        <v>1688</v>
      </c>
      <c r="BT123" t="str">
        <f>HYPERLINK("https%3A%2F%2Fwww.webofscience.com%2Fwos%2Fwoscc%2Ffull-record%2FWOS:A1993LQ87500015","View Full Record in Web of Science")</f>
        <v>View Full Record in Web of Science</v>
      </c>
    </row>
    <row r="124" spans="1:72" x14ac:dyDescent="0.15">
      <c r="A124" t="s">
        <v>72</v>
      </c>
      <c r="B124" t="s">
        <v>1689</v>
      </c>
      <c r="C124" t="s">
        <v>74</v>
      </c>
      <c r="D124" t="s">
        <v>74</v>
      </c>
      <c r="E124" t="s">
        <v>74</v>
      </c>
      <c r="F124" t="s">
        <v>1689</v>
      </c>
      <c r="G124" t="s">
        <v>74</v>
      </c>
      <c r="H124" t="s">
        <v>74</v>
      </c>
      <c r="I124" t="s">
        <v>1690</v>
      </c>
      <c r="J124" t="s">
        <v>835</v>
      </c>
      <c r="K124" t="s">
        <v>74</v>
      </c>
      <c r="L124" t="s">
        <v>74</v>
      </c>
      <c r="M124" t="s">
        <v>77</v>
      </c>
      <c r="N124" t="s">
        <v>884</v>
      </c>
      <c r="O124" t="s">
        <v>1691</v>
      </c>
      <c r="P124" t="s">
        <v>1692</v>
      </c>
      <c r="Q124" t="s">
        <v>1693</v>
      </c>
      <c r="R124" t="s">
        <v>74</v>
      </c>
      <c r="S124" t="s">
        <v>1694</v>
      </c>
      <c r="T124" t="s">
        <v>1695</v>
      </c>
      <c r="U124" t="s">
        <v>1696</v>
      </c>
      <c r="V124" t="s">
        <v>1697</v>
      </c>
      <c r="W124" t="s">
        <v>74</v>
      </c>
      <c r="X124" t="s">
        <v>74</v>
      </c>
      <c r="Y124" t="s">
        <v>1698</v>
      </c>
      <c r="Z124" t="s">
        <v>74</v>
      </c>
      <c r="AA124" t="s">
        <v>74</v>
      </c>
      <c r="AB124" t="s">
        <v>74</v>
      </c>
      <c r="AC124" t="s">
        <v>74</v>
      </c>
      <c r="AD124" t="s">
        <v>74</v>
      </c>
      <c r="AE124" t="s">
        <v>74</v>
      </c>
      <c r="AF124" t="s">
        <v>74</v>
      </c>
      <c r="AG124">
        <v>30</v>
      </c>
      <c r="AH124">
        <v>44</v>
      </c>
      <c r="AI124">
        <v>48</v>
      </c>
      <c r="AJ124">
        <v>0</v>
      </c>
      <c r="AK124">
        <v>6</v>
      </c>
      <c r="AL124" t="s">
        <v>842</v>
      </c>
      <c r="AM124" t="s">
        <v>843</v>
      </c>
      <c r="AN124" t="s">
        <v>844</v>
      </c>
      <c r="AO124" t="s">
        <v>845</v>
      </c>
      <c r="AP124" t="s">
        <v>74</v>
      </c>
      <c r="AQ124" t="s">
        <v>74</v>
      </c>
      <c r="AR124" t="s">
        <v>846</v>
      </c>
      <c r="AS124" t="s">
        <v>847</v>
      </c>
      <c r="AT124" t="s">
        <v>1484</v>
      </c>
      <c r="AU124">
        <v>1993</v>
      </c>
      <c r="AV124">
        <v>23</v>
      </c>
      <c r="AW124" t="s">
        <v>1699</v>
      </c>
      <c r="AX124" t="s">
        <v>74</v>
      </c>
      <c r="AY124" t="s">
        <v>74</v>
      </c>
      <c r="AZ124" t="s">
        <v>74</v>
      </c>
      <c r="BA124" t="s">
        <v>74</v>
      </c>
      <c r="BB124">
        <v>105</v>
      </c>
      <c r="BC124">
        <v>114</v>
      </c>
      <c r="BD124" t="s">
        <v>74</v>
      </c>
      <c r="BE124" t="s">
        <v>1700</v>
      </c>
      <c r="BF124" t="str">
        <f>HYPERLINK("http://dx.doi.org/10.1080/07924259.1993.9672301","http://dx.doi.org/10.1080/07924259.1993.9672301")</f>
        <v>http://dx.doi.org/10.1080/07924259.1993.9672301</v>
      </c>
      <c r="BG124" t="s">
        <v>74</v>
      </c>
      <c r="BH124" t="s">
        <v>74</v>
      </c>
      <c r="BI124">
        <v>10</v>
      </c>
      <c r="BJ124" t="s">
        <v>849</v>
      </c>
      <c r="BK124" t="s">
        <v>894</v>
      </c>
      <c r="BL124" t="s">
        <v>849</v>
      </c>
      <c r="BM124" t="s">
        <v>1701</v>
      </c>
      <c r="BN124" t="s">
        <v>74</v>
      </c>
      <c r="BO124" t="s">
        <v>74</v>
      </c>
      <c r="BP124" t="s">
        <v>74</v>
      </c>
      <c r="BQ124" t="s">
        <v>74</v>
      </c>
      <c r="BR124" t="s">
        <v>91</v>
      </c>
      <c r="BS124" t="s">
        <v>1702</v>
      </c>
      <c r="BT124" t="str">
        <f>HYPERLINK("https%3A%2F%2Fwww.webofscience.com%2Fwos%2Fwoscc%2Ffull-record%2FWOS:A1993MA13300004","View Full Record in Web of Science")</f>
        <v>View Full Record in Web of Science</v>
      </c>
    </row>
    <row r="125" spans="1:72" x14ac:dyDescent="0.15">
      <c r="A125" t="s">
        <v>72</v>
      </c>
      <c r="B125" t="s">
        <v>1703</v>
      </c>
      <c r="C125" t="s">
        <v>74</v>
      </c>
      <c r="D125" t="s">
        <v>74</v>
      </c>
      <c r="E125" t="s">
        <v>74</v>
      </c>
      <c r="F125" t="s">
        <v>1703</v>
      </c>
      <c r="G125" t="s">
        <v>74</v>
      </c>
      <c r="H125" t="s">
        <v>74</v>
      </c>
      <c r="I125" t="s">
        <v>1704</v>
      </c>
      <c r="J125" t="s">
        <v>1705</v>
      </c>
      <c r="K125" t="s">
        <v>74</v>
      </c>
      <c r="L125" t="s">
        <v>74</v>
      </c>
      <c r="M125" t="s">
        <v>77</v>
      </c>
      <c r="N125" t="s">
        <v>78</v>
      </c>
      <c r="O125" t="s">
        <v>74</v>
      </c>
      <c r="P125" t="s">
        <v>74</v>
      </c>
      <c r="Q125" t="s">
        <v>74</v>
      </c>
      <c r="R125" t="s">
        <v>74</v>
      </c>
      <c r="S125" t="s">
        <v>74</v>
      </c>
      <c r="T125" t="s">
        <v>1706</v>
      </c>
      <c r="U125" t="s">
        <v>1707</v>
      </c>
      <c r="V125" t="s">
        <v>1708</v>
      </c>
      <c r="W125" t="s">
        <v>1709</v>
      </c>
      <c r="X125" t="s">
        <v>74</v>
      </c>
      <c r="Y125" t="s">
        <v>1710</v>
      </c>
      <c r="Z125" t="s">
        <v>74</v>
      </c>
      <c r="AA125" t="s">
        <v>1711</v>
      </c>
      <c r="AB125" t="s">
        <v>1712</v>
      </c>
      <c r="AC125" t="s">
        <v>74</v>
      </c>
      <c r="AD125" t="s">
        <v>74</v>
      </c>
      <c r="AE125" t="s">
        <v>74</v>
      </c>
      <c r="AF125" t="s">
        <v>74</v>
      </c>
      <c r="AG125">
        <v>42</v>
      </c>
      <c r="AH125">
        <v>134</v>
      </c>
      <c r="AI125">
        <v>146</v>
      </c>
      <c r="AJ125">
        <v>0</v>
      </c>
      <c r="AK125">
        <v>12</v>
      </c>
      <c r="AL125" t="s">
        <v>1713</v>
      </c>
      <c r="AM125" t="s">
        <v>320</v>
      </c>
      <c r="AN125" t="s">
        <v>1714</v>
      </c>
      <c r="AO125" t="s">
        <v>1715</v>
      </c>
      <c r="AP125" t="s">
        <v>74</v>
      </c>
      <c r="AQ125" t="s">
        <v>74</v>
      </c>
      <c r="AR125" t="s">
        <v>1716</v>
      </c>
      <c r="AS125" t="s">
        <v>1717</v>
      </c>
      <c r="AT125" t="s">
        <v>1484</v>
      </c>
      <c r="AU125">
        <v>1993</v>
      </c>
      <c r="AV125">
        <v>17</v>
      </c>
      <c r="AW125">
        <v>2</v>
      </c>
      <c r="AX125" t="s">
        <v>74</v>
      </c>
      <c r="AY125" t="s">
        <v>74</v>
      </c>
      <c r="AZ125" t="s">
        <v>74</v>
      </c>
      <c r="BA125" t="s">
        <v>74</v>
      </c>
      <c r="BB125">
        <v>95</v>
      </c>
      <c r="BC125">
        <v>122</v>
      </c>
      <c r="BD125" t="s">
        <v>74</v>
      </c>
      <c r="BE125" t="s">
        <v>1718</v>
      </c>
      <c r="BF125" t="str">
        <f>HYPERLINK("http://dx.doi.org/10.1007/BF00702821","http://dx.doi.org/10.1007/BF00702821")</f>
        <v>http://dx.doi.org/10.1007/BF00702821</v>
      </c>
      <c r="BG125" t="s">
        <v>74</v>
      </c>
      <c r="BH125" t="s">
        <v>74</v>
      </c>
      <c r="BI125">
        <v>28</v>
      </c>
      <c r="BJ125" t="s">
        <v>1719</v>
      </c>
      <c r="BK125" t="s">
        <v>88</v>
      </c>
      <c r="BL125" t="s">
        <v>1720</v>
      </c>
      <c r="BM125" t="s">
        <v>1721</v>
      </c>
      <c r="BN125" t="s">
        <v>74</v>
      </c>
      <c r="BO125" t="s">
        <v>74</v>
      </c>
      <c r="BP125" t="s">
        <v>74</v>
      </c>
      <c r="BQ125" t="s">
        <v>74</v>
      </c>
      <c r="BR125" t="s">
        <v>91</v>
      </c>
      <c r="BS125" t="s">
        <v>1722</v>
      </c>
      <c r="BT125" t="str">
        <f>HYPERLINK("https%3A%2F%2Fwww.webofscience.com%2Fwos%2Fwoscc%2Ffull-record%2FWOS:A1993LU03500001","View Full Record in Web of Science")</f>
        <v>View Full Record in Web of Science</v>
      </c>
    </row>
    <row r="126" spans="1:72" x14ac:dyDescent="0.15">
      <c r="A126" t="s">
        <v>72</v>
      </c>
      <c r="B126" t="s">
        <v>1723</v>
      </c>
      <c r="C126" t="s">
        <v>74</v>
      </c>
      <c r="D126" t="s">
        <v>74</v>
      </c>
      <c r="E126" t="s">
        <v>74</v>
      </c>
      <c r="F126" t="s">
        <v>1723</v>
      </c>
      <c r="G126" t="s">
        <v>74</v>
      </c>
      <c r="H126" t="s">
        <v>74</v>
      </c>
      <c r="I126" t="s">
        <v>1724</v>
      </c>
      <c r="J126" t="s">
        <v>1725</v>
      </c>
      <c r="K126" t="s">
        <v>74</v>
      </c>
      <c r="L126" t="s">
        <v>74</v>
      </c>
      <c r="M126" t="s">
        <v>77</v>
      </c>
      <c r="N126" t="s">
        <v>78</v>
      </c>
      <c r="O126" t="s">
        <v>74</v>
      </c>
      <c r="P126" t="s">
        <v>74</v>
      </c>
      <c r="Q126" t="s">
        <v>74</v>
      </c>
      <c r="R126" t="s">
        <v>74</v>
      </c>
      <c r="S126" t="s">
        <v>74</v>
      </c>
      <c r="T126" t="s">
        <v>74</v>
      </c>
      <c r="U126" t="s">
        <v>1726</v>
      </c>
      <c r="V126" t="s">
        <v>1727</v>
      </c>
      <c r="W126" t="s">
        <v>74</v>
      </c>
      <c r="X126" t="s">
        <v>74</v>
      </c>
      <c r="Y126" t="s">
        <v>1728</v>
      </c>
      <c r="Z126" t="s">
        <v>74</v>
      </c>
      <c r="AA126" t="s">
        <v>74</v>
      </c>
      <c r="AB126" t="s">
        <v>74</v>
      </c>
      <c r="AC126" t="s">
        <v>74</v>
      </c>
      <c r="AD126" t="s">
        <v>74</v>
      </c>
      <c r="AE126" t="s">
        <v>74</v>
      </c>
      <c r="AF126" t="s">
        <v>74</v>
      </c>
      <c r="AG126">
        <v>33</v>
      </c>
      <c r="AH126">
        <v>10</v>
      </c>
      <c r="AI126">
        <v>10</v>
      </c>
      <c r="AJ126">
        <v>0</v>
      </c>
      <c r="AK126">
        <v>3</v>
      </c>
      <c r="AL126" t="s">
        <v>1729</v>
      </c>
      <c r="AM126" t="s">
        <v>1730</v>
      </c>
      <c r="AN126" t="s">
        <v>1731</v>
      </c>
      <c r="AO126" t="s">
        <v>1732</v>
      </c>
      <c r="AP126" t="s">
        <v>74</v>
      </c>
      <c r="AQ126" t="s">
        <v>74</v>
      </c>
      <c r="AR126" t="s">
        <v>1733</v>
      </c>
      <c r="AS126" t="s">
        <v>1734</v>
      </c>
      <c r="AT126" t="s">
        <v>1484</v>
      </c>
      <c r="AU126">
        <v>1993</v>
      </c>
      <c r="AV126">
        <v>13</v>
      </c>
      <c r="AW126">
        <v>3</v>
      </c>
      <c r="AX126" t="s">
        <v>74</v>
      </c>
      <c r="AY126" t="s">
        <v>74</v>
      </c>
      <c r="AZ126" t="s">
        <v>74</v>
      </c>
      <c r="BA126" t="s">
        <v>74</v>
      </c>
      <c r="BB126">
        <v>423</v>
      </c>
      <c r="BC126">
        <v>431</v>
      </c>
      <c r="BD126" t="s">
        <v>74</v>
      </c>
      <c r="BE126" t="s">
        <v>1735</v>
      </c>
      <c r="BF126" t="str">
        <f>HYPERLINK("http://dx.doi.org/10.2307/1548785","http://dx.doi.org/10.2307/1548785")</f>
        <v>http://dx.doi.org/10.2307/1548785</v>
      </c>
      <c r="BG126" t="s">
        <v>74</v>
      </c>
      <c r="BH126" t="s">
        <v>74</v>
      </c>
      <c r="BI126">
        <v>9</v>
      </c>
      <c r="BJ126" t="s">
        <v>1736</v>
      </c>
      <c r="BK126" t="s">
        <v>88</v>
      </c>
      <c r="BL126" t="s">
        <v>1736</v>
      </c>
      <c r="BM126" t="s">
        <v>1737</v>
      </c>
      <c r="BN126" t="s">
        <v>74</v>
      </c>
      <c r="BO126" t="s">
        <v>74</v>
      </c>
      <c r="BP126" t="s">
        <v>74</v>
      </c>
      <c r="BQ126" t="s">
        <v>74</v>
      </c>
      <c r="BR126" t="s">
        <v>91</v>
      </c>
      <c r="BS126" t="s">
        <v>1738</v>
      </c>
      <c r="BT126" t="str">
        <f>HYPERLINK("https%3A%2F%2Fwww.webofscience.com%2Fwos%2Fwoscc%2Ffull-record%2FWOS:A1993LT33600003","View Full Record in Web of Science")</f>
        <v>View Full Record in Web of Science</v>
      </c>
    </row>
    <row r="127" spans="1:72" x14ac:dyDescent="0.15">
      <c r="A127" t="s">
        <v>72</v>
      </c>
      <c r="B127" t="s">
        <v>1739</v>
      </c>
      <c r="C127" t="s">
        <v>74</v>
      </c>
      <c r="D127" t="s">
        <v>74</v>
      </c>
      <c r="E127" t="s">
        <v>74</v>
      </c>
      <c r="F127" t="s">
        <v>1739</v>
      </c>
      <c r="G127" t="s">
        <v>74</v>
      </c>
      <c r="H127" t="s">
        <v>74</v>
      </c>
      <c r="I127" t="s">
        <v>1740</v>
      </c>
      <c r="J127" t="s">
        <v>1725</v>
      </c>
      <c r="K127" t="s">
        <v>74</v>
      </c>
      <c r="L127" t="s">
        <v>74</v>
      </c>
      <c r="M127" t="s">
        <v>77</v>
      </c>
      <c r="N127" t="s">
        <v>78</v>
      </c>
      <c r="O127" t="s">
        <v>74</v>
      </c>
      <c r="P127" t="s">
        <v>74</v>
      </c>
      <c r="Q127" t="s">
        <v>74</v>
      </c>
      <c r="R127" t="s">
        <v>74</v>
      </c>
      <c r="S127" t="s">
        <v>74</v>
      </c>
      <c r="T127" t="s">
        <v>74</v>
      </c>
      <c r="U127" t="s">
        <v>1741</v>
      </c>
      <c r="V127" t="s">
        <v>1742</v>
      </c>
      <c r="W127" t="s">
        <v>1743</v>
      </c>
      <c r="X127" t="s">
        <v>1744</v>
      </c>
      <c r="Y127" t="s">
        <v>1745</v>
      </c>
      <c r="Z127" t="s">
        <v>74</v>
      </c>
      <c r="AA127" t="s">
        <v>74</v>
      </c>
      <c r="AB127" t="s">
        <v>74</v>
      </c>
      <c r="AC127" t="s">
        <v>74</v>
      </c>
      <c r="AD127" t="s">
        <v>74</v>
      </c>
      <c r="AE127" t="s">
        <v>74</v>
      </c>
      <c r="AF127" t="s">
        <v>74</v>
      </c>
      <c r="AG127">
        <v>41</v>
      </c>
      <c r="AH127">
        <v>19</v>
      </c>
      <c r="AI127">
        <v>19</v>
      </c>
      <c r="AJ127">
        <v>0</v>
      </c>
      <c r="AK127">
        <v>1</v>
      </c>
      <c r="AL127" t="s">
        <v>1729</v>
      </c>
      <c r="AM127" t="s">
        <v>1730</v>
      </c>
      <c r="AN127" t="s">
        <v>1731</v>
      </c>
      <c r="AO127" t="s">
        <v>1732</v>
      </c>
      <c r="AP127" t="s">
        <v>74</v>
      </c>
      <c r="AQ127" t="s">
        <v>74</v>
      </c>
      <c r="AR127" t="s">
        <v>1733</v>
      </c>
      <c r="AS127" t="s">
        <v>1734</v>
      </c>
      <c r="AT127" t="s">
        <v>1484</v>
      </c>
      <c r="AU127">
        <v>1993</v>
      </c>
      <c r="AV127">
        <v>13</v>
      </c>
      <c r="AW127">
        <v>3</v>
      </c>
      <c r="AX127" t="s">
        <v>74</v>
      </c>
      <c r="AY127" t="s">
        <v>74</v>
      </c>
      <c r="AZ127" t="s">
        <v>74</v>
      </c>
      <c r="BA127" t="s">
        <v>74</v>
      </c>
      <c r="BB127">
        <v>443</v>
      </c>
      <c r="BC127">
        <v>455</v>
      </c>
      <c r="BD127" t="s">
        <v>74</v>
      </c>
      <c r="BE127" t="s">
        <v>1746</v>
      </c>
      <c r="BF127" t="str">
        <f>HYPERLINK("http://dx.doi.org/10.2307/1548787","http://dx.doi.org/10.2307/1548787")</f>
        <v>http://dx.doi.org/10.2307/1548787</v>
      </c>
      <c r="BG127" t="s">
        <v>74</v>
      </c>
      <c r="BH127" t="s">
        <v>74</v>
      </c>
      <c r="BI127">
        <v>13</v>
      </c>
      <c r="BJ127" t="s">
        <v>1736</v>
      </c>
      <c r="BK127" t="s">
        <v>88</v>
      </c>
      <c r="BL127" t="s">
        <v>1736</v>
      </c>
      <c r="BM127" t="s">
        <v>1737</v>
      </c>
      <c r="BN127" t="s">
        <v>74</v>
      </c>
      <c r="BO127" t="s">
        <v>74</v>
      </c>
      <c r="BP127" t="s">
        <v>74</v>
      </c>
      <c r="BQ127" t="s">
        <v>74</v>
      </c>
      <c r="BR127" t="s">
        <v>91</v>
      </c>
      <c r="BS127" t="s">
        <v>1747</v>
      </c>
      <c r="BT127" t="str">
        <f>HYPERLINK("https%3A%2F%2Fwww.webofscience.com%2Fwos%2Fwoscc%2Ffull-record%2FWOS:A1993LT33600005","View Full Record in Web of Science")</f>
        <v>View Full Record in Web of Science</v>
      </c>
    </row>
    <row r="128" spans="1:72" x14ac:dyDescent="0.15">
      <c r="A128" t="s">
        <v>72</v>
      </c>
      <c r="B128" t="s">
        <v>1748</v>
      </c>
      <c r="C128" t="s">
        <v>74</v>
      </c>
      <c r="D128" t="s">
        <v>74</v>
      </c>
      <c r="E128" t="s">
        <v>74</v>
      </c>
      <c r="F128" t="s">
        <v>1748</v>
      </c>
      <c r="G128" t="s">
        <v>74</v>
      </c>
      <c r="H128" t="s">
        <v>74</v>
      </c>
      <c r="I128" t="s">
        <v>1749</v>
      </c>
      <c r="J128" t="s">
        <v>1750</v>
      </c>
      <c r="K128" t="s">
        <v>74</v>
      </c>
      <c r="L128" t="s">
        <v>74</v>
      </c>
      <c r="M128" t="s">
        <v>77</v>
      </c>
      <c r="N128" t="s">
        <v>78</v>
      </c>
      <c r="O128" t="s">
        <v>74</v>
      </c>
      <c r="P128" t="s">
        <v>74</v>
      </c>
      <c r="Q128" t="s">
        <v>74</v>
      </c>
      <c r="R128" t="s">
        <v>74</v>
      </c>
      <c r="S128" t="s">
        <v>74</v>
      </c>
      <c r="T128" t="s">
        <v>1751</v>
      </c>
      <c r="U128" t="s">
        <v>1752</v>
      </c>
      <c r="V128" t="s">
        <v>1753</v>
      </c>
      <c r="W128" t="s">
        <v>1754</v>
      </c>
      <c r="X128" t="s">
        <v>1755</v>
      </c>
      <c r="Y128" t="s">
        <v>1756</v>
      </c>
      <c r="Z128" t="s">
        <v>74</v>
      </c>
      <c r="AA128" t="s">
        <v>1757</v>
      </c>
      <c r="AB128" t="s">
        <v>74</v>
      </c>
      <c r="AC128" t="s">
        <v>74</v>
      </c>
      <c r="AD128" t="s">
        <v>74</v>
      </c>
      <c r="AE128" t="s">
        <v>74</v>
      </c>
      <c r="AF128" t="s">
        <v>74</v>
      </c>
      <c r="AG128">
        <v>48</v>
      </c>
      <c r="AH128">
        <v>17</v>
      </c>
      <c r="AI128">
        <v>19</v>
      </c>
      <c r="AJ128">
        <v>1</v>
      </c>
      <c r="AK128">
        <v>20</v>
      </c>
      <c r="AL128" t="s">
        <v>1758</v>
      </c>
      <c r="AM128" t="s">
        <v>161</v>
      </c>
      <c r="AN128" t="s">
        <v>1215</v>
      </c>
      <c r="AO128" t="s">
        <v>1759</v>
      </c>
      <c r="AP128" t="s">
        <v>74</v>
      </c>
      <c r="AQ128" t="s">
        <v>74</v>
      </c>
      <c r="AR128" t="s">
        <v>1760</v>
      </c>
      <c r="AS128" t="s">
        <v>1761</v>
      </c>
      <c r="AT128" t="s">
        <v>1484</v>
      </c>
      <c r="AU128">
        <v>1993</v>
      </c>
      <c r="AV128">
        <v>29</v>
      </c>
      <c r="AW128">
        <v>4</v>
      </c>
      <c r="AX128" t="s">
        <v>74</v>
      </c>
      <c r="AY128" t="s">
        <v>74</v>
      </c>
      <c r="AZ128" t="s">
        <v>74</v>
      </c>
      <c r="BA128" t="s">
        <v>74</v>
      </c>
      <c r="BB128">
        <v>407</v>
      </c>
      <c r="BC128">
        <v>417</v>
      </c>
      <c r="BD128" t="s">
        <v>74</v>
      </c>
      <c r="BE128" t="s">
        <v>1762</v>
      </c>
      <c r="BF128" t="str">
        <f>HYPERLINK("http://dx.doi.org/10.1111/j.1529-8817.1993.tb00141.x","http://dx.doi.org/10.1111/j.1529-8817.1993.tb00141.x")</f>
        <v>http://dx.doi.org/10.1111/j.1529-8817.1993.tb00141.x</v>
      </c>
      <c r="BG128" t="s">
        <v>74</v>
      </c>
      <c r="BH128" t="s">
        <v>74</v>
      </c>
      <c r="BI128">
        <v>11</v>
      </c>
      <c r="BJ128" t="s">
        <v>1234</v>
      </c>
      <c r="BK128" t="s">
        <v>88</v>
      </c>
      <c r="BL128" t="s">
        <v>1234</v>
      </c>
      <c r="BM128" t="s">
        <v>1763</v>
      </c>
      <c r="BN128" t="s">
        <v>74</v>
      </c>
      <c r="BO128" t="s">
        <v>74</v>
      </c>
      <c r="BP128" t="s">
        <v>74</v>
      </c>
      <c r="BQ128" t="s">
        <v>74</v>
      </c>
      <c r="BR128" t="s">
        <v>91</v>
      </c>
      <c r="BS128" t="s">
        <v>1764</v>
      </c>
      <c r="BT128" t="str">
        <f>HYPERLINK("https%3A%2F%2Fwww.webofscience.com%2Fwos%2Fwoscc%2Ffull-record%2FWOS:A1993LU69500003","View Full Record in Web of Science")</f>
        <v>View Full Record in Web of Science</v>
      </c>
    </row>
    <row r="129" spans="1:72" x14ac:dyDescent="0.15">
      <c r="A129" t="s">
        <v>72</v>
      </c>
      <c r="B129" t="s">
        <v>1765</v>
      </c>
      <c r="C129" t="s">
        <v>74</v>
      </c>
      <c r="D129" t="s">
        <v>74</v>
      </c>
      <c r="E129" t="s">
        <v>74</v>
      </c>
      <c r="F129" t="s">
        <v>1765</v>
      </c>
      <c r="G129" t="s">
        <v>74</v>
      </c>
      <c r="H129" t="s">
        <v>74</v>
      </c>
      <c r="I129" t="s">
        <v>1766</v>
      </c>
      <c r="J129" t="s">
        <v>950</v>
      </c>
      <c r="K129" t="s">
        <v>74</v>
      </c>
      <c r="L129" t="s">
        <v>74</v>
      </c>
      <c r="M129" t="s">
        <v>77</v>
      </c>
      <c r="N129" t="s">
        <v>599</v>
      </c>
      <c r="O129" t="s">
        <v>74</v>
      </c>
      <c r="P129" t="s">
        <v>74</v>
      </c>
      <c r="Q129" t="s">
        <v>74</v>
      </c>
      <c r="R129" t="s">
        <v>74</v>
      </c>
      <c r="S129" t="s">
        <v>74</v>
      </c>
      <c r="T129" t="s">
        <v>74</v>
      </c>
      <c r="U129" t="s">
        <v>74</v>
      </c>
      <c r="V129" t="s">
        <v>1767</v>
      </c>
      <c r="W129" t="s">
        <v>1768</v>
      </c>
      <c r="X129" t="s">
        <v>74</v>
      </c>
      <c r="Y129" t="s">
        <v>1769</v>
      </c>
      <c r="Z129" t="s">
        <v>74</v>
      </c>
      <c r="AA129" t="s">
        <v>1770</v>
      </c>
      <c r="AB129" t="s">
        <v>955</v>
      </c>
      <c r="AC129" t="s">
        <v>74</v>
      </c>
      <c r="AD129" t="s">
        <v>74</v>
      </c>
      <c r="AE129" t="s">
        <v>74</v>
      </c>
      <c r="AF129" t="s">
        <v>74</v>
      </c>
      <c r="AG129">
        <v>11</v>
      </c>
      <c r="AH129">
        <v>16</v>
      </c>
      <c r="AI129">
        <v>16</v>
      </c>
      <c r="AJ129">
        <v>0</v>
      </c>
      <c r="AK129">
        <v>6</v>
      </c>
      <c r="AL129" t="s">
        <v>956</v>
      </c>
      <c r="AM129" t="s">
        <v>957</v>
      </c>
      <c r="AN129" t="s">
        <v>958</v>
      </c>
      <c r="AO129" t="s">
        <v>959</v>
      </c>
      <c r="AP129" t="s">
        <v>74</v>
      </c>
      <c r="AQ129" t="s">
        <v>74</v>
      </c>
      <c r="AR129" t="s">
        <v>960</v>
      </c>
      <c r="AS129" t="s">
        <v>961</v>
      </c>
      <c r="AT129" t="s">
        <v>1484</v>
      </c>
      <c r="AU129">
        <v>1993</v>
      </c>
      <c r="AV129">
        <v>23</v>
      </c>
      <c r="AW129">
        <v>8</v>
      </c>
      <c r="AX129" t="s">
        <v>74</v>
      </c>
      <c r="AY129" t="s">
        <v>74</v>
      </c>
      <c r="AZ129" t="s">
        <v>74</v>
      </c>
      <c r="BA129" t="s">
        <v>74</v>
      </c>
      <c r="BB129">
        <v>1885</v>
      </c>
      <c r="BC129">
        <v>1892</v>
      </c>
      <c r="BD129" t="s">
        <v>74</v>
      </c>
      <c r="BE129" t="s">
        <v>1771</v>
      </c>
      <c r="BF129" t="str">
        <f>HYPERLINK("http://dx.doi.org/10.1175/1520-0485(1993)023&lt;1885:OTSONA&gt;2.0.CO;2","http://dx.doi.org/10.1175/1520-0485(1993)023&lt;1885:OTSONA&gt;2.0.CO;2")</f>
        <v>http://dx.doi.org/10.1175/1520-0485(1993)023&lt;1885:OTSONA&gt;2.0.CO;2</v>
      </c>
      <c r="BG129" t="s">
        <v>74</v>
      </c>
      <c r="BH129" t="s">
        <v>74</v>
      </c>
      <c r="BI129">
        <v>8</v>
      </c>
      <c r="BJ129" t="s">
        <v>963</v>
      </c>
      <c r="BK129" t="s">
        <v>88</v>
      </c>
      <c r="BL129" t="s">
        <v>963</v>
      </c>
      <c r="BM129" t="s">
        <v>1772</v>
      </c>
      <c r="BN129" t="s">
        <v>74</v>
      </c>
      <c r="BO129" t="s">
        <v>169</v>
      </c>
      <c r="BP129" t="s">
        <v>74</v>
      </c>
      <c r="BQ129" t="s">
        <v>74</v>
      </c>
      <c r="BR129" t="s">
        <v>91</v>
      </c>
      <c r="BS129" t="s">
        <v>1773</v>
      </c>
      <c r="BT129" t="str">
        <f>HYPERLINK("https%3A%2F%2Fwww.webofscience.com%2Fwos%2Fwoscc%2Ffull-record%2FWOS:A1993LT17600022","View Full Record in Web of Science")</f>
        <v>View Full Record in Web of Science</v>
      </c>
    </row>
    <row r="130" spans="1:72" x14ac:dyDescent="0.15">
      <c r="A130" t="s">
        <v>72</v>
      </c>
      <c r="B130" t="s">
        <v>1774</v>
      </c>
      <c r="C130" t="s">
        <v>74</v>
      </c>
      <c r="D130" t="s">
        <v>74</v>
      </c>
      <c r="E130" t="s">
        <v>74</v>
      </c>
      <c r="F130" t="s">
        <v>1774</v>
      </c>
      <c r="G130" t="s">
        <v>74</v>
      </c>
      <c r="H130" t="s">
        <v>74</v>
      </c>
      <c r="I130" t="s">
        <v>1775</v>
      </c>
      <c r="J130" t="s">
        <v>979</v>
      </c>
      <c r="K130" t="s">
        <v>74</v>
      </c>
      <c r="L130" t="s">
        <v>74</v>
      </c>
      <c r="M130" t="s">
        <v>77</v>
      </c>
      <c r="N130" t="s">
        <v>78</v>
      </c>
      <c r="O130" t="s">
        <v>74</v>
      </c>
      <c r="P130" t="s">
        <v>74</v>
      </c>
      <c r="Q130" t="s">
        <v>74</v>
      </c>
      <c r="R130" t="s">
        <v>74</v>
      </c>
      <c r="S130" t="s">
        <v>74</v>
      </c>
      <c r="T130" t="s">
        <v>74</v>
      </c>
      <c r="U130" t="s">
        <v>1776</v>
      </c>
      <c r="V130" t="s">
        <v>1777</v>
      </c>
      <c r="W130" t="s">
        <v>1778</v>
      </c>
      <c r="X130" t="s">
        <v>1309</v>
      </c>
      <c r="Y130" t="s">
        <v>1779</v>
      </c>
      <c r="Z130" t="s">
        <v>74</v>
      </c>
      <c r="AA130" t="s">
        <v>1780</v>
      </c>
      <c r="AB130" t="s">
        <v>74</v>
      </c>
      <c r="AC130" t="s">
        <v>74</v>
      </c>
      <c r="AD130" t="s">
        <v>74</v>
      </c>
      <c r="AE130" t="s">
        <v>74</v>
      </c>
      <c r="AF130" t="s">
        <v>74</v>
      </c>
      <c r="AG130">
        <v>22</v>
      </c>
      <c r="AH130">
        <v>68</v>
      </c>
      <c r="AI130">
        <v>70</v>
      </c>
      <c r="AJ130">
        <v>0</v>
      </c>
      <c r="AK130">
        <v>7</v>
      </c>
      <c r="AL130" t="s">
        <v>985</v>
      </c>
      <c r="AM130" t="s">
        <v>140</v>
      </c>
      <c r="AN130" t="s">
        <v>986</v>
      </c>
      <c r="AO130" t="s">
        <v>987</v>
      </c>
      <c r="AP130" t="s">
        <v>74</v>
      </c>
      <c r="AQ130" t="s">
        <v>74</v>
      </c>
      <c r="AR130" t="s">
        <v>988</v>
      </c>
      <c r="AS130" t="s">
        <v>989</v>
      </c>
      <c r="AT130" t="s">
        <v>1484</v>
      </c>
      <c r="AU130">
        <v>1993</v>
      </c>
      <c r="AV130">
        <v>15</v>
      </c>
      <c r="AW130">
        <v>8</v>
      </c>
      <c r="AX130" t="s">
        <v>74</v>
      </c>
      <c r="AY130" t="s">
        <v>74</v>
      </c>
      <c r="AZ130" t="s">
        <v>74</v>
      </c>
      <c r="BA130" t="s">
        <v>74</v>
      </c>
      <c r="BB130">
        <v>925</v>
      </c>
      <c r="BC130">
        <v>938</v>
      </c>
      <c r="BD130" t="s">
        <v>74</v>
      </c>
      <c r="BE130" t="s">
        <v>1781</v>
      </c>
      <c r="BF130" t="str">
        <f>HYPERLINK("http://dx.doi.org/10.1093/plankt/15.8.925","http://dx.doi.org/10.1093/plankt/15.8.925")</f>
        <v>http://dx.doi.org/10.1093/plankt/15.8.925</v>
      </c>
      <c r="BG130" t="s">
        <v>74</v>
      </c>
      <c r="BH130" t="s">
        <v>74</v>
      </c>
      <c r="BI130">
        <v>14</v>
      </c>
      <c r="BJ130" t="s">
        <v>681</v>
      </c>
      <c r="BK130" t="s">
        <v>88</v>
      </c>
      <c r="BL130" t="s">
        <v>681</v>
      </c>
      <c r="BM130" t="s">
        <v>1782</v>
      </c>
      <c r="BN130" t="s">
        <v>74</v>
      </c>
      <c r="BO130" t="s">
        <v>74</v>
      </c>
      <c r="BP130" t="s">
        <v>74</v>
      </c>
      <c r="BQ130" t="s">
        <v>74</v>
      </c>
      <c r="BR130" t="s">
        <v>91</v>
      </c>
      <c r="BS130" t="s">
        <v>1783</v>
      </c>
      <c r="BT130" t="str">
        <f>HYPERLINK("https%3A%2F%2Fwww.webofscience.com%2Fwos%2Fwoscc%2Ffull-record%2FWOS:A1993LV05200004","View Full Record in Web of Science")</f>
        <v>View Full Record in Web of Science</v>
      </c>
    </row>
    <row r="131" spans="1:72" x14ac:dyDescent="0.15">
      <c r="A131" t="s">
        <v>72</v>
      </c>
      <c r="B131" t="s">
        <v>1784</v>
      </c>
      <c r="C131" t="s">
        <v>74</v>
      </c>
      <c r="D131" t="s">
        <v>74</v>
      </c>
      <c r="E131" t="s">
        <v>74</v>
      </c>
      <c r="F131" t="s">
        <v>1784</v>
      </c>
      <c r="G131" t="s">
        <v>74</v>
      </c>
      <c r="H131" t="s">
        <v>74</v>
      </c>
      <c r="I131" t="s">
        <v>1785</v>
      </c>
      <c r="J131" t="s">
        <v>173</v>
      </c>
      <c r="K131" t="s">
        <v>74</v>
      </c>
      <c r="L131" t="s">
        <v>74</v>
      </c>
      <c r="M131" t="s">
        <v>77</v>
      </c>
      <c r="N131" t="s">
        <v>78</v>
      </c>
      <c r="O131" t="s">
        <v>74</v>
      </c>
      <c r="P131" t="s">
        <v>74</v>
      </c>
      <c r="Q131" t="s">
        <v>74</v>
      </c>
      <c r="R131" t="s">
        <v>74</v>
      </c>
      <c r="S131" t="s">
        <v>74</v>
      </c>
      <c r="T131" t="s">
        <v>74</v>
      </c>
      <c r="U131" t="s">
        <v>1786</v>
      </c>
      <c r="V131" t="s">
        <v>1787</v>
      </c>
      <c r="W131" t="s">
        <v>1788</v>
      </c>
      <c r="X131" t="s">
        <v>138</v>
      </c>
      <c r="Y131" t="s">
        <v>1789</v>
      </c>
      <c r="Z131" t="s">
        <v>74</v>
      </c>
      <c r="AA131" t="s">
        <v>1790</v>
      </c>
      <c r="AB131" t="s">
        <v>1791</v>
      </c>
      <c r="AC131" t="s">
        <v>74</v>
      </c>
      <c r="AD131" t="s">
        <v>74</v>
      </c>
      <c r="AE131" t="s">
        <v>74</v>
      </c>
      <c r="AF131" t="s">
        <v>74</v>
      </c>
      <c r="AG131">
        <v>88</v>
      </c>
      <c r="AH131">
        <v>67</v>
      </c>
      <c r="AI131">
        <v>72</v>
      </c>
      <c r="AJ131">
        <v>0</v>
      </c>
      <c r="AK131">
        <v>6</v>
      </c>
      <c r="AL131" t="s">
        <v>192</v>
      </c>
      <c r="AM131" t="s">
        <v>193</v>
      </c>
      <c r="AN131" t="s">
        <v>194</v>
      </c>
      <c r="AO131" t="s">
        <v>180</v>
      </c>
      <c r="AP131" t="s">
        <v>195</v>
      </c>
      <c r="AQ131" t="s">
        <v>74</v>
      </c>
      <c r="AR131" t="s">
        <v>181</v>
      </c>
      <c r="AS131" t="s">
        <v>182</v>
      </c>
      <c r="AT131" t="s">
        <v>1484</v>
      </c>
      <c r="AU131">
        <v>1993</v>
      </c>
      <c r="AV131">
        <v>116</v>
      </c>
      <c r="AW131">
        <v>4</v>
      </c>
      <c r="AX131" t="s">
        <v>74</v>
      </c>
      <c r="AY131" t="s">
        <v>74</v>
      </c>
      <c r="AZ131" t="s">
        <v>74</v>
      </c>
      <c r="BA131" t="s">
        <v>74</v>
      </c>
      <c r="BB131">
        <v>593</v>
      </c>
      <c r="BC131">
        <v>602</v>
      </c>
      <c r="BD131" t="s">
        <v>74</v>
      </c>
      <c r="BE131" t="s">
        <v>1792</v>
      </c>
      <c r="BF131" t="str">
        <f>HYPERLINK("http://dx.doi.org/10.1007/BF00355478","http://dx.doi.org/10.1007/BF00355478")</f>
        <v>http://dx.doi.org/10.1007/BF00355478</v>
      </c>
      <c r="BG131" t="s">
        <v>74</v>
      </c>
      <c r="BH131" t="s">
        <v>74</v>
      </c>
      <c r="BI131">
        <v>10</v>
      </c>
      <c r="BJ131" t="s">
        <v>184</v>
      </c>
      <c r="BK131" t="s">
        <v>88</v>
      </c>
      <c r="BL131" t="s">
        <v>184</v>
      </c>
      <c r="BM131" t="s">
        <v>1793</v>
      </c>
      <c r="BN131" t="s">
        <v>74</v>
      </c>
      <c r="BO131" t="s">
        <v>74</v>
      </c>
      <c r="BP131" t="s">
        <v>74</v>
      </c>
      <c r="BQ131" t="s">
        <v>74</v>
      </c>
      <c r="BR131" t="s">
        <v>91</v>
      </c>
      <c r="BS131" t="s">
        <v>1794</v>
      </c>
      <c r="BT131" t="str">
        <f>HYPERLINK("https%3A%2F%2Fwww.webofscience.com%2Fwos%2Fwoscc%2Ffull-record%2FWOS:A1993LR57300009","View Full Record in Web of Science")</f>
        <v>View Full Record in Web of Science</v>
      </c>
    </row>
    <row r="132" spans="1:72" x14ac:dyDescent="0.15">
      <c r="A132" t="s">
        <v>72</v>
      </c>
      <c r="B132" t="s">
        <v>1795</v>
      </c>
      <c r="C132" t="s">
        <v>74</v>
      </c>
      <c r="D132" t="s">
        <v>74</v>
      </c>
      <c r="E132" t="s">
        <v>74</v>
      </c>
      <c r="F132" t="s">
        <v>1795</v>
      </c>
      <c r="G132" t="s">
        <v>74</v>
      </c>
      <c r="H132" t="s">
        <v>74</v>
      </c>
      <c r="I132" t="s">
        <v>1796</v>
      </c>
      <c r="J132" t="s">
        <v>1085</v>
      </c>
      <c r="K132" t="s">
        <v>74</v>
      </c>
      <c r="L132" t="s">
        <v>74</v>
      </c>
      <c r="M132" t="s">
        <v>77</v>
      </c>
      <c r="N132" t="s">
        <v>78</v>
      </c>
      <c r="O132" t="s">
        <v>74</v>
      </c>
      <c r="P132" t="s">
        <v>74</v>
      </c>
      <c r="Q132" t="s">
        <v>74</v>
      </c>
      <c r="R132" t="s">
        <v>74</v>
      </c>
      <c r="S132" t="s">
        <v>74</v>
      </c>
      <c r="T132" t="s">
        <v>74</v>
      </c>
      <c r="U132" t="s">
        <v>1797</v>
      </c>
      <c r="V132" t="s">
        <v>1798</v>
      </c>
      <c r="W132" t="s">
        <v>1799</v>
      </c>
      <c r="X132" t="s">
        <v>74</v>
      </c>
      <c r="Y132" t="s">
        <v>1800</v>
      </c>
      <c r="Z132" t="s">
        <v>74</v>
      </c>
      <c r="AA132" t="s">
        <v>74</v>
      </c>
      <c r="AB132" t="s">
        <v>74</v>
      </c>
      <c r="AC132" t="s">
        <v>74</v>
      </c>
      <c r="AD132" t="s">
        <v>74</v>
      </c>
      <c r="AE132" t="s">
        <v>74</v>
      </c>
      <c r="AF132" t="s">
        <v>74</v>
      </c>
      <c r="AG132">
        <v>26</v>
      </c>
      <c r="AH132">
        <v>40</v>
      </c>
      <c r="AI132">
        <v>45</v>
      </c>
      <c r="AJ132">
        <v>1</v>
      </c>
      <c r="AK132">
        <v>8</v>
      </c>
      <c r="AL132" t="s">
        <v>1092</v>
      </c>
      <c r="AM132" t="s">
        <v>1093</v>
      </c>
      <c r="AN132" t="s">
        <v>1094</v>
      </c>
      <c r="AO132" t="s">
        <v>1095</v>
      </c>
      <c r="AP132" t="s">
        <v>74</v>
      </c>
      <c r="AQ132" t="s">
        <v>74</v>
      </c>
      <c r="AR132" t="s">
        <v>1096</v>
      </c>
      <c r="AS132" t="s">
        <v>1097</v>
      </c>
      <c r="AT132" t="s">
        <v>1484</v>
      </c>
      <c r="AU132">
        <v>1993</v>
      </c>
      <c r="AV132">
        <v>98</v>
      </c>
      <c r="AW132" t="s">
        <v>749</v>
      </c>
      <c r="AX132" t="s">
        <v>74</v>
      </c>
      <c r="AY132" t="s">
        <v>74</v>
      </c>
      <c r="AZ132" t="s">
        <v>74</v>
      </c>
      <c r="BA132" t="s">
        <v>74</v>
      </c>
      <c r="BB132">
        <v>61</v>
      </c>
      <c r="BC132">
        <v>71</v>
      </c>
      <c r="BD132" t="s">
        <v>74</v>
      </c>
      <c r="BE132" t="s">
        <v>1801</v>
      </c>
      <c r="BF132" t="str">
        <f>HYPERLINK("http://dx.doi.org/10.3354/meps098061","http://dx.doi.org/10.3354/meps098061")</f>
        <v>http://dx.doi.org/10.3354/meps098061</v>
      </c>
      <c r="BG132" t="s">
        <v>74</v>
      </c>
      <c r="BH132" t="s">
        <v>74</v>
      </c>
      <c r="BI132">
        <v>11</v>
      </c>
      <c r="BJ132" t="s">
        <v>1099</v>
      </c>
      <c r="BK132" t="s">
        <v>88</v>
      </c>
      <c r="BL132" t="s">
        <v>1100</v>
      </c>
      <c r="BM132" t="s">
        <v>1802</v>
      </c>
      <c r="BN132" t="s">
        <v>74</v>
      </c>
      <c r="BO132" t="s">
        <v>169</v>
      </c>
      <c r="BP132" t="s">
        <v>74</v>
      </c>
      <c r="BQ132" t="s">
        <v>74</v>
      </c>
      <c r="BR132" t="s">
        <v>91</v>
      </c>
      <c r="BS132" t="s">
        <v>1803</v>
      </c>
      <c r="BT132" t="str">
        <f>HYPERLINK("https%3A%2F%2Fwww.webofscience.com%2Fwos%2Fwoscc%2Ffull-record%2FWOS:A1993LT15100006","View Full Record in Web of Science")</f>
        <v>View Full Record in Web of Science</v>
      </c>
    </row>
    <row r="133" spans="1:72" x14ac:dyDescent="0.15">
      <c r="A133" t="s">
        <v>72</v>
      </c>
      <c r="B133" t="s">
        <v>1804</v>
      </c>
      <c r="C133" t="s">
        <v>74</v>
      </c>
      <c r="D133" t="s">
        <v>74</v>
      </c>
      <c r="E133" t="s">
        <v>74</v>
      </c>
      <c r="F133" t="s">
        <v>1804</v>
      </c>
      <c r="G133" t="s">
        <v>74</v>
      </c>
      <c r="H133" t="s">
        <v>74</v>
      </c>
      <c r="I133" t="s">
        <v>1805</v>
      </c>
      <c r="J133" t="s">
        <v>1085</v>
      </c>
      <c r="K133" t="s">
        <v>74</v>
      </c>
      <c r="L133" t="s">
        <v>74</v>
      </c>
      <c r="M133" t="s">
        <v>77</v>
      </c>
      <c r="N133" t="s">
        <v>78</v>
      </c>
      <c r="O133" t="s">
        <v>74</v>
      </c>
      <c r="P133" t="s">
        <v>74</v>
      </c>
      <c r="Q133" t="s">
        <v>74</v>
      </c>
      <c r="R133" t="s">
        <v>74</v>
      </c>
      <c r="S133" t="s">
        <v>74</v>
      </c>
      <c r="T133" t="s">
        <v>74</v>
      </c>
      <c r="U133" t="s">
        <v>1806</v>
      </c>
      <c r="V133" t="s">
        <v>1807</v>
      </c>
      <c r="W133" t="s">
        <v>1808</v>
      </c>
      <c r="X133" t="s">
        <v>138</v>
      </c>
      <c r="Y133" t="s">
        <v>1809</v>
      </c>
      <c r="Z133" t="s">
        <v>74</v>
      </c>
      <c r="AA133" t="s">
        <v>74</v>
      </c>
      <c r="AB133" t="s">
        <v>74</v>
      </c>
      <c r="AC133" t="s">
        <v>74</v>
      </c>
      <c r="AD133" t="s">
        <v>74</v>
      </c>
      <c r="AE133" t="s">
        <v>74</v>
      </c>
      <c r="AF133" t="s">
        <v>74</v>
      </c>
      <c r="AG133">
        <v>14</v>
      </c>
      <c r="AH133">
        <v>47</v>
      </c>
      <c r="AI133">
        <v>48</v>
      </c>
      <c r="AJ133">
        <v>0</v>
      </c>
      <c r="AK133">
        <v>3</v>
      </c>
      <c r="AL133" t="s">
        <v>1092</v>
      </c>
      <c r="AM133" t="s">
        <v>1093</v>
      </c>
      <c r="AN133" t="s">
        <v>1094</v>
      </c>
      <c r="AO133" t="s">
        <v>1095</v>
      </c>
      <c r="AP133" t="s">
        <v>74</v>
      </c>
      <c r="AQ133" t="s">
        <v>74</v>
      </c>
      <c r="AR133" t="s">
        <v>1096</v>
      </c>
      <c r="AS133" t="s">
        <v>1097</v>
      </c>
      <c r="AT133" t="s">
        <v>1484</v>
      </c>
      <c r="AU133">
        <v>1993</v>
      </c>
      <c r="AV133">
        <v>98</v>
      </c>
      <c r="AW133" t="s">
        <v>749</v>
      </c>
      <c r="AX133" t="s">
        <v>74</v>
      </c>
      <c r="AY133" t="s">
        <v>74</v>
      </c>
      <c r="AZ133" t="s">
        <v>74</v>
      </c>
      <c r="BA133" t="s">
        <v>74</v>
      </c>
      <c r="BB133">
        <v>73</v>
      </c>
      <c r="BC133">
        <v>78</v>
      </c>
      <c r="BD133" t="s">
        <v>74</v>
      </c>
      <c r="BE133" t="s">
        <v>1810</v>
      </c>
      <c r="BF133" t="str">
        <f>HYPERLINK("http://dx.doi.org/10.3354/meps098073","http://dx.doi.org/10.3354/meps098073")</f>
        <v>http://dx.doi.org/10.3354/meps098073</v>
      </c>
      <c r="BG133" t="s">
        <v>74</v>
      </c>
      <c r="BH133" t="s">
        <v>74</v>
      </c>
      <c r="BI133">
        <v>6</v>
      </c>
      <c r="BJ133" t="s">
        <v>1099</v>
      </c>
      <c r="BK133" t="s">
        <v>88</v>
      </c>
      <c r="BL133" t="s">
        <v>1100</v>
      </c>
      <c r="BM133" t="s">
        <v>1802</v>
      </c>
      <c r="BN133" t="s">
        <v>74</v>
      </c>
      <c r="BO133" t="s">
        <v>169</v>
      </c>
      <c r="BP133" t="s">
        <v>74</v>
      </c>
      <c r="BQ133" t="s">
        <v>74</v>
      </c>
      <c r="BR133" t="s">
        <v>91</v>
      </c>
      <c r="BS133" t="s">
        <v>1811</v>
      </c>
      <c r="BT133" t="str">
        <f>HYPERLINK("https%3A%2F%2Fwww.webofscience.com%2Fwos%2Fwoscc%2Ffull-record%2FWOS:A1993LT15100007","View Full Record in Web of Science")</f>
        <v>View Full Record in Web of Science</v>
      </c>
    </row>
    <row r="134" spans="1:72" x14ac:dyDescent="0.15">
      <c r="A134" t="s">
        <v>72</v>
      </c>
      <c r="B134" t="s">
        <v>1812</v>
      </c>
      <c r="C134" t="s">
        <v>74</v>
      </c>
      <c r="D134" t="s">
        <v>74</v>
      </c>
      <c r="E134" t="s">
        <v>74</v>
      </c>
      <c r="F134" t="s">
        <v>1812</v>
      </c>
      <c r="G134" t="s">
        <v>74</v>
      </c>
      <c r="H134" t="s">
        <v>74</v>
      </c>
      <c r="I134" t="s">
        <v>1813</v>
      </c>
      <c r="J134" t="s">
        <v>1085</v>
      </c>
      <c r="K134" t="s">
        <v>74</v>
      </c>
      <c r="L134" t="s">
        <v>74</v>
      </c>
      <c r="M134" t="s">
        <v>77</v>
      </c>
      <c r="N134" t="s">
        <v>78</v>
      </c>
      <c r="O134" t="s">
        <v>74</v>
      </c>
      <c r="P134" t="s">
        <v>74</v>
      </c>
      <c r="Q134" t="s">
        <v>74</v>
      </c>
      <c r="R134" t="s">
        <v>74</v>
      </c>
      <c r="S134" t="s">
        <v>74</v>
      </c>
      <c r="T134" t="s">
        <v>74</v>
      </c>
      <c r="U134" t="s">
        <v>1814</v>
      </c>
      <c r="V134" t="s">
        <v>1815</v>
      </c>
      <c r="W134" t="s">
        <v>1816</v>
      </c>
      <c r="X134" t="s">
        <v>1817</v>
      </c>
      <c r="Y134" t="s">
        <v>1818</v>
      </c>
      <c r="Z134" t="s">
        <v>74</v>
      </c>
      <c r="AA134" t="s">
        <v>74</v>
      </c>
      <c r="AB134" t="s">
        <v>74</v>
      </c>
      <c r="AC134" t="s">
        <v>74</v>
      </c>
      <c r="AD134" t="s">
        <v>74</v>
      </c>
      <c r="AE134" t="s">
        <v>74</v>
      </c>
      <c r="AF134" t="s">
        <v>74</v>
      </c>
      <c r="AG134">
        <v>40</v>
      </c>
      <c r="AH134">
        <v>47</v>
      </c>
      <c r="AI134">
        <v>51</v>
      </c>
      <c r="AJ134">
        <v>1</v>
      </c>
      <c r="AK134">
        <v>16</v>
      </c>
      <c r="AL134" t="s">
        <v>1092</v>
      </c>
      <c r="AM134" t="s">
        <v>1093</v>
      </c>
      <c r="AN134" t="s">
        <v>1094</v>
      </c>
      <c r="AO134" t="s">
        <v>1095</v>
      </c>
      <c r="AP134" t="s">
        <v>74</v>
      </c>
      <c r="AQ134" t="s">
        <v>74</v>
      </c>
      <c r="AR134" t="s">
        <v>1096</v>
      </c>
      <c r="AS134" t="s">
        <v>1097</v>
      </c>
      <c r="AT134" t="s">
        <v>1484</v>
      </c>
      <c r="AU134">
        <v>1993</v>
      </c>
      <c r="AV134">
        <v>98</v>
      </c>
      <c r="AW134">
        <v>3</v>
      </c>
      <c r="AX134" t="s">
        <v>74</v>
      </c>
      <c r="AY134" t="s">
        <v>74</v>
      </c>
      <c r="AZ134" t="s">
        <v>74</v>
      </c>
      <c r="BA134" t="s">
        <v>74</v>
      </c>
      <c r="BB134">
        <v>209</v>
      </c>
      <c r="BC134">
        <v>214</v>
      </c>
      <c r="BD134" t="s">
        <v>74</v>
      </c>
      <c r="BE134" t="s">
        <v>1819</v>
      </c>
      <c r="BF134" t="str">
        <f>HYPERLINK("http://dx.doi.org/10.3354/meps098209","http://dx.doi.org/10.3354/meps098209")</f>
        <v>http://dx.doi.org/10.3354/meps098209</v>
      </c>
      <c r="BG134" t="s">
        <v>74</v>
      </c>
      <c r="BH134" t="s">
        <v>74</v>
      </c>
      <c r="BI134">
        <v>6</v>
      </c>
      <c r="BJ134" t="s">
        <v>1099</v>
      </c>
      <c r="BK134" t="s">
        <v>88</v>
      </c>
      <c r="BL134" t="s">
        <v>1100</v>
      </c>
      <c r="BM134" t="s">
        <v>1820</v>
      </c>
      <c r="BN134" t="s">
        <v>74</v>
      </c>
      <c r="BO134" t="s">
        <v>1821</v>
      </c>
      <c r="BP134" t="s">
        <v>74</v>
      </c>
      <c r="BQ134" t="s">
        <v>74</v>
      </c>
      <c r="BR134" t="s">
        <v>91</v>
      </c>
      <c r="BS134" t="s">
        <v>1822</v>
      </c>
      <c r="BT134" t="str">
        <f>HYPERLINK("https%3A%2F%2Fwww.webofscience.com%2Fwos%2Fwoscc%2Ffull-record%2FWOS:A1993LV28500001","View Full Record in Web of Science")</f>
        <v>View Full Record in Web of Science</v>
      </c>
    </row>
    <row r="135" spans="1:72" x14ac:dyDescent="0.15">
      <c r="A135" t="s">
        <v>72</v>
      </c>
      <c r="B135" t="s">
        <v>1823</v>
      </c>
      <c r="C135" t="s">
        <v>74</v>
      </c>
      <c r="D135" t="s">
        <v>74</v>
      </c>
      <c r="E135" t="s">
        <v>74</v>
      </c>
      <c r="F135" t="s">
        <v>1823</v>
      </c>
      <c r="G135" t="s">
        <v>74</v>
      </c>
      <c r="H135" t="s">
        <v>74</v>
      </c>
      <c r="I135" t="s">
        <v>1824</v>
      </c>
      <c r="J135" t="s">
        <v>1085</v>
      </c>
      <c r="K135" t="s">
        <v>74</v>
      </c>
      <c r="L135" t="s">
        <v>74</v>
      </c>
      <c r="M135" t="s">
        <v>77</v>
      </c>
      <c r="N135" t="s">
        <v>78</v>
      </c>
      <c r="O135" t="s">
        <v>74</v>
      </c>
      <c r="P135" t="s">
        <v>74</v>
      </c>
      <c r="Q135" t="s">
        <v>74</v>
      </c>
      <c r="R135" t="s">
        <v>74</v>
      </c>
      <c r="S135" t="s">
        <v>74</v>
      </c>
      <c r="T135" t="s">
        <v>74</v>
      </c>
      <c r="U135" t="s">
        <v>1825</v>
      </c>
      <c r="V135" t="s">
        <v>1826</v>
      </c>
      <c r="W135" t="s">
        <v>1827</v>
      </c>
      <c r="X135" t="s">
        <v>1828</v>
      </c>
      <c r="Y135" t="s">
        <v>1829</v>
      </c>
      <c r="Z135" t="s">
        <v>74</v>
      </c>
      <c r="AA135" t="s">
        <v>1830</v>
      </c>
      <c r="AB135" t="s">
        <v>1831</v>
      </c>
      <c r="AC135" t="s">
        <v>74</v>
      </c>
      <c r="AD135" t="s">
        <v>74</v>
      </c>
      <c r="AE135" t="s">
        <v>74</v>
      </c>
      <c r="AF135" t="s">
        <v>74</v>
      </c>
      <c r="AG135">
        <v>57</v>
      </c>
      <c r="AH135">
        <v>39</v>
      </c>
      <c r="AI135">
        <v>41</v>
      </c>
      <c r="AJ135">
        <v>0</v>
      </c>
      <c r="AK135">
        <v>4</v>
      </c>
      <c r="AL135" t="s">
        <v>1092</v>
      </c>
      <c r="AM135" t="s">
        <v>1093</v>
      </c>
      <c r="AN135" t="s">
        <v>1094</v>
      </c>
      <c r="AO135" t="s">
        <v>1095</v>
      </c>
      <c r="AP135" t="s">
        <v>74</v>
      </c>
      <c r="AQ135" t="s">
        <v>74</v>
      </c>
      <c r="AR135" t="s">
        <v>1096</v>
      </c>
      <c r="AS135" t="s">
        <v>1097</v>
      </c>
      <c r="AT135" t="s">
        <v>1484</v>
      </c>
      <c r="AU135">
        <v>1993</v>
      </c>
      <c r="AV135">
        <v>98</v>
      </c>
      <c r="AW135">
        <v>3</v>
      </c>
      <c r="AX135" t="s">
        <v>74</v>
      </c>
      <c r="AY135" t="s">
        <v>74</v>
      </c>
      <c r="AZ135" t="s">
        <v>74</v>
      </c>
      <c r="BA135" t="s">
        <v>74</v>
      </c>
      <c r="BB135">
        <v>255</v>
      </c>
      <c r="BC135">
        <v>262</v>
      </c>
      <c r="BD135" t="s">
        <v>74</v>
      </c>
      <c r="BE135" t="s">
        <v>1832</v>
      </c>
      <c r="BF135" t="str">
        <f>HYPERLINK("http://dx.doi.org/10.3354/meps098255","http://dx.doi.org/10.3354/meps098255")</f>
        <v>http://dx.doi.org/10.3354/meps098255</v>
      </c>
      <c r="BG135" t="s">
        <v>74</v>
      </c>
      <c r="BH135" t="s">
        <v>74</v>
      </c>
      <c r="BI135">
        <v>8</v>
      </c>
      <c r="BJ135" t="s">
        <v>1099</v>
      </c>
      <c r="BK135" t="s">
        <v>88</v>
      </c>
      <c r="BL135" t="s">
        <v>1100</v>
      </c>
      <c r="BM135" t="s">
        <v>1820</v>
      </c>
      <c r="BN135" t="s">
        <v>74</v>
      </c>
      <c r="BO135" t="s">
        <v>169</v>
      </c>
      <c r="BP135" t="s">
        <v>74</v>
      </c>
      <c r="BQ135" t="s">
        <v>74</v>
      </c>
      <c r="BR135" t="s">
        <v>91</v>
      </c>
      <c r="BS135" t="s">
        <v>1833</v>
      </c>
      <c r="BT135" t="str">
        <f>HYPERLINK("https%3A%2F%2Fwww.webofscience.com%2Fwos%2Fwoscc%2Ffull-record%2FWOS:A1993LV28500006","View Full Record in Web of Science")</f>
        <v>View Full Record in Web of Science</v>
      </c>
    </row>
    <row r="136" spans="1:72" x14ac:dyDescent="0.15">
      <c r="A136" t="s">
        <v>72</v>
      </c>
      <c r="B136" t="s">
        <v>1834</v>
      </c>
      <c r="C136" t="s">
        <v>74</v>
      </c>
      <c r="D136" t="s">
        <v>74</v>
      </c>
      <c r="E136" t="s">
        <v>74</v>
      </c>
      <c r="F136" t="s">
        <v>1834</v>
      </c>
      <c r="G136" t="s">
        <v>74</v>
      </c>
      <c r="H136" t="s">
        <v>74</v>
      </c>
      <c r="I136" t="s">
        <v>1835</v>
      </c>
      <c r="J136" t="s">
        <v>1836</v>
      </c>
      <c r="K136" t="s">
        <v>74</v>
      </c>
      <c r="L136" t="s">
        <v>74</v>
      </c>
      <c r="M136" t="s">
        <v>77</v>
      </c>
      <c r="N136" t="s">
        <v>78</v>
      </c>
      <c r="O136" t="s">
        <v>74</v>
      </c>
      <c r="P136" t="s">
        <v>74</v>
      </c>
      <c r="Q136" t="s">
        <v>74</v>
      </c>
      <c r="R136" t="s">
        <v>74</v>
      </c>
      <c r="S136" t="s">
        <v>74</v>
      </c>
      <c r="T136" t="s">
        <v>1837</v>
      </c>
      <c r="U136" t="s">
        <v>74</v>
      </c>
      <c r="V136" t="s">
        <v>1838</v>
      </c>
      <c r="W136" t="s">
        <v>1839</v>
      </c>
      <c r="X136" t="s">
        <v>1840</v>
      </c>
      <c r="Y136" t="s">
        <v>1841</v>
      </c>
      <c r="Z136" t="s">
        <v>74</v>
      </c>
      <c r="AA136" t="s">
        <v>74</v>
      </c>
      <c r="AB136" t="s">
        <v>1842</v>
      </c>
      <c r="AC136" t="s">
        <v>74</v>
      </c>
      <c r="AD136" t="s">
        <v>74</v>
      </c>
      <c r="AE136" t="s">
        <v>74</v>
      </c>
      <c r="AF136" t="s">
        <v>74</v>
      </c>
      <c r="AG136">
        <v>21</v>
      </c>
      <c r="AH136">
        <v>5</v>
      </c>
      <c r="AI136">
        <v>5</v>
      </c>
      <c r="AJ136">
        <v>1</v>
      </c>
      <c r="AK136">
        <v>2</v>
      </c>
      <c r="AL136" t="s">
        <v>1713</v>
      </c>
      <c r="AM136" t="s">
        <v>320</v>
      </c>
      <c r="AN136" t="s">
        <v>1714</v>
      </c>
      <c r="AO136" t="s">
        <v>1843</v>
      </c>
      <c r="AP136" t="s">
        <v>74</v>
      </c>
      <c r="AQ136" t="s">
        <v>74</v>
      </c>
      <c r="AR136" t="s">
        <v>1844</v>
      </c>
      <c r="AS136" t="s">
        <v>1845</v>
      </c>
      <c r="AT136" t="s">
        <v>1484</v>
      </c>
      <c r="AU136">
        <v>1993</v>
      </c>
      <c r="AV136">
        <v>15</v>
      </c>
      <c r="AW136">
        <v>3</v>
      </c>
      <c r="AX136" t="s">
        <v>74</v>
      </c>
      <c r="AY136" t="s">
        <v>74</v>
      </c>
      <c r="AZ136" t="s">
        <v>74</v>
      </c>
      <c r="BA136" t="s">
        <v>74</v>
      </c>
      <c r="BB136">
        <v>201</v>
      </c>
      <c r="BC136">
        <v>218</v>
      </c>
      <c r="BD136" t="s">
        <v>74</v>
      </c>
      <c r="BE136" t="s">
        <v>1846</v>
      </c>
      <c r="BF136" t="str">
        <f>HYPERLINK("http://dx.doi.org/10.1007/BF01204233","http://dx.doi.org/10.1007/BF01204233")</f>
        <v>http://dx.doi.org/10.1007/BF01204233</v>
      </c>
      <c r="BG136" t="s">
        <v>74</v>
      </c>
      <c r="BH136" t="s">
        <v>74</v>
      </c>
      <c r="BI136">
        <v>18</v>
      </c>
      <c r="BJ136" t="s">
        <v>1847</v>
      </c>
      <c r="BK136" t="s">
        <v>88</v>
      </c>
      <c r="BL136" t="s">
        <v>1847</v>
      </c>
      <c r="BM136" t="s">
        <v>1848</v>
      </c>
      <c r="BN136" t="s">
        <v>74</v>
      </c>
      <c r="BO136" t="s">
        <v>74</v>
      </c>
      <c r="BP136" t="s">
        <v>74</v>
      </c>
      <c r="BQ136" t="s">
        <v>74</v>
      </c>
      <c r="BR136" t="s">
        <v>91</v>
      </c>
      <c r="BS136" t="s">
        <v>1849</v>
      </c>
      <c r="BT136" t="str">
        <f>HYPERLINK("https%3A%2F%2Fwww.webofscience.com%2Fwos%2Fwoscc%2Ffull-record%2FWOS:A1993LQ50200002","View Full Record in Web of Science")</f>
        <v>View Full Record in Web of Science</v>
      </c>
    </row>
    <row r="137" spans="1:72" x14ac:dyDescent="0.15">
      <c r="A137" t="s">
        <v>72</v>
      </c>
      <c r="B137" t="s">
        <v>1850</v>
      </c>
      <c r="C137" t="s">
        <v>74</v>
      </c>
      <c r="D137" t="s">
        <v>74</v>
      </c>
      <c r="E137" t="s">
        <v>74</v>
      </c>
      <c r="F137" t="s">
        <v>1850</v>
      </c>
      <c r="G137" t="s">
        <v>74</v>
      </c>
      <c r="H137" t="s">
        <v>74</v>
      </c>
      <c r="I137" t="s">
        <v>1851</v>
      </c>
      <c r="J137" t="s">
        <v>1852</v>
      </c>
      <c r="K137" t="s">
        <v>74</v>
      </c>
      <c r="L137" t="s">
        <v>74</v>
      </c>
      <c r="M137" t="s">
        <v>77</v>
      </c>
      <c r="N137" t="s">
        <v>78</v>
      </c>
      <c r="O137" t="s">
        <v>74</v>
      </c>
      <c r="P137" t="s">
        <v>74</v>
      </c>
      <c r="Q137" t="s">
        <v>74</v>
      </c>
      <c r="R137" t="s">
        <v>74</v>
      </c>
      <c r="S137" t="s">
        <v>74</v>
      </c>
      <c r="T137" t="s">
        <v>1853</v>
      </c>
      <c r="U137" t="s">
        <v>1854</v>
      </c>
      <c r="V137" t="s">
        <v>1855</v>
      </c>
      <c r="W137" t="s">
        <v>1856</v>
      </c>
      <c r="X137" t="s">
        <v>1857</v>
      </c>
      <c r="Y137" t="s">
        <v>1858</v>
      </c>
      <c r="Z137" t="s">
        <v>74</v>
      </c>
      <c r="AA137" t="s">
        <v>74</v>
      </c>
      <c r="AB137" t="s">
        <v>1859</v>
      </c>
      <c r="AC137" t="s">
        <v>74</v>
      </c>
      <c r="AD137" t="s">
        <v>74</v>
      </c>
      <c r="AE137" t="s">
        <v>74</v>
      </c>
      <c r="AF137" t="s">
        <v>74</v>
      </c>
      <c r="AG137">
        <v>26</v>
      </c>
      <c r="AH137">
        <v>45</v>
      </c>
      <c r="AI137">
        <v>46</v>
      </c>
      <c r="AJ137">
        <v>0</v>
      </c>
      <c r="AK137">
        <v>10</v>
      </c>
      <c r="AL137" t="s">
        <v>177</v>
      </c>
      <c r="AM137" t="s">
        <v>178</v>
      </c>
      <c r="AN137" t="s">
        <v>179</v>
      </c>
      <c r="AO137" t="s">
        <v>1860</v>
      </c>
      <c r="AP137" t="s">
        <v>74</v>
      </c>
      <c r="AQ137" t="s">
        <v>74</v>
      </c>
      <c r="AR137" t="s">
        <v>1852</v>
      </c>
      <c r="AS137" t="s">
        <v>1861</v>
      </c>
      <c r="AT137" t="s">
        <v>1484</v>
      </c>
      <c r="AU137">
        <v>1993</v>
      </c>
      <c r="AV137">
        <v>95</v>
      </c>
      <c r="AW137">
        <v>1</v>
      </c>
      <c r="AX137" t="s">
        <v>74</v>
      </c>
      <c r="AY137" t="s">
        <v>74</v>
      </c>
      <c r="AZ137" t="s">
        <v>74</v>
      </c>
      <c r="BA137" t="s">
        <v>74</v>
      </c>
      <c r="BB137">
        <v>140</v>
      </c>
      <c r="BC137">
        <v>144</v>
      </c>
      <c r="BD137" t="s">
        <v>74</v>
      </c>
      <c r="BE137" t="s">
        <v>1862</v>
      </c>
      <c r="BF137" t="str">
        <f>HYPERLINK("http://dx.doi.org/10.1007/BF00649517","http://dx.doi.org/10.1007/BF00649517")</f>
        <v>http://dx.doi.org/10.1007/BF00649517</v>
      </c>
      <c r="BG137" t="s">
        <v>74</v>
      </c>
      <c r="BH137" t="s">
        <v>74</v>
      </c>
      <c r="BI137">
        <v>5</v>
      </c>
      <c r="BJ137" t="s">
        <v>1635</v>
      </c>
      <c r="BK137" t="s">
        <v>88</v>
      </c>
      <c r="BL137" t="s">
        <v>347</v>
      </c>
      <c r="BM137" t="s">
        <v>1863</v>
      </c>
      <c r="BN137">
        <v>28313322</v>
      </c>
      <c r="BO137" t="s">
        <v>74</v>
      </c>
      <c r="BP137" t="s">
        <v>74</v>
      </c>
      <c r="BQ137" t="s">
        <v>74</v>
      </c>
      <c r="BR137" t="s">
        <v>91</v>
      </c>
      <c r="BS137" t="s">
        <v>1864</v>
      </c>
      <c r="BT137" t="str">
        <f>HYPERLINK("https%3A%2F%2Fwww.webofscience.com%2Fwos%2Fwoscc%2Ffull-record%2FWOS:A1993LR54100019","View Full Record in Web of Science")</f>
        <v>View Full Record in Web of Science</v>
      </c>
    </row>
    <row r="138" spans="1:72" x14ac:dyDescent="0.15">
      <c r="A138" t="s">
        <v>72</v>
      </c>
      <c r="B138" t="s">
        <v>1865</v>
      </c>
      <c r="C138" t="s">
        <v>74</v>
      </c>
      <c r="D138" t="s">
        <v>74</v>
      </c>
      <c r="E138" t="s">
        <v>74</v>
      </c>
      <c r="F138" t="s">
        <v>1865</v>
      </c>
      <c r="G138" t="s">
        <v>74</v>
      </c>
      <c r="H138" t="s">
        <v>74</v>
      </c>
      <c r="I138" t="s">
        <v>1866</v>
      </c>
      <c r="J138" t="s">
        <v>248</v>
      </c>
      <c r="K138" t="s">
        <v>74</v>
      </c>
      <c r="L138" t="s">
        <v>74</v>
      </c>
      <c r="M138" t="s">
        <v>77</v>
      </c>
      <c r="N138" t="s">
        <v>78</v>
      </c>
      <c r="O138" t="s">
        <v>74</v>
      </c>
      <c r="P138" t="s">
        <v>74</v>
      </c>
      <c r="Q138" t="s">
        <v>74</v>
      </c>
      <c r="R138" t="s">
        <v>74</v>
      </c>
      <c r="S138" t="s">
        <v>74</v>
      </c>
      <c r="T138" t="s">
        <v>74</v>
      </c>
      <c r="U138" t="s">
        <v>1867</v>
      </c>
      <c r="V138" t="s">
        <v>1868</v>
      </c>
      <c r="W138" t="s">
        <v>1869</v>
      </c>
      <c r="X138" t="s">
        <v>74</v>
      </c>
      <c r="Y138" t="s">
        <v>1870</v>
      </c>
      <c r="Z138" t="s">
        <v>74</v>
      </c>
      <c r="AA138" t="s">
        <v>74</v>
      </c>
      <c r="AB138" t="s">
        <v>74</v>
      </c>
      <c r="AC138" t="s">
        <v>74</v>
      </c>
      <c r="AD138" t="s">
        <v>74</v>
      </c>
      <c r="AE138" t="s">
        <v>74</v>
      </c>
      <c r="AF138" t="s">
        <v>74</v>
      </c>
      <c r="AG138">
        <v>65</v>
      </c>
      <c r="AH138">
        <v>147</v>
      </c>
      <c r="AI138">
        <v>160</v>
      </c>
      <c r="AJ138">
        <v>0</v>
      </c>
      <c r="AK138">
        <v>43</v>
      </c>
      <c r="AL138" t="s">
        <v>256</v>
      </c>
      <c r="AM138" t="s">
        <v>257</v>
      </c>
      <c r="AN138" t="s">
        <v>258</v>
      </c>
      <c r="AO138" t="s">
        <v>259</v>
      </c>
      <c r="AP138" t="s">
        <v>74</v>
      </c>
      <c r="AQ138" t="s">
        <v>74</v>
      </c>
      <c r="AR138" t="s">
        <v>248</v>
      </c>
      <c r="AS138" t="s">
        <v>260</v>
      </c>
      <c r="AT138" t="s">
        <v>1484</v>
      </c>
      <c r="AU138">
        <v>1993</v>
      </c>
      <c r="AV138">
        <v>8</v>
      </c>
      <c r="AW138">
        <v>4</v>
      </c>
      <c r="AX138" t="s">
        <v>74</v>
      </c>
      <c r="AY138" t="s">
        <v>74</v>
      </c>
      <c r="AZ138" t="s">
        <v>74</v>
      </c>
      <c r="BA138" t="s">
        <v>74</v>
      </c>
      <c r="BB138">
        <v>409</v>
      </c>
      <c r="BC138">
        <v>426</v>
      </c>
      <c r="BD138" t="s">
        <v>74</v>
      </c>
      <c r="BE138" t="s">
        <v>1871</v>
      </c>
      <c r="BF138" t="str">
        <f>HYPERLINK("http://dx.doi.org/10.1029/93PA00893","http://dx.doi.org/10.1029/93PA00893")</f>
        <v>http://dx.doi.org/10.1029/93PA00893</v>
      </c>
      <c r="BG138" t="s">
        <v>74</v>
      </c>
      <c r="BH138" t="s">
        <v>74</v>
      </c>
      <c r="BI138">
        <v>18</v>
      </c>
      <c r="BJ138" t="s">
        <v>262</v>
      </c>
      <c r="BK138" t="s">
        <v>88</v>
      </c>
      <c r="BL138" t="s">
        <v>263</v>
      </c>
      <c r="BM138" t="s">
        <v>1872</v>
      </c>
      <c r="BN138" t="s">
        <v>74</v>
      </c>
      <c r="BO138" t="s">
        <v>74</v>
      </c>
      <c r="BP138" t="s">
        <v>74</v>
      </c>
      <c r="BQ138" t="s">
        <v>74</v>
      </c>
      <c r="BR138" t="s">
        <v>91</v>
      </c>
      <c r="BS138" t="s">
        <v>1873</v>
      </c>
      <c r="BT138" t="str">
        <f>HYPERLINK("https%3A%2F%2Fwww.webofscience.com%2Fwos%2Fwoscc%2Ffull-record%2FWOS:A1993LV38100001","View Full Record in Web of Science")</f>
        <v>View Full Record in Web of Science</v>
      </c>
    </row>
    <row r="139" spans="1:72" x14ac:dyDescent="0.15">
      <c r="A139" t="s">
        <v>72</v>
      </c>
      <c r="B139" t="s">
        <v>1874</v>
      </c>
      <c r="C139" t="s">
        <v>74</v>
      </c>
      <c r="D139" t="s">
        <v>74</v>
      </c>
      <c r="E139" t="s">
        <v>74</v>
      </c>
      <c r="F139" t="s">
        <v>1874</v>
      </c>
      <c r="G139" t="s">
        <v>74</v>
      </c>
      <c r="H139" t="s">
        <v>74</v>
      </c>
      <c r="I139" t="s">
        <v>1875</v>
      </c>
      <c r="J139" t="s">
        <v>248</v>
      </c>
      <c r="K139" t="s">
        <v>74</v>
      </c>
      <c r="L139" t="s">
        <v>74</v>
      </c>
      <c r="M139" t="s">
        <v>77</v>
      </c>
      <c r="N139" t="s">
        <v>78</v>
      </c>
      <c r="O139" t="s">
        <v>74</v>
      </c>
      <c r="P139" t="s">
        <v>74</v>
      </c>
      <c r="Q139" t="s">
        <v>74</v>
      </c>
      <c r="R139" t="s">
        <v>74</v>
      </c>
      <c r="S139" t="s">
        <v>74</v>
      </c>
      <c r="T139" t="s">
        <v>74</v>
      </c>
      <c r="U139" t="s">
        <v>1876</v>
      </c>
      <c r="V139" t="s">
        <v>1877</v>
      </c>
      <c r="W139" t="s">
        <v>74</v>
      </c>
      <c r="X139" t="s">
        <v>74</v>
      </c>
      <c r="Y139" t="s">
        <v>1878</v>
      </c>
      <c r="Z139" t="s">
        <v>74</v>
      </c>
      <c r="AA139" t="s">
        <v>74</v>
      </c>
      <c r="AB139" t="s">
        <v>1879</v>
      </c>
      <c r="AC139" t="s">
        <v>74</v>
      </c>
      <c r="AD139" t="s">
        <v>74</v>
      </c>
      <c r="AE139" t="s">
        <v>74</v>
      </c>
      <c r="AF139" t="s">
        <v>74</v>
      </c>
      <c r="AG139">
        <v>21</v>
      </c>
      <c r="AH139">
        <v>32</v>
      </c>
      <c r="AI139">
        <v>32</v>
      </c>
      <c r="AJ139">
        <v>0</v>
      </c>
      <c r="AK139">
        <v>1</v>
      </c>
      <c r="AL139" t="s">
        <v>256</v>
      </c>
      <c r="AM139" t="s">
        <v>257</v>
      </c>
      <c r="AN139" t="s">
        <v>396</v>
      </c>
      <c r="AO139" t="s">
        <v>259</v>
      </c>
      <c r="AP139" t="s">
        <v>1880</v>
      </c>
      <c r="AQ139" t="s">
        <v>74</v>
      </c>
      <c r="AR139" t="s">
        <v>248</v>
      </c>
      <c r="AS139" t="s">
        <v>260</v>
      </c>
      <c r="AT139" t="s">
        <v>1484</v>
      </c>
      <c r="AU139">
        <v>1993</v>
      </c>
      <c r="AV139">
        <v>8</v>
      </c>
      <c r="AW139">
        <v>4</v>
      </c>
      <c r="AX139" t="s">
        <v>74</v>
      </c>
      <c r="AY139" t="s">
        <v>74</v>
      </c>
      <c r="AZ139" t="s">
        <v>74</v>
      </c>
      <c r="BA139" t="s">
        <v>74</v>
      </c>
      <c r="BB139">
        <v>427</v>
      </c>
      <c r="BC139">
        <v>433</v>
      </c>
      <c r="BD139" t="s">
        <v>74</v>
      </c>
      <c r="BE139" t="s">
        <v>1881</v>
      </c>
      <c r="BF139" t="str">
        <f>HYPERLINK("http://dx.doi.org/10.1029/93PA01046","http://dx.doi.org/10.1029/93PA01046")</f>
        <v>http://dx.doi.org/10.1029/93PA01046</v>
      </c>
      <c r="BG139" t="s">
        <v>74</v>
      </c>
      <c r="BH139" t="s">
        <v>74</v>
      </c>
      <c r="BI139">
        <v>7</v>
      </c>
      <c r="BJ139" t="s">
        <v>262</v>
      </c>
      <c r="BK139" t="s">
        <v>88</v>
      </c>
      <c r="BL139" t="s">
        <v>263</v>
      </c>
      <c r="BM139" t="s">
        <v>1872</v>
      </c>
      <c r="BN139" t="s">
        <v>74</v>
      </c>
      <c r="BO139" t="s">
        <v>1882</v>
      </c>
      <c r="BP139" t="s">
        <v>74</v>
      </c>
      <c r="BQ139" t="s">
        <v>74</v>
      </c>
      <c r="BR139" t="s">
        <v>91</v>
      </c>
      <c r="BS139" t="s">
        <v>1883</v>
      </c>
      <c r="BT139" t="str">
        <f>HYPERLINK("https%3A%2F%2Fwww.webofscience.com%2Fwos%2Fwoscc%2Ffull-record%2FWOS:A1993LV38100002","View Full Record in Web of Science")</f>
        <v>View Full Record in Web of Science</v>
      </c>
    </row>
    <row r="140" spans="1:72" x14ac:dyDescent="0.15">
      <c r="A140" t="s">
        <v>72</v>
      </c>
      <c r="B140" t="s">
        <v>1884</v>
      </c>
      <c r="C140" t="s">
        <v>74</v>
      </c>
      <c r="D140" t="s">
        <v>74</v>
      </c>
      <c r="E140" t="s">
        <v>74</v>
      </c>
      <c r="F140" t="s">
        <v>1884</v>
      </c>
      <c r="G140" t="s">
        <v>74</v>
      </c>
      <c r="H140" t="s">
        <v>74</v>
      </c>
      <c r="I140" t="s">
        <v>1885</v>
      </c>
      <c r="J140" t="s">
        <v>248</v>
      </c>
      <c r="K140" t="s">
        <v>74</v>
      </c>
      <c r="L140" t="s">
        <v>74</v>
      </c>
      <c r="M140" t="s">
        <v>77</v>
      </c>
      <c r="N140" t="s">
        <v>78</v>
      </c>
      <c r="O140" t="s">
        <v>74</v>
      </c>
      <c r="P140" t="s">
        <v>74</v>
      </c>
      <c r="Q140" t="s">
        <v>74</v>
      </c>
      <c r="R140" t="s">
        <v>74</v>
      </c>
      <c r="S140" t="s">
        <v>74</v>
      </c>
      <c r="T140" t="s">
        <v>74</v>
      </c>
      <c r="U140" t="s">
        <v>1886</v>
      </c>
      <c r="V140" t="s">
        <v>1887</v>
      </c>
      <c r="W140" t="s">
        <v>1888</v>
      </c>
      <c r="X140" t="s">
        <v>1889</v>
      </c>
      <c r="Y140" t="s">
        <v>1890</v>
      </c>
      <c r="Z140" t="s">
        <v>74</v>
      </c>
      <c r="AA140" t="s">
        <v>74</v>
      </c>
      <c r="AB140" t="s">
        <v>74</v>
      </c>
      <c r="AC140" t="s">
        <v>74</v>
      </c>
      <c r="AD140" t="s">
        <v>74</v>
      </c>
      <c r="AE140" t="s">
        <v>74</v>
      </c>
      <c r="AF140" t="s">
        <v>74</v>
      </c>
      <c r="AG140">
        <v>74</v>
      </c>
      <c r="AH140">
        <v>130</v>
      </c>
      <c r="AI140">
        <v>137</v>
      </c>
      <c r="AJ140">
        <v>0</v>
      </c>
      <c r="AK140">
        <v>16</v>
      </c>
      <c r="AL140" t="s">
        <v>256</v>
      </c>
      <c r="AM140" t="s">
        <v>257</v>
      </c>
      <c r="AN140" t="s">
        <v>258</v>
      </c>
      <c r="AO140" t="s">
        <v>259</v>
      </c>
      <c r="AP140" t="s">
        <v>74</v>
      </c>
      <c r="AQ140" t="s">
        <v>74</v>
      </c>
      <c r="AR140" t="s">
        <v>248</v>
      </c>
      <c r="AS140" t="s">
        <v>260</v>
      </c>
      <c r="AT140" t="s">
        <v>1484</v>
      </c>
      <c r="AU140">
        <v>1993</v>
      </c>
      <c r="AV140">
        <v>8</v>
      </c>
      <c r="AW140">
        <v>4</v>
      </c>
      <c r="AX140" t="s">
        <v>74</v>
      </c>
      <c r="AY140" t="s">
        <v>74</v>
      </c>
      <c r="AZ140" t="s">
        <v>74</v>
      </c>
      <c r="BA140" t="s">
        <v>74</v>
      </c>
      <c r="BB140">
        <v>435</v>
      </c>
      <c r="BC140">
        <v>458</v>
      </c>
      <c r="BD140" t="s">
        <v>74</v>
      </c>
      <c r="BE140" t="s">
        <v>1891</v>
      </c>
      <c r="BF140" t="str">
        <f>HYPERLINK("http://dx.doi.org/10.1029/93PA01162","http://dx.doi.org/10.1029/93PA01162")</f>
        <v>http://dx.doi.org/10.1029/93PA01162</v>
      </c>
      <c r="BG140" t="s">
        <v>74</v>
      </c>
      <c r="BH140" t="s">
        <v>74</v>
      </c>
      <c r="BI140">
        <v>24</v>
      </c>
      <c r="BJ140" t="s">
        <v>262</v>
      </c>
      <c r="BK140" t="s">
        <v>88</v>
      </c>
      <c r="BL140" t="s">
        <v>263</v>
      </c>
      <c r="BM140" t="s">
        <v>1872</v>
      </c>
      <c r="BN140" t="s">
        <v>74</v>
      </c>
      <c r="BO140" t="s">
        <v>74</v>
      </c>
      <c r="BP140" t="s">
        <v>74</v>
      </c>
      <c r="BQ140" t="s">
        <v>74</v>
      </c>
      <c r="BR140" t="s">
        <v>91</v>
      </c>
      <c r="BS140" t="s">
        <v>1892</v>
      </c>
      <c r="BT140" t="str">
        <f>HYPERLINK("https%3A%2F%2Fwww.webofscience.com%2Fwos%2Fwoscc%2Ffull-record%2FWOS:A1993LV38100003","View Full Record in Web of Science")</f>
        <v>View Full Record in Web of Science</v>
      </c>
    </row>
    <row r="141" spans="1:72" x14ac:dyDescent="0.15">
      <c r="A141" t="s">
        <v>72</v>
      </c>
      <c r="B141" t="s">
        <v>1893</v>
      </c>
      <c r="C141" t="s">
        <v>74</v>
      </c>
      <c r="D141" t="s">
        <v>74</v>
      </c>
      <c r="E141" t="s">
        <v>74</v>
      </c>
      <c r="F141" t="s">
        <v>1893</v>
      </c>
      <c r="G141" t="s">
        <v>74</v>
      </c>
      <c r="H141" t="s">
        <v>74</v>
      </c>
      <c r="I141" t="s">
        <v>1894</v>
      </c>
      <c r="J141" t="s">
        <v>1256</v>
      </c>
      <c r="K141" t="s">
        <v>74</v>
      </c>
      <c r="L141" t="s">
        <v>74</v>
      </c>
      <c r="M141" t="s">
        <v>77</v>
      </c>
      <c r="N141" t="s">
        <v>78</v>
      </c>
      <c r="O141" t="s">
        <v>74</v>
      </c>
      <c r="P141" t="s">
        <v>74</v>
      </c>
      <c r="Q141" t="s">
        <v>74</v>
      </c>
      <c r="R141" t="s">
        <v>74</v>
      </c>
      <c r="S141" t="s">
        <v>74</v>
      </c>
      <c r="T141" t="s">
        <v>74</v>
      </c>
      <c r="U141" t="s">
        <v>1895</v>
      </c>
      <c r="V141" t="s">
        <v>1896</v>
      </c>
      <c r="W141" t="s">
        <v>74</v>
      </c>
      <c r="X141" t="s">
        <v>74</v>
      </c>
      <c r="Y141" t="s">
        <v>1897</v>
      </c>
      <c r="Z141" t="s">
        <v>74</v>
      </c>
      <c r="AA141" t="s">
        <v>74</v>
      </c>
      <c r="AB141" t="s">
        <v>1898</v>
      </c>
      <c r="AC141" t="s">
        <v>74</v>
      </c>
      <c r="AD141" t="s">
        <v>74</v>
      </c>
      <c r="AE141" t="s">
        <v>74</v>
      </c>
      <c r="AF141" t="s">
        <v>74</v>
      </c>
      <c r="AG141">
        <v>17</v>
      </c>
      <c r="AH141">
        <v>30</v>
      </c>
      <c r="AI141">
        <v>31</v>
      </c>
      <c r="AJ141">
        <v>0</v>
      </c>
      <c r="AK141">
        <v>6</v>
      </c>
      <c r="AL141" t="s">
        <v>177</v>
      </c>
      <c r="AM141" t="s">
        <v>178</v>
      </c>
      <c r="AN141" t="s">
        <v>179</v>
      </c>
      <c r="AO141" t="s">
        <v>1261</v>
      </c>
      <c r="AP141" t="s">
        <v>74</v>
      </c>
      <c r="AQ141" t="s">
        <v>74</v>
      </c>
      <c r="AR141" t="s">
        <v>1262</v>
      </c>
      <c r="AS141" t="s">
        <v>1263</v>
      </c>
      <c r="AT141" t="s">
        <v>1484</v>
      </c>
      <c r="AU141">
        <v>1993</v>
      </c>
      <c r="AV141">
        <v>13</v>
      </c>
      <c r="AW141">
        <v>6</v>
      </c>
      <c r="AX141" t="s">
        <v>74</v>
      </c>
      <c r="AY141" t="s">
        <v>74</v>
      </c>
      <c r="AZ141" t="s">
        <v>74</v>
      </c>
      <c r="BA141" t="s">
        <v>74</v>
      </c>
      <c r="BB141">
        <v>373</v>
      </c>
      <c r="BC141">
        <v>376</v>
      </c>
      <c r="BD141" t="s">
        <v>74</v>
      </c>
      <c r="BE141" t="s">
        <v>1899</v>
      </c>
      <c r="BF141" t="str">
        <f>HYPERLINK("http://dx.doi.org/10.1007/BF01681978","http://dx.doi.org/10.1007/BF01681978")</f>
        <v>http://dx.doi.org/10.1007/BF01681978</v>
      </c>
      <c r="BG141" t="s">
        <v>74</v>
      </c>
      <c r="BH141" t="s">
        <v>74</v>
      </c>
      <c r="BI141">
        <v>4</v>
      </c>
      <c r="BJ141" t="s">
        <v>1264</v>
      </c>
      <c r="BK141" t="s">
        <v>88</v>
      </c>
      <c r="BL141" t="s">
        <v>1265</v>
      </c>
      <c r="BM141" t="s">
        <v>1900</v>
      </c>
      <c r="BN141" t="s">
        <v>74</v>
      </c>
      <c r="BO141" t="s">
        <v>74</v>
      </c>
      <c r="BP141" t="s">
        <v>74</v>
      </c>
      <c r="BQ141" t="s">
        <v>74</v>
      </c>
      <c r="BR141" t="s">
        <v>91</v>
      </c>
      <c r="BS141" t="s">
        <v>1901</v>
      </c>
      <c r="BT141" t="str">
        <f>HYPERLINK("https%3A%2F%2Fwww.webofscience.com%2Fwos%2Fwoscc%2Ffull-record%2FWOS:A1993LR72400002","View Full Record in Web of Science")</f>
        <v>View Full Record in Web of Science</v>
      </c>
    </row>
    <row r="142" spans="1:72" x14ac:dyDescent="0.15">
      <c r="A142" t="s">
        <v>72</v>
      </c>
      <c r="B142" t="s">
        <v>1902</v>
      </c>
      <c r="C142" t="s">
        <v>74</v>
      </c>
      <c r="D142" t="s">
        <v>74</v>
      </c>
      <c r="E142" t="s">
        <v>74</v>
      </c>
      <c r="F142" t="s">
        <v>1902</v>
      </c>
      <c r="G142" t="s">
        <v>74</v>
      </c>
      <c r="H142" t="s">
        <v>74</v>
      </c>
      <c r="I142" t="s">
        <v>1903</v>
      </c>
      <c r="J142" t="s">
        <v>1256</v>
      </c>
      <c r="K142" t="s">
        <v>74</v>
      </c>
      <c r="L142" t="s">
        <v>74</v>
      </c>
      <c r="M142" t="s">
        <v>77</v>
      </c>
      <c r="N142" t="s">
        <v>78</v>
      </c>
      <c r="O142" t="s">
        <v>74</v>
      </c>
      <c r="P142" t="s">
        <v>74</v>
      </c>
      <c r="Q142" t="s">
        <v>74</v>
      </c>
      <c r="R142" t="s">
        <v>74</v>
      </c>
      <c r="S142" t="s">
        <v>74</v>
      </c>
      <c r="T142" t="s">
        <v>74</v>
      </c>
      <c r="U142" t="s">
        <v>1904</v>
      </c>
      <c r="V142" t="s">
        <v>1905</v>
      </c>
      <c r="W142" t="s">
        <v>1906</v>
      </c>
      <c r="X142" t="s">
        <v>1907</v>
      </c>
      <c r="Y142" t="s">
        <v>1908</v>
      </c>
      <c r="Z142" t="s">
        <v>74</v>
      </c>
      <c r="AA142" t="s">
        <v>74</v>
      </c>
      <c r="AB142" t="s">
        <v>74</v>
      </c>
      <c r="AC142" t="s">
        <v>74</v>
      </c>
      <c r="AD142" t="s">
        <v>74</v>
      </c>
      <c r="AE142" t="s">
        <v>74</v>
      </c>
      <c r="AF142" t="s">
        <v>74</v>
      </c>
      <c r="AG142">
        <v>49</v>
      </c>
      <c r="AH142">
        <v>131</v>
      </c>
      <c r="AI142">
        <v>139</v>
      </c>
      <c r="AJ142">
        <v>0</v>
      </c>
      <c r="AK142">
        <v>15</v>
      </c>
      <c r="AL142" t="s">
        <v>177</v>
      </c>
      <c r="AM142" t="s">
        <v>178</v>
      </c>
      <c r="AN142" t="s">
        <v>179</v>
      </c>
      <c r="AO142" t="s">
        <v>1261</v>
      </c>
      <c r="AP142" t="s">
        <v>74</v>
      </c>
      <c r="AQ142" t="s">
        <v>74</v>
      </c>
      <c r="AR142" t="s">
        <v>1262</v>
      </c>
      <c r="AS142" t="s">
        <v>1263</v>
      </c>
      <c r="AT142" t="s">
        <v>1484</v>
      </c>
      <c r="AU142">
        <v>1993</v>
      </c>
      <c r="AV142">
        <v>13</v>
      </c>
      <c r="AW142">
        <v>6</v>
      </c>
      <c r="AX142" t="s">
        <v>74</v>
      </c>
      <c r="AY142" t="s">
        <v>74</v>
      </c>
      <c r="AZ142" t="s">
        <v>74</v>
      </c>
      <c r="BA142" t="s">
        <v>74</v>
      </c>
      <c r="BB142">
        <v>377</v>
      </c>
      <c r="BC142">
        <v>387</v>
      </c>
      <c r="BD142" t="s">
        <v>74</v>
      </c>
      <c r="BE142" t="s">
        <v>1909</v>
      </c>
      <c r="BF142" t="str">
        <f>HYPERLINK("http://dx.doi.org/10.1007/BF01681979","http://dx.doi.org/10.1007/BF01681979")</f>
        <v>http://dx.doi.org/10.1007/BF01681979</v>
      </c>
      <c r="BG142" t="s">
        <v>74</v>
      </c>
      <c r="BH142" t="s">
        <v>74</v>
      </c>
      <c r="BI142">
        <v>11</v>
      </c>
      <c r="BJ142" t="s">
        <v>1264</v>
      </c>
      <c r="BK142" t="s">
        <v>88</v>
      </c>
      <c r="BL142" t="s">
        <v>1265</v>
      </c>
      <c r="BM142" t="s">
        <v>1900</v>
      </c>
      <c r="BN142" t="s">
        <v>74</v>
      </c>
      <c r="BO142" t="s">
        <v>1910</v>
      </c>
      <c r="BP142" t="s">
        <v>74</v>
      </c>
      <c r="BQ142" t="s">
        <v>74</v>
      </c>
      <c r="BR142" t="s">
        <v>91</v>
      </c>
      <c r="BS142" t="s">
        <v>1911</v>
      </c>
      <c r="BT142" t="str">
        <f>HYPERLINK("https%3A%2F%2Fwww.webofscience.com%2Fwos%2Fwoscc%2Ffull-record%2FWOS:A1993LR72400003","View Full Record in Web of Science")</f>
        <v>View Full Record in Web of Science</v>
      </c>
    </row>
    <row r="143" spans="1:72" x14ac:dyDescent="0.15">
      <c r="A143" t="s">
        <v>72</v>
      </c>
      <c r="B143" t="s">
        <v>1912</v>
      </c>
      <c r="C143" t="s">
        <v>74</v>
      </c>
      <c r="D143" t="s">
        <v>74</v>
      </c>
      <c r="E143" t="s">
        <v>74</v>
      </c>
      <c r="F143" t="s">
        <v>1912</v>
      </c>
      <c r="G143" t="s">
        <v>74</v>
      </c>
      <c r="H143" t="s">
        <v>74</v>
      </c>
      <c r="I143" t="s">
        <v>1913</v>
      </c>
      <c r="J143" t="s">
        <v>1256</v>
      </c>
      <c r="K143" t="s">
        <v>74</v>
      </c>
      <c r="L143" t="s">
        <v>74</v>
      </c>
      <c r="M143" t="s">
        <v>77</v>
      </c>
      <c r="N143" t="s">
        <v>78</v>
      </c>
      <c r="O143" t="s">
        <v>74</v>
      </c>
      <c r="P143" t="s">
        <v>74</v>
      </c>
      <c r="Q143" t="s">
        <v>74</v>
      </c>
      <c r="R143" t="s">
        <v>74</v>
      </c>
      <c r="S143" t="s">
        <v>74</v>
      </c>
      <c r="T143" t="s">
        <v>74</v>
      </c>
      <c r="U143" t="s">
        <v>1914</v>
      </c>
      <c r="V143" t="s">
        <v>1915</v>
      </c>
      <c r="W143" t="s">
        <v>1916</v>
      </c>
      <c r="X143" t="s">
        <v>74</v>
      </c>
      <c r="Y143" t="s">
        <v>1917</v>
      </c>
      <c r="Z143" t="s">
        <v>74</v>
      </c>
      <c r="AA143" t="s">
        <v>74</v>
      </c>
      <c r="AB143" t="s">
        <v>74</v>
      </c>
      <c r="AC143" t="s">
        <v>74</v>
      </c>
      <c r="AD143" t="s">
        <v>74</v>
      </c>
      <c r="AE143" t="s">
        <v>74</v>
      </c>
      <c r="AF143" t="s">
        <v>74</v>
      </c>
      <c r="AG143">
        <v>39</v>
      </c>
      <c r="AH143">
        <v>96</v>
      </c>
      <c r="AI143">
        <v>100</v>
      </c>
      <c r="AJ143">
        <v>0</v>
      </c>
      <c r="AK143">
        <v>25</v>
      </c>
      <c r="AL143" t="s">
        <v>177</v>
      </c>
      <c r="AM143" t="s">
        <v>178</v>
      </c>
      <c r="AN143" t="s">
        <v>179</v>
      </c>
      <c r="AO143" t="s">
        <v>1261</v>
      </c>
      <c r="AP143" t="s">
        <v>74</v>
      </c>
      <c r="AQ143" t="s">
        <v>74</v>
      </c>
      <c r="AR143" t="s">
        <v>1262</v>
      </c>
      <c r="AS143" t="s">
        <v>1263</v>
      </c>
      <c r="AT143" t="s">
        <v>1484</v>
      </c>
      <c r="AU143">
        <v>1993</v>
      </c>
      <c r="AV143">
        <v>13</v>
      </c>
      <c r="AW143">
        <v>6</v>
      </c>
      <c r="AX143" t="s">
        <v>74</v>
      </c>
      <c r="AY143" t="s">
        <v>74</v>
      </c>
      <c r="AZ143" t="s">
        <v>74</v>
      </c>
      <c r="BA143" t="s">
        <v>74</v>
      </c>
      <c r="BB143">
        <v>389</v>
      </c>
      <c r="BC143">
        <v>397</v>
      </c>
      <c r="BD143" t="s">
        <v>74</v>
      </c>
      <c r="BE143" t="s">
        <v>1918</v>
      </c>
      <c r="BF143" t="str">
        <f>HYPERLINK("http://dx.doi.org/10.1007/BF01681980","http://dx.doi.org/10.1007/BF01681980")</f>
        <v>http://dx.doi.org/10.1007/BF01681980</v>
      </c>
      <c r="BG143" t="s">
        <v>74</v>
      </c>
      <c r="BH143" t="s">
        <v>74</v>
      </c>
      <c r="BI143">
        <v>9</v>
      </c>
      <c r="BJ143" t="s">
        <v>1264</v>
      </c>
      <c r="BK143" t="s">
        <v>88</v>
      </c>
      <c r="BL143" t="s">
        <v>1265</v>
      </c>
      <c r="BM143" t="s">
        <v>1900</v>
      </c>
      <c r="BN143" t="s">
        <v>74</v>
      </c>
      <c r="BO143" t="s">
        <v>74</v>
      </c>
      <c r="BP143" t="s">
        <v>74</v>
      </c>
      <c r="BQ143" t="s">
        <v>74</v>
      </c>
      <c r="BR143" t="s">
        <v>91</v>
      </c>
      <c r="BS143" t="s">
        <v>1919</v>
      </c>
      <c r="BT143" t="str">
        <f>HYPERLINK("https%3A%2F%2Fwww.webofscience.com%2Fwos%2Fwoscc%2Ffull-record%2FWOS:A1993LR72400004","View Full Record in Web of Science")</f>
        <v>View Full Record in Web of Science</v>
      </c>
    </row>
    <row r="144" spans="1:72" x14ac:dyDescent="0.15">
      <c r="A144" t="s">
        <v>72</v>
      </c>
      <c r="B144" t="s">
        <v>1920</v>
      </c>
      <c r="C144" t="s">
        <v>74</v>
      </c>
      <c r="D144" t="s">
        <v>74</v>
      </c>
      <c r="E144" t="s">
        <v>74</v>
      </c>
      <c r="F144" t="s">
        <v>1920</v>
      </c>
      <c r="G144" t="s">
        <v>74</v>
      </c>
      <c r="H144" t="s">
        <v>74</v>
      </c>
      <c r="I144" t="s">
        <v>1921</v>
      </c>
      <c r="J144" t="s">
        <v>1256</v>
      </c>
      <c r="K144" t="s">
        <v>74</v>
      </c>
      <c r="L144" t="s">
        <v>74</v>
      </c>
      <c r="M144" t="s">
        <v>77</v>
      </c>
      <c r="N144" t="s">
        <v>78</v>
      </c>
      <c r="O144" t="s">
        <v>74</v>
      </c>
      <c r="P144" t="s">
        <v>74</v>
      </c>
      <c r="Q144" t="s">
        <v>74</v>
      </c>
      <c r="R144" t="s">
        <v>74</v>
      </c>
      <c r="S144" t="s">
        <v>74</v>
      </c>
      <c r="T144" t="s">
        <v>74</v>
      </c>
      <c r="U144" t="s">
        <v>1922</v>
      </c>
      <c r="V144" t="s">
        <v>1923</v>
      </c>
      <c r="W144" t="s">
        <v>74</v>
      </c>
      <c r="X144" t="s">
        <v>74</v>
      </c>
      <c r="Y144" t="s">
        <v>1924</v>
      </c>
      <c r="Z144" t="s">
        <v>74</v>
      </c>
      <c r="AA144" t="s">
        <v>74</v>
      </c>
      <c r="AB144" t="s">
        <v>74</v>
      </c>
      <c r="AC144" t="s">
        <v>74</v>
      </c>
      <c r="AD144" t="s">
        <v>74</v>
      </c>
      <c r="AE144" t="s">
        <v>74</v>
      </c>
      <c r="AF144" t="s">
        <v>74</v>
      </c>
      <c r="AG144">
        <v>15</v>
      </c>
      <c r="AH144">
        <v>13</v>
      </c>
      <c r="AI144">
        <v>13</v>
      </c>
      <c r="AJ144">
        <v>0</v>
      </c>
      <c r="AK144">
        <v>13</v>
      </c>
      <c r="AL144" t="s">
        <v>177</v>
      </c>
      <c r="AM144" t="s">
        <v>178</v>
      </c>
      <c r="AN144" t="s">
        <v>179</v>
      </c>
      <c r="AO144" t="s">
        <v>1261</v>
      </c>
      <c r="AP144" t="s">
        <v>74</v>
      </c>
      <c r="AQ144" t="s">
        <v>74</v>
      </c>
      <c r="AR144" t="s">
        <v>1262</v>
      </c>
      <c r="AS144" t="s">
        <v>1263</v>
      </c>
      <c r="AT144" t="s">
        <v>1484</v>
      </c>
      <c r="AU144">
        <v>1993</v>
      </c>
      <c r="AV144">
        <v>13</v>
      </c>
      <c r="AW144">
        <v>6</v>
      </c>
      <c r="AX144" t="s">
        <v>74</v>
      </c>
      <c r="AY144" t="s">
        <v>74</v>
      </c>
      <c r="AZ144" t="s">
        <v>74</v>
      </c>
      <c r="BA144" t="s">
        <v>74</v>
      </c>
      <c r="BB144">
        <v>399</v>
      </c>
      <c r="BC144">
        <v>403</v>
      </c>
      <c r="BD144" t="s">
        <v>74</v>
      </c>
      <c r="BE144" t="s">
        <v>1925</v>
      </c>
      <c r="BF144" t="str">
        <f>HYPERLINK("http://dx.doi.org/10.1007/BF01681981","http://dx.doi.org/10.1007/BF01681981")</f>
        <v>http://dx.doi.org/10.1007/BF01681981</v>
      </c>
      <c r="BG144" t="s">
        <v>74</v>
      </c>
      <c r="BH144" t="s">
        <v>74</v>
      </c>
      <c r="BI144">
        <v>5</v>
      </c>
      <c r="BJ144" t="s">
        <v>1264</v>
      </c>
      <c r="BK144" t="s">
        <v>88</v>
      </c>
      <c r="BL144" t="s">
        <v>1265</v>
      </c>
      <c r="BM144" t="s">
        <v>1900</v>
      </c>
      <c r="BN144" t="s">
        <v>74</v>
      </c>
      <c r="BO144" t="s">
        <v>74</v>
      </c>
      <c r="BP144" t="s">
        <v>74</v>
      </c>
      <c r="BQ144" t="s">
        <v>74</v>
      </c>
      <c r="BR144" t="s">
        <v>91</v>
      </c>
      <c r="BS144" t="s">
        <v>1926</v>
      </c>
      <c r="BT144" t="str">
        <f>HYPERLINK("https%3A%2F%2Fwww.webofscience.com%2Fwos%2Fwoscc%2Ffull-record%2FWOS:A1993LR72400005","View Full Record in Web of Science")</f>
        <v>View Full Record in Web of Science</v>
      </c>
    </row>
    <row r="145" spans="1:72" x14ac:dyDescent="0.15">
      <c r="A145" t="s">
        <v>72</v>
      </c>
      <c r="B145" t="s">
        <v>1927</v>
      </c>
      <c r="C145" t="s">
        <v>74</v>
      </c>
      <c r="D145" t="s">
        <v>74</v>
      </c>
      <c r="E145" t="s">
        <v>74</v>
      </c>
      <c r="F145" t="s">
        <v>1927</v>
      </c>
      <c r="G145" t="s">
        <v>74</v>
      </c>
      <c r="H145" t="s">
        <v>74</v>
      </c>
      <c r="I145" t="s">
        <v>1928</v>
      </c>
      <c r="J145" t="s">
        <v>1256</v>
      </c>
      <c r="K145" t="s">
        <v>74</v>
      </c>
      <c r="L145" t="s">
        <v>74</v>
      </c>
      <c r="M145" t="s">
        <v>77</v>
      </c>
      <c r="N145" t="s">
        <v>78</v>
      </c>
      <c r="O145" t="s">
        <v>74</v>
      </c>
      <c r="P145" t="s">
        <v>74</v>
      </c>
      <c r="Q145" t="s">
        <v>74</v>
      </c>
      <c r="R145" t="s">
        <v>74</v>
      </c>
      <c r="S145" t="s">
        <v>74</v>
      </c>
      <c r="T145" t="s">
        <v>74</v>
      </c>
      <c r="U145" t="s">
        <v>1929</v>
      </c>
      <c r="V145" t="s">
        <v>1930</v>
      </c>
      <c r="W145" t="s">
        <v>74</v>
      </c>
      <c r="X145" t="s">
        <v>74</v>
      </c>
      <c r="Y145" t="s">
        <v>1931</v>
      </c>
      <c r="Z145" t="s">
        <v>74</v>
      </c>
      <c r="AA145" t="s">
        <v>74</v>
      </c>
      <c r="AB145" t="s">
        <v>1932</v>
      </c>
      <c r="AC145" t="s">
        <v>74</v>
      </c>
      <c r="AD145" t="s">
        <v>74</v>
      </c>
      <c r="AE145" t="s">
        <v>74</v>
      </c>
      <c r="AF145" t="s">
        <v>74</v>
      </c>
      <c r="AG145">
        <v>35</v>
      </c>
      <c r="AH145">
        <v>88</v>
      </c>
      <c r="AI145">
        <v>94</v>
      </c>
      <c r="AJ145">
        <v>0</v>
      </c>
      <c r="AK145">
        <v>24</v>
      </c>
      <c r="AL145" t="s">
        <v>177</v>
      </c>
      <c r="AM145" t="s">
        <v>178</v>
      </c>
      <c r="AN145" t="s">
        <v>179</v>
      </c>
      <c r="AO145" t="s">
        <v>1261</v>
      </c>
      <c r="AP145" t="s">
        <v>74</v>
      </c>
      <c r="AQ145" t="s">
        <v>74</v>
      </c>
      <c r="AR145" t="s">
        <v>1262</v>
      </c>
      <c r="AS145" t="s">
        <v>1263</v>
      </c>
      <c r="AT145" t="s">
        <v>1484</v>
      </c>
      <c r="AU145">
        <v>1993</v>
      </c>
      <c r="AV145">
        <v>13</v>
      </c>
      <c r="AW145">
        <v>6</v>
      </c>
      <c r="AX145" t="s">
        <v>74</v>
      </c>
      <c r="AY145" t="s">
        <v>74</v>
      </c>
      <c r="AZ145" t="s">
        <v>74</v>
      </c>
      <c r="BA145" t="s">
        <v>74</v>
      </c>
      <c r="BB145">
        <v>405</v>
      </c>
      <c r="BC145">
        <v>409</v>
      </c>
      <c r="BD145" t="s">
        <v>74</v>
      </c>
      <c r="BE145" t="s">
        <v>1933</v>
      </c>
      <c r="BF145" t="str">
        <f>HYPERLINK("http://dx.doi.org/10.1007/BF01681982","http://dx.doi.org/10.1007/BF01681982")</f>
        <v>http://dx.doi.org/10.1007/BF01681982</v>
      </c>
      <c r="BG145" t="s">
        <v>74</v>
      </c>
      <c r="BH145" t="s">
        <v>74</v>
      </c>
      <c r="BI145">
        <v>5</v>
      </c>
      <c r="BJ145" t="s">
        <v>1264</v>
      </c>
      <c r="BK145" t="s">
        <v>88</v>
      </c>
      <c r="BL145" t="s">
        <v>1265</v>
      </c>
      <c r="BM145" t="s">
        <v>1900</v>
      </c>
      <c r="BN145" t="s">
        <v>74</v>
      </c>
      <c r="BO145" t="s">
        <v>74</v>
      </c>
      <c r="BP145" t="s">
        <v>74</v>
      </c>
      <c r="BQ145" t="s">
        <v>74</v>
      </c>
      <c r="BR145" t="s">
        <v>91</v>
      </c>
      <c r="BS145" t="s">
        <v>1934</v>
      </c>
      <c r="BT145" t="str">
        <f>HYPERLINK("https%3A%2F%2Fwww.webofscience.com%2Fwos%2Fwoscc%2Ffull-record%2FWOS:A1993LR72400006","View Full Record in Web of Science")</f>
        <v>View Full Record in Web of Science</v>
      </c>
    </row>
    <row r="146" spans="1:72" x14ac:dyDescent="0.15">
      <c r="A146" t="s">
        <v>72</v>
      </c>
      <c r="B146" t="s">
        <v>1935</v>
      </c>
      <c r="C146" t="s">
        <v>74</v>
      </c>
      <c r="D146" t="s">
        <v>74</v>
      </c>
      <c r="E146" t="s">
        <v>74</v>
      </c>
      <c r="F146" t="s">
        <v>1935</v>
      </c>
      <c r="G146" t="s">
        <v>74</v>
      </c>
      <c r="H146" t="s">
        <v>74</v>
      </c>
      <c r="I146" t="s">
        <v>1936</v>
      </c>
      <c r="J146" t="s">
        <v>1256</v>
      </c>
      <c r="K146" t="s">
        <v>74</v>
      </c>
      <c r="L146" t="s">
        <v>74</v>
      </c>
      <c r="M146" t="s">
        <v>77</v>
      </c>
      <c r="N146" t="s">
        <v>78</v>
      </c>
      <c r="O146" t="s">
        <v>74</v>
      </c>
      <c r="P146" t="s">
        <v>74</v>
      </c>
      <c r="Q146" t="s">
        <v>74</v>
      </c>
      <c r="R146" t="s">
        <v>74</v>
      </c>
      <c r="S146" t="s">
        <v>74</v>
      </c>
      <c r="T146" t="s">
        <v>74</v>
      </c>
      <c r="U146" t="s">
        <v>1937</v>
      </c>
      <c r="V146" t="s">
        <v>1938</v>
      </c>
      <c r="W146" t="s">
        <v>1939</v>
      </c>
      <c r="X146" t="s">
        <v>1940</v>
      </c>
      <c r="Y146" t="s">
        <v>74</v>
      </c>
      <c r="Z146" t="s">
        <v>74</v>
      </c>
      <c r="AA146" t="s">
        <v>1941</v>
      </c>
      <c r="AB146" t="s">
        <v>74</v>
      </c>
      <c r="AC146" t="s">
        <v>74</v>
      </c>
      <c r="AD146" t="s">
        <v>74</v>
      </c>
      <c r="AE146" t="s">
        <v>74</v>
      </c>
      <c r="AF146" t="s">
        <v>74</v>
      </c>
      <c r="AG146">
        <v>30</v>
      </c>
      <c r="AH146">
        <v>22</v>
      </c>
      <c r="AI146">
        <v>22</v>
      </c>
      <c r="AJ146">
        <v>1</v>
      </c>
      <c r="AK146">
        <v>13</v>
      </c>
      <c r="AL146" t="s">
        <v>177</v>
      </c>
      <c r="AM146" t="s">
        <v>178</v>
      </c>
      <c r="AN146" t="s">
        <v>179</v>
      </c>
      <c r="AO146" t="s">
        <v>1261</v>
      </c>
      <c r="AP146" t="s">
        <v>74</v>
      </c>
      <c r="AQ146" t="s">
        <v>74</v>
      </c>
      <c r="AR146" t="s">
        <v>1262</v>
      </c>
      <c r="AS146" t="s">
        <v>1263</v>
      </c>
      <c r="AT146" t="s">
        <v>1484</v>
      </c>
      <c r="AU146">
        <v>1993</v>
      </c>
      <c r="AV146">
        <v>13</v>
      </c>
      <c r="AW146">
        <v>6</v>
      </c>
      <c r="AX146" t="s">
        <v>74</v>
      </c>
      <c r="AY146" t="s">
        <v>74</v>
      </c>
      <c r="AZ146" t="s">
        <v>74</v>
      </c>
      <c r="BA146" t="s">
        <v>74</v>
      </c>
      <c r="BB146">
        <v>411</v>
      </c>
      <c r="BC146">
        <v>415</v>
      </c>
      <c r="BD146" t="s">
        <v>74</v>
      </c>
      <c r="BE146" t="s">
        <v>1942</v>
      </c>
      <c r="BF146" t="str">
        <f>HYPERLINK("http://dx.doi.org/10.1007/BF01681983","http://dx.doi.org/10.1007/BF01681983")</f>
        <v>http://dx.doi.org/10.1007/BF01681983</v>
      </c>
      <c r="BG146" t="s">
        <v>74</v>
      </c>
      <c r="BH146" t="s">
        <v>74</v>
      </c>
      <c r="BI146">
        <v>5</v>
      </c>
      <c r="BJ146" t="s">
        <v>1264</v>
      </c>
      <c r="BK146" t="s">
        <v>88</v>
      </c>
      <c r="BL146" t="s">
        <v>1265</v>
      </c>
      <c r="BM146" t="s">
        <v>1900</v>
      </c>
      <c r="BN146" t="s">
        <v>74</v>
      </c>
      <c r="BO146" t="s">
        <v>74</v>
      </c>
      <c r="BP146" t="s">
        <v>74</v>
      </c>
      <c r="BQ146" t="s">
        <v>74</v>
      </c>
      <c r="BR146" t="s">
        <v>91</v>
      </c>
      <c r="BS146" t="s">
        <v>1943</v>
      </c>
      <c r="BT146" t="str">
        <f>HYPERLINK("https%3A%2F%2Fwww.webofscience.com%2Fwos%2Fwoscc%2Ffull-record%2FWOS:A1993LR72400007","View Full Record in Web of Science")</f>
        <v>View Full Record in Web of Science</v>
      </c>
    </row>
    <row r="147" spans="1:72" x14ac:dyDescent="0.15">
      <c r="A147" t="s">
        <v>72</v>
      </c>
      <c r="B147" t="s">
        <v>1944</v>
      </c>
      <c r="C147" t="s">
        <v>74</v>
      </c>
      <c r="D147" t="s">
        <v>74</v>
      </c>
      <c r="E147" t="s">
        <v>74</v>
      </c>
      <c r="F147" t="s">
        <v>1944</v>
      </c>
      <c r="G147" t="s">
        <v>74</v>
      </c>
      <c r="H147" t="s">
        <v>74</v>
      </c>
      <c r="I147" t="s">
        <v>1945</v>
      </c>
      <c r="J147" t="s">
        <v>1256</v>
      </c>
      <c r="K147" t="s">
        <v>74</v>
      </c>
      <c r="L147" t="s">
        <v>74</v>
      </c>
      <c r="M147" t="s">
        <v>77</v>
      </c>
      <c r="N147" t="s">
        <v>78</v>
      </c>
      <c r="O147" t="s">
        <v>74</v>
      </c>
      <c r="P147" t="s">
        <v>74</v>
      </c>
      <c r="Q147" t="s">
        <v>74</v>
      </c>
      <c r="R147" t="s">
        <v>74</v>
      </c>
      <c r="S147" t="s">
        <v>74</v>
      </c>
      <c r="T147" t="s">
        <v>74</v>
      </c>
      <c r="U147" t="s">
        <v>1946</v>
      </c>
      <c r="V147" t="s">
        <v>1947</v>
      </c>
      <c r="W147" t="s">
        <v>1948</v>
      </c>
      <c r="X147" t="s">
        <v>1949</v>
      </c>
      <c r="Y147" t="s">
        <v>1950</v>
      </c>
      <c r="Z147" t="s">
        <v>74</v>
      </c>
      <c r="AA147" t="s">
        <v>1951</v>
      </c>
      <c r="AB147" t="s">
        <v>1952</v>
      </c>
      <c r="AC147" t="s">
        <v>74</v>
      </c>
      <c r="AD147" t="s">
        <v>74</v>
      </c>
      <c r="AE147" t="s">
        <v>74</v>
      </c>
      <c r="AF147" t="s">
        <v>74</v>
      </c>
      <c r="AG147">
        <v>18</v>
      </c>
      <c r="AH147">
        <v>7</v>
      </c>
      <c r="AI147">
        <v>7</v>
      </c>
      <c r="AJ147">
        <v>0</v>
      </c>
      <c r="AK147">
        <v>3</v>
      </c>
      <c r="AL147" t="s">
        <v>177</v>
      </c>
      <c r="AM147" t="s">
        <v>178</v>
      </c>
      <c r="AN147" t="s">
        <v>179</v>
      </c>
      <c r="AO147" t="s">
        <v>1261</v>
      </c>
      <c r="AP147" t="s">
        <v>74</v>
      </c>
      <c r="AQ147" t="s">
        <v>74</v>
      </c>
      <c r="AR147" t="s">
        <v>1262</v>
      </c>
      <c r="AS147" t="s">
        <v>1263</v>
      </c>
      <c r="AT147" t="s">
        <v>1484</v>
      </c>
      <c r="AU147">
        <v>1993</v>
      </c>
      <c r="AV147">
        <v>13</v>
      </c>
      <c r="AW147">
        <v>6</v>
      </c>
      <c r="AX147" t="s">
        <v>74</v>
      </c>
      <c r="AY147" t="s">
        <v>74</v>
      </c>
      <c r="AZ147" t="s">
        <v>74</v>
      </c>
      <c r="BA147" t="s">
        <v>74</v>
      </c>
      <c r="BB147">
        <v>417</v>
      </c>
      <c r="BC147">
        <v>421</v>
      </c>
      <c r="BD147" t="s">
        <v>74</v>
      </c>
      <c r="BE147" t="s">
        <v>1953</v>
      </c>
      <c r="BF147" t="str">
        <f>HYPERLINK("http://dx.doi.org/10.1007/BF01681984","http://dx.doi.org/10.1007/BF01681984")</f>
        <v>http://dx.doi.org/10.1007/BF01681984</v>
      </c>
      <c r="BG147" t="s">
        <v>74</v>
      </c>
      <c r="BH147" t="s">
        <v>74</v>
      </c>
      <c r="BI147">
        <v>5</v>
      </c>
      <c r="BJ147" t="s">
        <v>1264</v>
      </c>
      <c r="BK147" t="s">
        <v>88</v>
      </c>
      <c r="BL147" t="s">
        <v>1265</v>
      </c>
      <c r="BM147" t="s">
        <v>1900</v>
      </c>
      <c r="BN147" t="s">
        <v>74</v>
      </c>
      <c r="BO147" t="s">
        <v>74</v>
      </c>
      <c r="BP147" t="s">
        <v>74</v>
      </c>
      <c r="BQ147" t="s">
        <v>74</v>
      </c>
      <c r="BR147" t="s">
        <v>91</v>
      </c>
      <c r="BS147" t="s">
        <v>1954</v>
      </c>
      <c r="BT147" t="str">
        <f>HYPERLINK("https%3A%2F%2Fwww.webofscience.com%2Fwos%2Fwoscc%2Ffull-record%2FWOS:A1993LR72400008","View Full Record in Web of Science")</f>
        <v>View Full Record in Web of Science</v>
      </c>
    </row>
    <row r="148" spans="1:72" x14ac:dyDescent="0.15">
      <c r="A148" t="s">
        <v>72</v>
      </c>
      <c r="B148" t="s">
        <v>1955</v>
      </c>
      <c r="C148" t="s">
        <v>74</v>
      </c>
      <c r="D148" t="s">
        <v>74</v>
      </c>
      <c r="E148" t="s">
        <v>74</v>
      </c>
      <c r="F148" t="s">
        <v>1955</v>
      </c>
      <c r="G148" t="s">
        <v>74</v>
      </c>
      <c r="H148" t="s">
        <v>74</v>
      </c>
      <c r="I148" t="s">
        <v>1956</v>
      </c>
      <c r="J148" t="s">
        <v>1256</v>
      </c>
      <c r="K148" t="s">
        <v>74</v>
      </c>
      <c r="L148" t="s">
        <v>74</v>
      </c>
      <c r="M148" t="s">
        <v>77</v>
      </c>
      <c r="N148" t="s">
        <v>78</v>
      </c>
      <c r="O148" t="s">
        <v>74</v>
      </c>
      <c r="P148" t="s">
        <v>74</v>
      </c>
      <c r="Q148" t="s">
        <v>74</v>
      </c>
      <c r="R148" t="s">
        <v>74</v>
      </c>
      <c r="S148" t="s">
        <v>74</v>
      </c>
      <c r="T148" t="s">
        <v>74</v>
      </c>
      <c r="U148" t="s">
        <v>74</v>
      </c>
      <c r="V148" t="s">
        <v>1957</v>
      </c>
      <c r="W148" t="s">
        <v>74</v>
      </c>
      <c r="X148" t="s">
        <v>74</v>
      </c>
      <c r="Y148" t="s">
        <v>1958</v>
      </c>
      <c r="Z148" t="s">
        <v>74</v>
      </c>
      <c r="AA148" t="s">
        <v>74</v>
      </c>
      <c r="AB148" t="s">
        <v>74</v>
      </c>
      <c r="AC148" t="s">
        <v>74</v>
      </c>
      <c r="AD148" t="s">
        <v>74</v>
      </c>
      <c r="AE148" t="s">
        <v>74</v>
      </c>
      <c r="AF148" t="s">
        <v>74</v>
      </c>
      <c r="AG148">
        <v>21</v>
      </c>
      <c r="AH148">
        <v>27</v>
      </c>
      <c r="AI148">
        <v>29</v>
      </c>
      <c r="AJ148">
        <v>0</v>
      </c>
      <c r="AK148">
        <v>3</v>
      </c>
      <c r="AL148" t="s">
        <v>177</v>
      </c>
      <c r="AM148" t="s">
        <v>178</v>
      </c>
      <c r="AN148" t="s">
        <v>179</v>
      </c>
      <c r="AO148" t="s">
        <v>1261</v>
      </c>
      <c r="AP148" t="s">
        <v>74</v>
      </c>
      <c r="AQ148" t="s">
        <v>74</v>
      </c>
      <c r="AR148" t="s">
        <v>1262</v>
      </c>
      <c r="AS148" t="s">
        <v>1263</v>
      </c>
      <c r="AT148" t="s">
        <v>1484</v>
      </c>
      <c r="AU148">
        <v>1993</v>
      </c>
      <c r="AV148">
        <v>13</v>
      </c>
      <c r="AW148">
        <v>6</v>
      </c>
      <c r="AX148" t="s">
        <v>74</v>
      </c>
      <c r="AY148" t="s">
        <v>74</v>
      </c>
      <c r="AZ148" t="s">
        <v>74</v>
      </c>
      <c r="BA148" t="s">
        <v>74</v>
      </c>
      <c r="BB148">
        <v>423</v>
      </c>
      <c r="BC148">
        <v>428</v>
      </c>
      <c r="BD148" t="s">
        <v>74</v>
      </c>
      <c r="BE148" t="s">
        <v>1959</v>
      </c>
      <c r="BF148" t="str">
        <f>HYPERLINK("http://dx.doi.org/10.1007/BF01681985","http://dx.doi.org/10.1007/BF01681985")</f>
        <v>http://dx.doi.org/10.1007/BF01681985</v>
      </c>
      <c r="BG148" t="s">
        <v>74</v>
      </c>
      <c r="BH148" t="s">
        <v>74</v>
      </c>
      <c r="BI148">
        <v>6</v>
      </c>
      <c r="BJ148" t="s">
        <v>1264</v>
      </c>
      <c r="BK148" t="s">
        <v>88</v>
      </c>
      <c r="BL148" t="s">
        <v>1265</v>
      </c>
      <c r="BM148" t="s">
        <v>1900</v>
      </c>
      <c r="BN148" t="s">
        <v>74</v>
      </c>
      <c r="BO148" t="s">
        <v>74</v>
      </c>
      <c r="BP148" t="s">
        <v>74</v>
      </c>
      <c r="BQ148" t="s">
        <v>74</v>
      </c>
      <c r="BR148" t="s">
        <v>91</v>
      </c>
      <c r="BS148" t="s">
        <v>1960</v>
      </c>
      <c r="BT148" t="str">
        <f>HYPERLINK("https%3A%2F%2Fwww.webofscience.com%2Fwos%2Fwoscc%2Ffull-record%2FWOS:A1993LR72400009","View Full Record in Web of Science")</f>
        <v>View Full Record in Web of Science</v>
      </c>
    </row>
    <row r="149" spans="1:72" x14ac:dyDescent="0.15">
      <c r="A149" t="s">
        <v>72</v>
      </c>
      <c r="B149" t="s">
        <v>1961</v>
      </c>
      <c r="C149" t="s">
        <v>74</v>
      </c>
      <c r="D149" t="s">
        <v>74</v>
      </c>
      <c r="E149" t="s">
        <v>74</v>
      </c>
      <c r="F149" t="s">
        <v>1961</v>
      </c>
      <c r="G149" t="s">
        <v>74</v>
      </c>
      <c r="H149" t="s">
        <v>74</v>
      </c>
      <c r="I149" t="s">
        <v>1962</v>
      </c>
      <c r="J149" t="s">
        <v>1256</v>
      </c>
      <c r="K149" t="s">
        <v>74</v>
      </c>
      <c r="L149" t="s">
        <v>74</v>
      </c>
      <c r="M149" t="s">
        <v>77</v>
      </c>
      <c r="N149" t="s">
        <v>78</v>
      </c>
      <c r="O149" t="s">
        <v>74</v>
      </c>
      <c r="P149" t="s">
        <v>74</v>
      </c>
      <c r="Q149" t="s">
        <v>74</v>
      </c>
      <c r="R149" t="s">
        <v>74</v>
      </c>
      <c r="S149" t="s">
        <v>74</v>
      </c>
      <c r="T149" t="s">
        <v>74</v>
      </c>
      <c r="U149" t="s">
        <v>1963</v>
      </c>
      <c r="V149" t="s">
        <v>1964</v>
      </c>
      <c r="W149" t="s">
        <v>74</v>
      </c>
      <c r="X149" t="s">
        <v>74</v>
      </c>
      <c r="Y149" t="s">
        <v>1965</v>
      </c>
      <c r="Z149" t="s">
        <v>74</v>
      </c>
      <c r="AA149" t="s">
        <v>1966</v>
      </c>
      <c r="AB149" t="s">
        <v>1967</v>
      </c>
      <c r="AC149" t="s">
        <v>74</v>
      </c>
      <c r="AD149" t="s">
        <v>74</v>
      </c>
      <c r="AE149" t="s">
        <v>74</v>
      </c>
      <c r="AF149" t="s">
        <v>74</v>
      </c>
      <c r="AG149">
        <v>12</v>
      </c>
      <c r="AH149">
        <v>23</v>
      </c>
      <c r="AI149">
        <v>23</v>
      </c>
      <c r="AJ149">
        <v>0</v>
      </c>
      <c r="AK149">
        <v>0</v>
      </c>
      <c r="AL149" t="s">
        <v>177</v>
      </c>
      <c r="AM149" t="s">
        <v>178</v>
      </c>
      <c r="AN149" t="s">
        <v>179</v>
      </c>
      <c r="AO149" t="s">
        <v>1261</v>
      </c>
      <c r="AP149" t="s">
        <v>74</v>
      </c>
      <c r="AQ149" t="s">
        <v>74</v>
      </c>
      <c r="AR149" t="s">
        <v>1262</v>
      </c>
      <c r="AS149" t="s">
        <v>1263</v>
      </c>
      <c r="AT149" t="s">
        <v>1484</v>
      </c>
      <c r="AU149">
        <v>1993</v>
      </c>
      <c r="AV149">
        <v>13</v>
      </c>
      <c r="AW149">
        <v>6</v>
      </c>
      <c r="AX149" t="s">
        <v>74</v>
      </c>
      <c r="AY149" t="s">
        <v>74</v>
      </c>
      <c r="AZ149" t="s">
        <v>74</v>
      </c>
      <c r="BA149" t="s">
        <v>74</v>
      </c>
      <c r="BB149">
        <v>429</v>
      </c>
      <c r="BC149">
        <v>431</v>
      </c>
      <c r="BD149" t="s">
        <v>74</v>
      </c>
      <c r="BE149" t="s">
        <v>1968</v>
      </c>
      <c r="BF149" t="str">
        <f>HYPERLINK("http://dx.doi.org/10.1007/BF01681986","http://dx.doi.org/10.1007/BF01681986")</f>
        <v>http://dx.doi.org/10.1007/BF01681986</v>
      </c>
      <c r="BG149" t="s">
        <v>74</v>
      </c>
      <c r="BH149" t="s">
        <v>74</v>
      </c>
      <c r="BI149">
        <v>3</v>
      </c>
      <c r="BJ149" t="s">
        <v>1264</v>
      </c>
      <c r="BK149" t="s">
        <v>88</v>
      </c>
      <c r="BL149" t="s">
        <v>1265</v>
      </c>
      <c r="BM149" t="s">
        <v>1900</v>
      </c>
      <c r="BN149" t="s">
        <v>74</v>
      </c>
      <c r="BO149" t="s">
        <v>74</v>
      </c>
      <c r="BP149" t="s">
        <v>74</v>
      </c>
      <c r="BQ149" t="s">
        <v>74</v>
      </c>
      <c r="BR149" t="s">
        <v>91</v>
      </c>
      <c r="BS149" t="s">
        <v>1969</v>
      </c>
      <c r="BT149" t="str">
        <f>HYPERLINK("https%3A%2F%2Fwww.webofscience.com%2Fwos%2Fwoscc%2Ffull-record%2FWOS:A1993LR72400010","View Full Record in Web of Science")</f>
        <v>View Full Record in Web of Science</v>
      </c>
    </row>
    <row r="150" spans="1:72" x14ac:dyDescent="0.15">
      <c r="A150" t="s">
        <v>72</v>
      </c>
      <c r="B150" t="s">
        <v>1970</v>
      </c>
      <c r="C150" t="s">
        <v>74</v>
      </c>
      <c r="D150" t="s">
        <v>74</v>
      </c>
      <c r="E150" t="s">
        <v>74</v>
      </c>
      <c r="F150" t="s">
        <v>1970</v>
      </c>
      <c r="G150" t="s">
        <v>74</v>
      </c>
      <c r="H150" t="s">
        <v>74</v>
      </c>
      <c r="I150" t="s">
        <v>1971</v>
      </c>
      <c r="J150" t="s">
        <v>1972</v>
      </c>
      <c r="K150" t="s">
        <v>74</v>
      </c>
      <c r="L150" t="s">
        <v>74</v>
      </c>
      <c r="M150" t="s">
        <v>77</v>
      </c>
      <c r="N150" t="s">
        <v>78</v>
      </c>
      <c r="O150" t="s">
        <v>74</v>
      </c>
      <c r="P150" t="s">
        <v>74</v>
      </c>
      <c r="Q150" t="s">
        <v>74</v>
      </c>
      <c r="R150" t="s">
        <v>74</v>
      </c>
      <c r="S150" t="s">
        <v>74</v>
      </c>
      <c r="T150" t="s">
        <v>74</v>
      </c>
      <c r="U150" t="s">
        <v>1973</v>
      </c>
      <c r="V150" t="s">
        <v>1974</v>
      </c>
      <c r="W150" t="s">
        <v>1975</v>
      </c>
      <c r="X150" t="s">
        <v>1976</v>
      </c>
      <c r="Y150" t="s">
        <v>74</v>
      </c>
      <c r="Z150" t="s">
        <v>74</v>
      </c>
      <c r="AA150" t="s">
        <v>74</v>
      </c>
      <c r="AB150" t="s">
        <v>1977</v>
      </c>
      <c r="AC150" t="s">
        <v>74</v>
      </c>
      <c r="AD150" t="s">
        <v>74</v>
      </c>
      <c r="AE150" t="s">
        <v>74</v>
      </c>
      <c r="AF150" t="s">
        <v>74</v>
      </c>
      <c r="AG150">
        <v>32</v>
      </c>
      <c r="AH150">
        <v>19</v>
      </c>
      <c r="AI150">
        <v>19</v>
      </c>
      <c r="AJ150">
        <v>0</v>
      </c>
      <c r="AK150">
        <v>3</v>
      </c>
      <c r="AL150" t="s">
        <v>1978</v>
      </c>
      <c r="AM150" t="s">
        <v>178</v>
      </c>
      <c r="AN150" t="s">
        <v>1979</v>
      </c>
      <c r="AO150" t="s">
        <v>1980</v>
      </c>
      <c r="AP150" t="s">
        <v>1981</v>
      </c>
      <c r="AQ150" t="s">
        <v>74</v>
      </c>
      <c r="AR150" t="s">
        <v>1982</v>
      </c>
      <c r="AS150" t="s">
        <v>1983</v>
      </c>
      <c r="AT150" t="s">
        <v>1484</v>
      </c>
      <c r="AU150">
        <v>1993</v>
      </c>
      <c r="AV150">
        <v>45</v>
      </c>
      <c r="AW150">
        <v>2</v>
      </c>
      <c r="AX150" t="s">
        <v>74</v>
      </c>
      <c r="AY150" t="s">
        <v>74</v>
      </c>
      <c r="AZ150" t="s">
        <v>74</v>
      </c>
      <c r="BA150" t="s">
        <v>74</v>
      </c>
      <c r="BB150">
        <v>155</v>
      </c>
      <c r="BC150">
        <v>163</v>
      </c>
      <c r="BD150" t="s">
        <v>74</v>
      </c>
      <c r="BE150" t="s">
        <v>1984</v>
      </c>
      <c r="BF150" t="str">
        <f>HYPERLINK("http://dx.doi.org/10.1016/0034-4257(93)90039-Z","http://dx.doi.org/10.1016/0034-4257(93)90039-Z")</f>
        <v>http://dx.doi.org/10.1016/0034-4257(93)90039-Z</v>
      </c>
      <c r="BG150" t="s">
        <v>74</v>
      </c>
      <c r="BH150" t="s">
        <v>74</v>
      </c>
      <c r="BI150">
        <v>9</v>
      </c>
      <c r="BJ150" t="s">
        <v>1985</v>
      </c>
      <c r="BK150" t="s">
        <v>88</v>
      </c>
      <c r="BL150" t="s">
        <v>1986</v>
      </c>
      <c r="BM150" t="s">
        <v>1987</v>
      </c>
      <c r="BN150" t="s">
        <v>74</v>
      </c>
      <c r="BO150" t="s">
        <v>74</v>
      </c>
      <c r="BP150" t="s">
        <v>74</v>
      </c>
      <c r="BQ150" t="s">
        <v>74</v>
      </c>
      <c r="BR150" t="s">
        <v>91</v>
      </c>
      <c r="BS150" t="s">
        <v>1988</v>
      </c>
      <c r="BT150" t="str">
        <f>HYPERLINK("https%3A%2F%2Fwww.webofscience.com%2Fwos%2Fwoscc%2Ffull-record%2FWOS:A1993LM85000004","View Full Record in Web of Science")</f>
        <v>View Full Record in Web of Science</v>
      </c>
    </row>
    <row r="151" spans="1:72" x14ac:dyDescent="0.15">
      <c r="A151" t="s">
        <v>72</v>
      </c>
      <c r="B151" t="s">
        <v>1989</v>
      </c>
      <c r="C151" t="s">
        <v>74</v>
      </c>
      <c r="D151" t="s">
        <v>74</v>
      </c>
      <c r="E151" t="s">
        <v>74</v>
      </c>
      <c r="F151" t="s">
        <v>1989</v>
      </c>
      <c r="G151" t="s">
        <v>74</v>
      </c>
      <c r="H151" t="s">
        <v>74</v>
      </c>
      <c r="I151" t="s">
        <v>1990</v>
      </c>
      <c r="J151" t="s">
        <v>1991</v>
      </c>
      <c r="K151" t="s">
        <v>74</v>
      </c>
      <c r="L151" t="s">
        <v>74</v>
      </c>
      <c r="M151" t="s">
        <v>77</v>
      </c>
      <c r="N151" t="s">
        <v>78</v>
      </c>
      <c r="O151" t="s">
        <v>74</v>
      </c>
      <c r="P151" t="s">
        <v>74</v>
      </c>
      <c r="Q151" t="s">
        <v>74</v>
      </c>
      <c r="R151" t="s">
        <v>74</v>
      </c>
      <c r="S151" t="s">
        <v>74</v>
      </c>
      <c r="T151" t="s">
        <v>74</v>
      </c>
      <c r="U151" t="s">
        <v>1992</v>
      </c>
      <c r="V151" t="s">
        <v>1993</v>
      </c>
      <c r="W151" t="s">
        <v>1994</v>
      </c>
      <c r="X151" t="s">
        <v>138</v>
      </c>
      <c r="Y151" t="s">
        <v>1995</v>
      </c>
      <c r="Z151" t="s">
        <v>74</v>
      </c>
      <c r="AA151" t="s">
        <v>74</v>
      </c>
      <c r="AB151" t="s">
        <v>1996</v>
      </c>
      <c r="AC151" t="s">
        <v>74</v>
      </c>
      <c r="AD151" t="s">
        <v>74</v>
      </c>
      <c r="AE151" t="s">
        <v>74</v>
      </c>
      <c r="AF151" t="s">
        <v>74</v>
      </c>
      <c r="AG151">
        <v>37</v>
      </c>
      <c r="AH151">
        <v>49</v>
      </c>
      <c r="AI151">
        <v>50</v>
      </c>
      <c r="AJ151">
        <v>1</v>
      </c>
      <c r="AK151">
        <v>2</v>
      </c>
      <c r="AL151" t="s">
        <v>256</v>
      </c>
      <c r="AM151" t="s">
        <v>257</v>
      </c>
      <c r="AN151" t="s">
        <v>258</v>
      </c>
      <c r="AO151" t="s">
        <v>1997</v>
      </c>
      <c r="AP151" t="s">
        <v>74</v>
      </c>
      <c r="AQ151" t="s">
        <v>74</v>
      </c>
      <c r="AR151" t="s">
        <v>1991</v>
      </c>
      <c r="AS151" t="s">
        <v>1998</v>
      </c>
      <c r="AT151" t="s">
        <v>1484</v>
      </c>
      <c r="AU151">
        <v>1993</v>
      </c>
      <c r="AV151">
        <v>12</v>
      </c>
      <c r="AW151">
        <v>4</v>
      </c>
      <c r="AX151" t="s">
        <v>74</v>
      </c>
      <c r="AY151" t="s">
        <v>74</v>
      </c>
      <c r="AZ151" t="s">
        <v>74</v>
      </c>
      <c r="BA151" t="s">
        <v>74</v>
      </c>
      <c r="BB151">
        <v>897</v>
      </c>
      <c r="BC151">
        <v>910</v>
      </c>
      <c r="BD151" t="s">
        <v>74</v>
      </c>
      <c r="BE151" t="s">
        <v>1999</v>
      </c>
      <c r="BF151" t="str">
        <f>HYPERLINK("http://dx.doi.org/10.1029/93TC00669","http://dx.doi.org/10.1029/93TC00669")</f>
        <v>http://dx.doi.org/10.1029/93TC00669</v>
      </c>
      <c r="BG151" t="s">
        <v>74</v>
      </c>
      <c r="BH151" t="s">
        <v>74</v>
      </c>
      <c r="BI151">
        <v>14</v>
      </c>
      <c r="BJ151" t="s">
        <v>727</v>
      </c>
      <c r="BK151" t="s">
        <v>88</v>
      </c>
      <c r="BL151" t="s">
        <v>727</v>
      </c>
      <c r="BM151" t="s">
        <v>2000</v>
      </c>
      <c r="BN151" t="s">
        <v>74</v>
      </c>
      <c r="BO151" t="s">
        <v>74</v>
      </c>
      <c r="BP151" t="s">
        <v>74</v>
      </c>
      <c r="BQ151" t="s">
        <v>74</v>
      </c>
      <c r="BR151" t="s">
        <v>91</v>
      </c>
      <c r="BS151" t="s">
        <v>2001</v>
      </c>
      <c r="BT151" t="str">
        <f>HYPERLINK("https%3A%2F%2Fwww.webofscience.com%2Fwos%2Fwoscc%2Ffull-record%2FWOS:A1993LT60100007","View Full Record in Web of Science")</f>
        <v>View Full Record in Web of Science</v>
      </c>
    </row>
    <row r="152" spans="1:72" x14ac:dyDescent="0.15">
      <c r="A152" t="s">
        <v>72</v>
      </c>
      <c r="B152" t="s">
        <v>2002</v>
      </c>
      <c r="C152" t="s">
        <v>74</v>
      </c>
      <c r="D152" t="s">
        <v>74</v>
      </c>
      <c r="E152" t="s">
        <v>74</v>
      </c>
      <c r="F152" t="s">
        <v>2002</v>
      </c>
      <c r="G152" t="s">
        <v>74</v>
      </c>
      <c r="H152" t="s">
        <v>74</v>
      </c>
      <c r="I152" t="s">
        <v>2003</v>
      </c>
      <c r="J152" t="s">
        <v>352</v>
      </c>
      <c r="K152" t="s">
        <v>74</v>
      </c>
      <c r="L152" t="s">
        <v>74</v>
      </c>
      <c r="M152" t="s">
        <v>77</v>
      </c>
      <c r="N152" t="s">
        <v>353</v>
      </c>
      <c r="O152" t="s">
        <v>74</v>
      </c>
      <c r="P152" t="s">
        <v>74</v>
      </c>
      <c r="Q152" t="s">
        <v>74</v>
      </c>
      <c r="R152" t="s">
        <v>74</v>
      </c>
      <c r="S152" t="s">
        <v>74</v>
      </c>
      <c r="T152" t="s">
        <v>74</v>
      </c>
      <c r="U152" t="s">
        <v>74</v>
      </c>
      <c r="V152" t="s">
        <v>74</v>
      </c>
      <c r="W152" t="s">
        <v>74</v>
      </c>
      <c r="X152" t="s">
        <v>74</v>
      </c>
      <c r="Y152" t="s">
        <v>2004</v>
      </c>
      <c r="Z152" t="s">
        <v>74</v>
      </c>
      <c r="AA152" t="s">
        <v>74</v>
      </c>
      <c r="AB152" t="s">
        <v>74</v>
      </c>
      <c r="AC152" t="s">
        <v>74</v>
      </c>
      <c r="AD152" t="s">
        <v>74</v>
      </c>
      <c r="AE152" t="s">
        <v>74</v>
      </c>
      <c r="AF152" t="s">
        <v>74</v>
      </c>
      <c r="AG152">
        <v>0</v>
      </c>
      <c r="AH152">
        <v>0</v>
      </c>
      <c r="AI152">
        <v>0</v>
      </c>
      <c r="AJ152">
        <v>0</v>
      </c>
      <c r="AK152">
        <v>1</v>
      </c>
      <c r="AL152" t="s">
        <v>354</v>
      </c>
      <c r="AM152" t="s">
        <v>355</v>
      </c>
      <c r="AN152" t="s">
        <v>356</v>
      </c>
      <c r="AO152" t="s">
        <v>357</v>
      </c>
      <c r="AP152" t="s">
        <v>74</v>
      </c>
      <c r="AQ152" t="s">
        <v>74</v>
      </c>
      <c r="AR152" t="s">
        <v>358</v>
      </c>
      <c r="AS152" t="s">
        <v>359</v>
      </c>
      <c r="AT152" t="s">
        <v>2005</v>
      </c>
      <c r="AU152">
        <v>1993</v>
      </c>
      <c r="AV152">
        <v>139</v>
      </c>
      <c r="AW152">
        <v>1884</v>
      </c>
      <c r="AX152" t="s">
        <v>74</v>
      </c>
      <c r="AY152" t="s">
        <v>74</v>
      </c>
      <c r="AZ152" t="s">
        <v>74</v>
      </c>
      <c r="BA152" t="s">
        <v>74</v>
      </c>
      <c r="BB152">
        <v>47</v>
      </c>
      <c r="BC152">
        <v>48</v>
      </c>
      <c r="BD152" t="s">
        <v>74</v>
      </c>
      <c r="BE152" t="s">
        <v>74</v>
      </c>
      <c r="BF152" t="s">
        <v>74</v>
      </c>
      <c r="BG152" t="s">
        <v>74</v>
      </c>
      <c r="BH152" t="s">
        <v>74</v>
      </c>
      <c r="BI152">
        <v>2</v>
      </c>
      <c r="BJ152" t="s">
        <v>361</v>
      </c>
      <c r="BK152" t="s">
        <v>88</v>
      </c>
      <c r="BL152" t="s">
        <v>362</v>
      </c>
      <c r="BM152" t="s">
        <v>2006</v>
      </c>
      <c r="BN152" t="s">
        <v>74</v>
      </c>
      <c r="BO152" t="s">
        <v>74</v>
      </c>
      <c r="BP152" t="s">
        <v>74</v>
      </c>
      <c r="BQ152" t="s">
        <v>74</v>
      </c>
      <c r="BR152" t="s">
        <v>91</v>
      </c>
      <c r="BS152" t="s">
        <v>2007</v>
      </c>
      <c r="BT152" t="str">
        <f>HYPERLINK("https%3A%2F%2Fwww.webofscience.com%2Fwos%2Fwoscc%2Ffull-record%2FWOS:A1993LQ62500041","View Full Record in Web of Science")</f>
        <v>View Full Record in Web of Science</v>
      </c>
    </row>
    <row r="153" spans="1:72" x14ac:dyDescent="0.15">
      <c r="A153" t="s">
        <v>72</v>
      </c>
      <c r="B153" t="s">
        <v>2008</v>
      </c>
      <c r="C153" t="s">
        <v>74</v>
      </c>
      <c r="D153" t="s">
        <v>74</v>
      </c>
      <c r="E153" t="s">
        <v>74</v>
      </c>
      <c r="F153" t="s">
        <v>2008</v>
      </c>
      <c r="G153" t="s">
        <v>74</v>
      </c>
      <c r="H153" t="s">
        <v>74</v>
      </c>
      <c r="I153" t="s">
        <v>2009</v>
      </c>
      <c r="J153" t="s">
        <v>2010</v>
      </c>
      <c r="K153" t="s">
        <v>74</v>
      </c>
      <c r="L153" t="s">
        <v>74</v>
      </c>
      <c r="M153" t="s">
        <v>77</v>
      </c>
      <c r="N153" t="s">
        <v>78</v>
      </c>
      <c r="O153" t="s">
        <v>74</v>
      </c>
      <c r="P153" t="s">
        <v>74</v>
      </c>
      <c r="Q153" t="s">
        <v>74</v>
      </c>
      <c r="R153" t="s">
        <v>74</v>
      </c>
      <c r="S153" t="s">
        <v>74</v>
      </c>
      <c r="T153" t="s">
        <v>74</v>
      </c>
      <c r="U153" t="s">
        <v>2011</v>
      </c>
      <c r="V153" t="s">
        <v>2012</v>
      </c>
      <c r="W153" t="s">
        <v>74</v>
      </c>
      <c r="X153" t="s">
        <v>74</v>
      </c>
      <c r="Y153" t="s">
        <v>2013</v>
      </c>
      <c r="Z153" t="s">
        <v>74</v>
      </c>
      <c r="AA153" t="s">
        <v>74</v>
      </c>
      <c r="AB153" t="s">
        <v>74</v>
      </c>
      <c r="AC153" t="s">
        <v>74</v>
      </c>
      <c r="AD153" t="s">
        <v>74</v>
      </c>
      <c r="AE153" t="s">
        <v>74</v>
      </c>
      <c r="AF153" t="s">
        <v>74</v>
      </c>
      <c r="AG153">
        <v>61</v>
      </c>
      <c r="AH153">
        <v>58</v>
      </c>
      <c r="AI153">
        <v>62</v>
      </c>
      <c r="AJ153">
        <v>0</v>
      </c>
      <c r="AK153">
        <v>7</v>
      </c>
      <c r="AL153" t="s">
        <v>119</v>
      </c>
      <c r="AM153" t="s">
        <v>120</v>
      </c>
      <c r="AN153" t="s">
        <v>121</v>
      </c>
      <c r="AO153" t="s">
        <v>2014</v>
      </c>
      <c r="AP153" t="s">
        <v>2015</v>
      </c>
      <c r="AQ153" t="s">
        <v>74</v>
      </c>
      <c r="AR153" t="s">
        <v>2010</v>
      </c>
      <c r="AS153" t="s">
        <v>2016</v>
      </c>
      <c r="AT153" t="s">
        <v>2017</v>
      </c>
      <c r="AU153">
        <v>1993</v>
      </c>
      <c r="AV153">
        <v>223</v>
      </c>
      <c r="AW153" t="s">
        <v>749</v>
      </c>
      <c r="AX153" t="s">
        <v>74</v>
      </c>
      <c r="AY153" t="s">
        <v>74</v>
      </c>
      <c r="AZ153" t="s">
        <v>74</v>
      </c>
      <c r="BA153" t="s">
        <v>74</v>
      </c>
      <c r="BB153">
        <v>15</v>
      </c>
      <c r="BC153">
        <v>37</v>
      </c>
      <c r="BD153" t="s">
        <v>74</v>
      </c>
      <c r="BE153" t="s">
        <v>2018</v>
      </c>
      <c r="BF153" t="str">
        <f>HYPERLINK("http://dx.doi.org/10.1016/0040-1951(93)90155-D","http://dx.doi.org/10.1016/0040-1951(93)90155-D")</f>
        <v>http://dx.doi.org/10.1016/0040-1951(93)90155-D</v>
      </c>
      <c r="BG153" t="s">
        <v>74</v>
      </c>
      <c r="BH153" t="s">
        <v>74</v>
      </c>
      <c r="BI153">
        <v>23</v>
      </c>
      <c r="BJ153" t="s">
        <v>727</v>
      </c>
      <c r="BK153" t="s">
        <v>88</v>
      </c>
      <c r="BL153" t="s">
        <v>727</v>
      </c>
      <c r="BM153" t="s">
        <v>2019</v>
      </c>
      <c r="BN153" t="s">
        <v>74</v>
      </c>
      <c r="BO153" t="s">
        <v>74</v>
      </c>
      <c r="BP153" t="s">
        <v>74</v>
      </c>
      <c r="BQ153" t="s">
        <v>74</v>
      </c>
      <c r="BR153" t="s">
        <v>91</v>
      </c>
      <c r="BS153" t="s">
        <v>2020</v>
      </c>
      <c r="BT153" t="str">
        <f>HYPERLINK("https%3A%2F%2Fwww.webofscience.com%2Fwos%2Fwoscc%2Ffull-record%2FWOS:A1993LX64100003","View Full Record in Web of Science")</f>
        <v>View Full Record in Web of Science</v>
      </c>
    </row>
    <row r="154" spans="1:72" x14ac:dyDescent="0.15">
      <c r="A154" t="s">
        <v>72</v>
      </c>
      <c r="B154" t="s">
        <v>2021</v>
      </c>
      <c r="C154" t="s">
        <v>74</v>
      </c>
      <c r="D154" t="s">
        <v>74</v>
      </c>
      <c r="E154" t="s">
        <v>74</v>
      </c>
      <c r="F154" t="s">
        <v>2021</v>
      </c>
      <c r="G154" t="s">
        <v>74</v>
      </c>
      <c r="H154" t="s">
        <v>74</v>
      </c>
      <c r="I154" t="s">
        <v>2022</v>
      </c>
      <c r="J154" t="s">
        <v>423</v>
      </c>
      <c r="K154" t="s">
        <v>74</v>
      </c>
      <c r="L154" t="s">
        <v>74</v>
      </c>
      <c r="M154" t="s">
        <v>77</v>
      </c>
      <c r="N154" t="s">
        <v>78</v>
      </c>
      <c r="O154" t="s">
        <v>74</v>
      </c>
      <c r="P154" t="s">
        <v>74</v>
      </c>
      <c r="Q154" t="s">
        <v>74</v>
      </c>
      <c r="R154" t="s">
        <v>74</v>
      </c>
      <c r="S154" t="s">
        <v>74</v>
      </c>
      <c r="T154" t="s">
        <v>74</v>
      </c>
      <c r="U154" t="s">
        <v>2023</v>
      </c>
      <c r="V154" t="s">
        <v>2024</v>
      </c>
      <c r="W154" t="s">
        <v>2025</v>
      </c>
      <c r="X154" t="s">
        <v>2026</v>
      </c>
      <c r="Y154" t="s">
        <v>2027</v>
      </c>
      <c r="Z154" t="s">
        <v>74</v>
      </c>
      <c r="AA154" t="s">
        <v>2028</v>
      </c>
      <c r="AB154" t="s">
        <v>2029</v>
      </c>
      <c r="AC154" t="s">
        <v>74</v>
      </c>
      <c r="AD154" t="s">
        <v>74</v>
      </c>
      <c r="AE154" t="s">
        <v>74</v>
      </c>
      <c r="AF154" t="s">
        <v>74</v>
      </c>
      <c r="AG154">
        <v>50</v>
      </c>
      <c r="AH154">
        <v>430</v>
      </c>
      <c r="AI154">
        <v>456</v>
      </c>
      <c r="AJ154">
        <v>1</v>
      </c>
      <c r="AK154">
        <v>61</v>
      </c>
      <c r="AL154" t="s">
        <v>429</v>
      </c>
      <c r="AM154" t="s">
        <v>430</v>
      </c>
      <c r="AN154" t="s">
        <v>431</v>
      </c>
      <c r="AO154" t="s">
        <v>432</v>
      </c>
      <c r="AP154" t="s">
        <v>74</v>
      </c>
      <c r="AQ154" t="s">
        <v>74</v>
      </c>
      <c r="AR154" t="s">
        <v>423</v>
      </c>
      <c r="AS154" t="s">
        <v>433</v>
      </c>
      <c r="AT154" t="s">
        <v>2030</v>
      </c>
      <c r="AU154">
        <v>1993</v>
      </c>
      <c r="AV154">
        <v>364</v>
      </c>
      <c r="AW154">
        <v>6436</v>
      </c>
      <c r="AX154" t="s">
        <v>74</v>
      </c>
      <c r="AY154" t="s">
        <v>74</v>
      </c>
      <c r="AZ154" t="s">
        <v>74</v>
      </c>
      <c r="BA154" t="s">
        <v>74</v>
      </c>
      <c r="BB154">
        <v>407</v>
      </c>
      <c r="BC154">
        <v>412</v>
      </c>
      <c r="BD154" t="s">
        <v>74</v>
      </c>
      <c r="BE154" t="s">
        <v>2031</v>
      </c>
      <c r="BF154" t="str">
        <f>HYPERLINK("http://dx.doi.org/10.1038/364407a0","http://dx.doi.org/10.1038/364407a0")</f>
        <v>http://dx.doi.org/10.1038/364407a0</v>
      </c>
      <c r="BG154" t="s">
        <v>74</v>
      </c>
      <c r="BH154" t="s">
        <v>74</v>
      </c>
      <c r="BI154">
        <v>6</v>
      </c>
      <c r="BJ154" t="s">
        <v>361</v>
      </c>
      <c r="BK154" t="s">
        <v>88</v>
      </c>
      <c r="BL154" t="s">
        <v>362</v>
      </c>
      <c r="BM154" t="s">
        <v>2032</v>
      </c>
      <c r="BN154" t="s">
        <v>74</v>
      </c>
      <c r="BO154" t="s">
        <v>74</v>
      </c>
      <c r="BP154" t="s">
        <v>74</v>
      </c>
      <c r="BQ154" t="s">
        <v>74</v>
      </c>
      <c r="BR154" t="s">
        <v>91</v>
      </c>
      <c r="BS154" t="s">
        <v>2033</v>
      </c>
      <c r="BT154" t="str">
        <f>HYPERLINK("https%3A%2F%2Fwww.webofscience.com%2Fwos%2Fwoscc%2Ffull-record%2FWOS:A1993LP64000044","View Full Record in Web of Science")</f>
        <v>View Full Record in Web of Science</v>
      </c>
    </row>
    <row r="155" spans="1:72" x14ac:dyDescent="0.15">
      <c r="A155" t="s">
        <v>72</v>
      </c>
      <c r="B155" t="s">
        <v>2034</v>
      </c>
      <c r="C155" t="s">
        <v>74</v>
      </c>
      <c r="D155" t="s">
        <v>74</v>
      </c>
      <c r="E155" t="s">
        <v>74</v>
      </c>
      <c r="F155" t="s">
        <v>2034</v>
      </c>
      <c r="G155" t="s">
        <v>74</v>
      </c>
      <c r="H155" t="s">
        <v>74</v>
      </c>
      <c r="I155" t="s">
        <v>2035</v>
      </c>
      <c r="J155" t="s">
        <v>2036</v>
      </c>
      <c r="K155" t="s">
        <v>74</v>
      </c>
      <c r="L155" t="s">
        <v>74</v>
      </c>
      <c r="M155" t="s">
        <v>77</v>
      </c>
      <c r="N155" t="s">
        <v>599</v>
      </c>
      <c r="O155" t="s">
        <v>74</v>
      </c>
      <c r="P155" t="s">
        <v>74</v>
      </c>
      <c r="Q155" t="s">
        <v>74</v>
      </c>
      <c r="R155" t="s">
        <v>74</v>
      </c>
      <c r="S155" t="s">
        <v>74</v>
      </c>
      <c r="T155" t="s">
        <v>74</v>
      </c>
      <c r="U155" t="s">
        <v>74</v>
      </c>
      <c r="V155" t="s">
        <v>2037</v>
      </c>
      <c r="W155" t="s">
        <v>74</v>
      </c>
      <c r="X155" t="s">
        <v>74</v>
      </c>
      <c r="Y155" t="s">
        <v>2038</v>
      </c>
      <c r="Z155" t="s">
        <v>74</v>
      </c>
      <c r="AA155" t="s">
        <v>2039</v>
      </c>
      <c r="AB155" t="s">
        <v>74</v>
      </c>
      <c r="AC155" t="s">
        <v>74</v>
      </c>
      <c r="AD155" t="s">
        <v>74</v>
      </c>
      <c r="AE155" t="s">
        <v>74</v>
      </c>
      <c r="AF155" t="s">
        <v>74</v>
      </c>
      <c r="AG155">
        <v>18</v>
      </c>
      <c r="AH155">
        <v>1</v>
      </c>
      <c r="AI155">
        <v>2</v>
      </c>
      <c r="AJ155">
        <v>0</v>
      </c>
      <c r="AK155">
        <v>4</v>
      </c>
      <c r="AL155" t="s">
        <v>2040</v>
      </c>
      <c r="AM155" t="s">
        <v>2041</v>
      </c>
      <c r="AN155" t="s">
        <v>2042</v>
      </c>
      <c r="AO155" t="s">
        <v>2043</v>
      </c>
      <c r="AP155" t="s">
        <v>74</v>
      </c>
      <c r="AQ155" t="s">
        <v>74</v>
      </c>
      <c r="AR155" t="s">
        <v>2044</v>
      </c>
      <c r="AS155" t="s">
        <v>2045</v>
      </c>
      <c r="AT155" t="s">
        <v>2046</v>
      </c>
      <c r="AU155">
        <v>1993</v>
      </c>
      <c r="AV155">
        <v>65</v>
      </c>
      <c r="AW155">
        <v>2</v>
      </c>
      <c r="AX155" t="s">
        <v>74</v>
      </c>
      <c r="AY155" t="s">
        <v>74</v>
      </c>
      <c r="AZ155" t="s">
        <v>74</v>
      </c>
      <c r="BA155" t="s">
        <v>74</v>
      </c>
      <c r="BB155">
        <v>179</v>
      </c>
      <c r="BC155">
        <v>181</v>
      </c>
      <c r="BD155" t="s">
        <v>74</v>
      </c>
      <c r="BE155" t="s">
        <v>74</v>
      </c>
      <c r="BF155" t="s">
        <v>74</v>
      </c>
      <c r="BG155" t="s">
        <v>74</v>
      </c>
      <c r="BH155" t="s">
        <v>74</v>
      </c>
      <c r="BI155">
        <v>3</v>
      </c>
      <c r="BJ155" t="s">
        <v>361</v>
      </c>
      <c r="BK155" t="s">
        <v>88</v>
      </c>
      <c r="BL155" t="s">
        <v>362</v>
      </c>
      <c r="BM155" t="s">
        <v>2047</v>
      </c>
      <c r="BN155" t="s">
        <v>74</v>
      </c>
      <c r="BO155" t="s">
        <v>74</v>
      </c>
      <c r="BP155" t="s">
        <v>74</v>
      </c>
      <c r="BQ155" t="s">
        <v>74</v>
      </c>
      <c r="BR155" t="s">
        <v>91</v>
      </c>
      <c r="BS155" t="s">
        <v>2048</v>
      </c>
      <c r="BT155" t="str">
        <f>HYPERLINK("https%3A%2F%2Fwww.webofscience.com%2Fwos%2Fwoscc%2Ffull-record%2FWOS:A1993LT49500028","View Full Record in Web of Science")</f>
        <v>View Full Record in Web of Science</v>
      </c>
    </row>
    <row r="156" spans="1:72" x14ac:dyDescent="0.15">
      <c r="A156" t="s">
        <v>72</v>
      </c>
      <c r="B156" t="s">
        <v>2049</v>
      </c>
      <c r="C156" t="s">
        <v>74</v>
      </c>
      <c r="D156" t="s">
        <v>74</v>
      </c>
      <c r="E156" t="s">
        <v>74</v>
      </c>
      <c r="F156" t="s">
        <v>2049</v>
      </c>
      <c r="G156" t="s">
        <v>74</v>
      </c>
      <c r="H156" t="s">
        <v>74</v>
      </c>
      <c r="I156" t="s">
        <v>2050</v>
      </c>
      <c r="J156" t="s">
        <v>440</v>
      </c>
      <c r="K156" t="s">
        <v>74</v>
      </c>
      <c r="L156" t="s">
        <v>74</v>
      </c>
      <c r="M156" t="s">
        <v>77</v>
      </c>
      <c r="N156" t="s">
        <v>78</v>
      </c>
      <c r="O156" t="s">
        <v>74</v>
      </c>
      <c r="P156" t="s">
        <v>74</v>
      </c>
      <c r="Q156" t="s">
        <v>74</v>
      </c>
      <c r="R156" t="s">
        <v>74</v>
      </c>
      <c r="S156" t="s">
        <v>74</v>
      </c>
      <c r="T156" t="s">
        <v>74</v>
      </c>
      <c r="U156" t="s">
        <v>2051</v>
      </c>
      <c r="V156" t="s">
        <v>2052</v>
      </c>
      <c r="W156" t="s">
        <v>2053</v>
      </c>
      <c r="X156" t="s">
        <v>2054</v>
      </c>
      <c r="Y156" t="s">
        <v>2055</v>
      </c>
      <c r="Z156" t="s">
        <v>74</v>
      </c>
      <c r="AA156" t="s">
        <v>2056</v>
      </c>
      <c r="AB156" t="s">
        <v>74</v>
      </c>
      <c r="AC156" t="s">
        <v>74</v>
      </c>
      <c r="AD156" t="s">
        <v>74</v>
      </c>
      <c r="AE156" t="s">
        <v>74</v>
      </c>
      <c r="AF156" t="s">
        <v>74</v>
      </c>
      <c r="AG156">
        <v>19</v>
      </c>
      <c r="AH156">
        <v>18</v>
      </c>
      <c r="AI156">
        <v>18</v>
      </c>
      <c r="AJ156">
        <v>0</v>
      </c>
      <c r="AK156">
        <v>4</v>
      </c>
      <c r="AL156" t="s">
        <v>256</v>
      </c>
      <c r="AM156" t="s">
        <v>257</v>
      </c>
      <c r="AN156" t="s">
        <v>258</v>
      </c>
      <c r="AO156" t="s">
        <v>446</v>
      </c>
      <c r="AP156" t="s">
        <v>74</v>
      </c>
      <c r="AQ156" t="s">
        <v>74</v>
      </c>
      <c r="AR156" t="s">
        <v>447</v>
      </c>
      <c r="AS156" t="s">
        <v>448</v>
      </c>
      <c r="AT156" t="s">
        <v>2057</v>
      </c>
      <c r="AU156">
        <v>1993</v>
      </c>
      <c r="AV156">
        <v>20</v>
      </c>
      <c r="AW156">
        <v>14</v>
      </c>
      <c r="AX156" t="s">
        <v>74</v>
      </c>
      <c r="AY156" t="s">
        <v>74</v>
      </c>
      <c r="AZ156" t="s">
        <v>74</v>
      </c>
      <c r="BA156" t="s">
        <v>74</v>
      </c>
      <c r="BB156">
        <v>1419</v>
      </c>
      <c r="BC156">
        <v>1422</v>
      </c>
      <c r="BD156" t="s">
        <v>74</v>
      </c>
      <c r="BE156" t="s">
        <v>2058</v>
      </c>
      <c r="BF156" t="str">
        <f>HYPERLINK("http://dx.doi.org/10.1029/93GL01764","http://dx.doi.org/10.1029/93GL01764")</f>
        <v>http://dx.doi.org/10.1029/93GL01764</v>
      </c>
      <c r="BG156" t="s">
        <v>74</v>
      </c>
      <c r="BH156" t="s">
        <v>74</v>
      </c>
      <c r="BI156">
        <v>4</v>
      </c>
      <c r="BJ156" t="s">
        <v>451</v>
      </c>
      <c r="BK156" t="s">
        <v>88</v>
      </c>
      <c r="BL156" t="s">
        <v>452</v>
      </c>
      <c r="BM156" t="s">
        <v>2059</v>
      </c>
      <c r="BN156" t="s">
        <v>74</v>
      </c>
      <c r="BO156" t="s">
        <v>74</v>
      </c>
      <c r="BP156" t="s">
        <v>74</v>
      </c>
      <c r="BQ156" t="s">
        <v>74</v>
      </c>
      <c r="BR156" t="s">
        <v>91</v>
      </c>
      <c r="BS156" t="s">
        <v>2060</v>
      </c>
      <c r="BT156" t="str">
        <f>HYPERLINK("https%3A%2F%2Fwww.webofscience.com%2Fwos%2Fwoscc%2Ffull-record%2FWOS:A1993LQ43900003","View Full Record in Web of Science")</f>
        <v>View Full Record in Web of Science</v>
      </c>
    </row>
    <row r="157" spans="1:72" x14ac:dyDescent="0.15">
      <c r="A157" t="s">
        <v>72</v>
      </c>
      <c r="B157" t="s">
        <v>2061</v>
      </c>
      <c r="C157" t="s">
        <v>74</v>
      </c>
      <c r="D157" t="s">
        <v>74</v>
      </c>
      <c r="E157" t="s">
        <v>74</v>
      </c>
      <c r="F157" t="s">
        <v>2061</v>
      </c>
      <c r="G157" t="s">
        <v>74</v>
      </c>
      <c r="H157" t="s">
        <v>74</v>
      </c>
      <c r="I157" t="s">
        <v>2062</v>
      </c>
      <c r="J157" t="s">
        <v>440</v>
      </c>
      <c r="K157" t="s">
        <v>74</v>
      </c>
      <c r="L157" t="s">
        <v>74</v>
      </c>
      <c r="M157" t="s">
        <v>77</v>
      </c>
      <c r="N157" t="s">
        <v>78</v>
      </c>
      <c r="O157" t="s">
        <v>74</v>
      </c>
      <c r="P157" t="s">
        <v>74</v>
      </c>
      <c r="Q157" t="s">
        <v>74</v>
      </c>
      <c r="R157" t="s">
        <v>74</v>
      </c>
      <c r="S157" t="s">
        <v>74</v>
      </c>
      <c r="T157" t="s">
        <v>74</v>
      </c>
      <c r="U157" t="s">
        <v>2063</v>
      </c>
      <c r="V157" t="s">
        <v>2064</v>
      </c>
      <c r="W157" t="s">
        <v>74</v>
      </c>
      <c r="X157" t="s">
        <v>74</v>
      </c>
      <c r="Y157" t="s">
        <v>2065</v>
      </c>
      <c r="Z157" t="s">
        <v>74</v>
      </c>
      <c r="AA157" t="s">
        <v>74</v>
      </c>
      <c r="AB157" t="s">
        <v>2066</v>
      </c>
      <c r="AC157" t="s">
        <v>74</v>
      </c>
      <c r="AD157" t="s">
        <v>74</v>
      </c>
      <c r="AE157" t="s">
        <v>74</v>
      </c>
      <c r="AF157" t="s">
        <v>74</v>
      </c>
      <c r="AG157">
        <v>16</v>
      </c>
      <c r="AH157">
        <v>12</v>
      </c>
      <c r="AI157">
        <v>12</v>
      </c>
      <c r="AJ157">
        <v>0</v>
      </c>
      <c r="AK157">
        <v>1</v>
      </c>
      <c r="AL157" t="s">
        <v>256</v>
      </c>
      <c r="AM157" t="s">
        <v>257</v>
      </c>
      <c r="AN157" t="s">
        <v>258</v>
      </c>
      <c r="AO157" t="s">
        <v>446</v>
      </c>
      <c r="AP157" t="s">
        <v>74</v>
      </c>
      <c r="AQ157" t="s">
        <v>74</v>
      </c>
      <c r="AR157" t="s">
        <v>447</v>
      </c>
      <c r="AS157" t="s">
        <v>448</v>
      </c>
      <c r="AT157" t="s">
        <v>2057</v>
      </c>
      <c r="AU157">
        <v>1993</v>
      </c>
      <c r="AV157">
        <v>20</v>
      </c>
      <c r="AW157">
        <v>14</v>
      </c>
      <c r="AX157" t="s">
        <v>74</v>
      </c>
      <c r="AY157" t="s">
        <v>74</v>
      </c>
      <c r="AZ157" t="s">
        <v>74</v>
      </c>
      <c r="BA157" t="s">
        <v>74</v>
      </c>
      <c r="BB157">
        <v>1427</v>
      </c>
      <c r="BC157">
        <v>1430</v>
      </c>
      <c r="BD157" t="s">
        <v>74</v>
      </c>
      <c r="BE157" t="s">
        <v>2067</v>
      </c>
      <c r="BF157" t="str">
        <f>HYPERLINK("http://dx.doi.org/10.1029/93GL01385","http://dx.doi.org/10.1029/93GL01385")</f>
        <v>http://dx.doi.org/10.1029/93GL01385</v>
      </c>
      <c r="BG157" t="s">
        <v>74</v>
      </c>
      <c r="BH157" t="s">
        <v>74</v>
      </c>
      <c r="BI157">
        <v>4</v>
      </c>
      <c r="BJ157" t="s">
        <v>451</v>
      </c>
      <c r="BK157" t="s">
        <v>88</v>
      </c>
      <c r="BL157" t="s">
        <v>452</v>
      </c>
      <c r="BM157" t="s">
        <v>2059</v>
      </c>
      <c r="BN157" t="s">
        <v>74</v>
      </c>
      <c r="BO157" t="s">
        <v>74</v>
      </c>
      <c r="BP157" t="s">
        <v>74</v>
      </c>
      <c r="BQ157" t="s">
        <v>74</v>
      </c>
      <c r="BR157" t="s">
        <v>91</v>
      </c>
      <c r="BS157" t="s">
        <v>2068</v>
      </c>
      <c r="BT157" t="str">
        <f>HYPERLINK("https%3A%2F%2Fwww.webofscience.com%2Fwos%2Fwoscc%2Ffull-record%2FWOS:A1993LQ43900005","View Full Record in Web of Science")</f>
        <v>View Full Record in Web of Science</v>
      </c>
    </row>
    <row r="158" spans="1:72" x14ac:dyDescent="0.15">
      <c r="A158" t="s">
        <v>72</v>
      </c>
      <c r="B158" t="s">
        <v>2069</v>
      </c>
      <c r="C158" t="s">
        <v>74</v>
      </c>
      <c r="D158" t="s">
        <v>74</v>
      </c>
      <c r="E158" t="s">
        <v>74</v>
      </c>
      <c r="F158" t="s">
        <v>2069</v>
      </c>
      <c r="G158" t="s">
        <v>74</v>
      </c>
      <c r="H158" t="s">
        <v>74</v>
      </c>
      <c r="I158" t="s">
        <v>2070</v>
      </c>
      <c r="J158" t="s">
        <v>2071</v>
      </c>
      <c r="K158" t="s">
        <v>74</v>
      </c>
      <c r="L158" t="s">
        <v>74</v>
      </c>
      <c r="M158" t="s">
        <v>77</v>
      </c>
      <c r="N158" t="s">
        <v>78</v>
      </c>
      <c r="O158" t="s">
        <v>74</v>
      </c>
      <c r="P158" t="s">
        <v>74</v>
      </c>
      <c r="Q158" t="s">
        <v>74</v>
      </c>
      <c r="R158" t="s">
        <v>74</v>
      </c>
      <c r="S158" t="s">
        <v>74</v>
      </c>
      <c r="T158" t="s">
        <v>74</v>
      </c>
      <c r="U158" t="s">
        <v>2072</v>
      </c>
      <c r="V158" t="s">
        <v>2073</v>
      </c>
      <c r="W158" t="s">
        <v>2074</v>
      </c>
      <c r="X158" t="s">
        <v>2075</v>
      </c>
      <c r="Y158" t="s">
        <v>2076</v>
      </c>
      <c r="Z158" t="s">
        <v>74</v>
      </c>
      <c r="AA158" t="s">
        <v>2077</v>
      </c>
      <c r="AB158" t="s">
        <v>2078</v>
      </c>
      <c r="AC158" t="s">
        <v>74</v>
      </c>
      <c r="AD158" t="s">
        <v>74</v>
      </c>
      <c r="AE158" t="s">
        <v>74</v>
      </c>
      <c r="AF158" t="s">
        <v>74</v>
      </c>
      <c r="AG158">
        <v>32</v>
      </c>
      <c r="AH158">
        <v>47</v>
      </c>
      <c r="AI158">
        <v>49</v>
      </c>
      <c r="AJ158">
        <v>0</v>
      </c>
      <c r="AK158">
        <v>6</v>
      </c>
      <c r="AL158" t="s">
        <v>2079</v>
      </c>
      <c r="AM158" t="s">
        <v>257</v>
      </c>
      <c r="AN158" t="s">
        <v>2080</v>
      </c>
      <c r="AO158" t="s">
        <v>2081</v>
      </c>
      <c r="AP158" t="s">
        <v>74</v>
      </c>
      <c r="AQ158" t="s">
        <v>74</v>
      </c>
      <c r="AR158" t="s">
        <v>2082</v>
      </c>
      <c r="AS158" t="s">
        <v>2083</v>
      </c>
      <c r="AT158" t="s">
        <v>2084</v>
      </c>
      <c r="AU158">
        <v>1993</v>
      </c>
      <c r="AV158">
        <v>97</v>
      </c>
      <c r="AW158">
        <v>29</v>
      </c>
      <c r="AX158" t="s">
        <v>74</v>
      </c>
      <c r="AY158" t="s">
        <v>74</v>
      </c>
      <c r="AZ158" t="s">
        <v>74</v>
      </c>
      <c r="BA158" t="s">
        <v>74</v>
      </c>
      <c r="BB158">
        <v>7597</v>
      </c>
      <c r="BC158">
        <v>7605</v>
      </c>
      <c r="BD158" t="s">
        <v>74</v>
      </c>
      <c r="BE158" t="s">
        <v>2085</v>
      </c>
      <c r="BF158" t="str">
        <f>HYPERLINK("http://dx.doi.org/10.1021/j100131a032","http://dx.doi.org/10.1021/j100131a032")</f>
        <v>http://dx.doi.org/10.1021/j100131a032</v>
      </c>
      <c r="BG158" t="s">
        <v>74</v>
      </c>
      <c r="BH158" t="s">
        <v>74</v>
      </c>
      <c r="BI158">
        <v>9</v>
      </c>
      <c r="BJ158" t="s">
        <v>2086</v>
      </c>
      <c r="BK158" t="s">
        <v>88</v>
      </c>
      <c r="BL158" t="s">
        <v>2087</v>
      </c>
      <c r="BM158" t="s">
        <v>2088</v>
      </c>
      <c r="BN158" t="s">
        <v>74</v>
      </c>
      <c r="BO158" t="s">
        <v>74</v>
      </c>
      <c r="BP158" t="s">
        <v>74</v>
      </c>
      <c r="BQ158" t="s">
        <v>74</v>
      </c>
      <c r="BR158" t="s">
        <v>91</v>
      </c>
      <c r="BS158" t="s">
        <v>2089</v>
      </c>
      <c r="BT158" t="str">
        <f>HYPERLINK("https%3A%2F%2Fwww.webofscience.com%2Fwos%2Fwoscc%2Ffull-record%2FWOS:A1993LW32900032","View Full Record in Web of Science")</f>
        <v>View Full Record in Web of Science</v>
      </c>
    </row>
    <row r="159" spans="1:72" x14ac:dyDescent="0.15">
      <c r="A159" t="s">
        <v>72</v>
      </c>
      <c r="B159" t="s">
        <v>2090</v>
      </c>
      <c r="C159" t="s">
        <v>74</v>
      </c>
      <c r="D159" t="s">
        <v>74</v>
      </c>
      <c r="E159" t="s">
        <v>74</v>
      </c>
      <c r="F159" t="s">
        <v>2090</v>
      </c>
      <c r="G159" t="s">
        <v>74</v>
      </c>
      <c r="H159" t="s">
        <v>74</v>
      </c>
      <c r="I159" t="s">
        <v>2091</v>
      </c>
      <c r="J159" t="s">
        <v>2071</v>
      </c>
      <c r="K159" t="s">
        <v>74</v>
      </c>
      <c r="L159" t="s">
        <v>74</v>
      </c>
      <c r="M159" t="s">
        <v>77</v>
      </c>
      <c r="N159" t="s">
        <v>78</v>
      </c>
      <c r="O159" t="s">
        <v>74</v>
      </c>
      <c r="P159" t="s">
        <v>74</v>
      </c>
      <c r="Q159" t="s">
        <v>74</v>
      </c>
      <c r="R159" t="s">
        <v>74</v>
      </c>
      <c r="S159" t="s">
        <v>74</v>
      </c>
      <c r="T159" t="s">
        <v>74</v>
      </c>
      <c r="U159" t="s">
        <v>2092</v>
      </c>
      <c r="V159" t="s">
        <v>2093</v>
      </c>
      <c r="W159" t="s">
        <v>2094</v>
      </c>
      <c r="X159" t="s">
        <v>2095</v>
      </c>
      <c r="Y159" t="s">
        <v>74</v>
      </c>
      <c r="Z159" t="s">
        <v>74</v>
      </c>
      <c r="AA159" t="s">
        <v>74</v>
      </c>
      <c r="AB159" t="s">
        <v>74</v>
      </c>
      <c r="AC159" t="s">
        <v>74</v>
      </c>
      <c r="AD159" t="s">
        <v>74</v>
      </c>
      <c r="AE159" t="s">
        <v>74</v>
      </c>
      <c r="AF159" t="s">
        <v>74</v>
      </c>
      <c r="AG159">
        <v>40</v>
      </c>
      <c r="AH159">
        <v>117</v>
      </c>
      <c r="AI159">
        <v>119</v>
      </c>
      <c r="AJ159">
        <v>0</v>
      </c>
      <c r="AK159">
        <v>15</v>
      </c>
      <c r="AL159" t="s">
        <v>2079</v>
      </c>
      <c r="AM159" t="s">
        <v>257</v>
      </c>
      <c r="AN159" t="s">
        <v>2080</v>
      </c>
      <c r="AO159" t="s">
        <v>2081</v>
      </c>
      <c r="AP159" t="s">
        <v>74</v>
      </c>
      <c r="AQ159" t="s">
        <v>74</v>
      </c>
      <c r="AR159" t="s">
        <v>2082</v>
      </c>
      <c r="AS159" t="s">
        <v>2083</v>
      </c>
      <c r="AT159" t="s">
        <v>2084</v>
      </c>
      <c r="AU159">
        <v>1993</v>
      </c>
      <c r="AV159">
        <v>97</v>
      </c>
      <c r="AW159">
        <v>29</v>
      </c>
      <c r="AX159" t="s">
        <v>74</v>
      </c>
      <c r="AY159" t="s">
        <v>74</v>
      </c>
      <c r="AZ159" t="s">
        <v>74</v>
      </c>
      <c r="BA159" t="s">
        <v>74</v>
      </c>
      <c r="BB159">
        <v>7779</v>
      </c>
      <c r="BC159">
        <v>7785</v>
      </c>
      <c r="BD159" t="s">
        <v>74</v>
      </c>
      <c r="BE159" t="s">
        <v>2096</v>
      </c>
      <c r="BF159" t="str">
        <f>HYPERLINK("http://dx.doi.org/10.1021/j100131a057","http://dx.doi.org/10.1021/j100131a057")</f>
        <v>http://dx.doi.org/10.1021/j100131a057</v>
      </c>
      <c r="BG159" t="s">
        <v>74</v>
      </c>
      <c r="BH159" t="s">
        <v>74</v>
      </c>
      <c r="BI159">
        <v>7</v>
      </c>
      <c r="BJ159" t="s">
        <v>2086</v>
      </c>
      <c r="BK159" t="s">
        <v>88</v>
      </c>
      <c r="BL159" t="s">
        <v>2087</v>
      </c>
      <c r="BM159" t="s">
        <v>2088</v>
      </c>
      <c r="BN159" t="s">
        <v>74</v>
      </c>
      <c r="BO159" t="s">
        <v>74</v>
      </c>
      <c r="BP159" t="s">
        <v>74</v>
      </c>
      <c r="BQ159" t="s">
        <v>74</v>
      </c>
      <c r="BR159" t="s">
        <v>91</v>
      </c>
      <c r="BS159" t="s">
        <v>2097</v>
      </c>
      <c r="BT159" t="str">
        <f>HYPERLINK("https%3A%2F%2Fwww.webofscience.com%2Fwos%2Fwoscc%2Ffull-record%2FWOS:A1993LW32900057","View Full Record in Web of Science")</f>
        <v>View Full Record in Web of Science</v>
      </c>
    </row>
    <row r="160" spans="1:72" x14ac:dyDescent="0.15">
      <c r="A160" t="s">
        <v>72</v>
      </c>
      <c r="B160" t="s">
        <v>2098</v>
      </c>
      <c r="C160" t="s">
        <v>74</v>
      </c>
      <c r="D160" t="s">
        <v>74</v>
      </c>
      <c r="E160" t="s">
        <v>74</v>
      </c>
      <c r="F160" t="s">
        <v>2098</v>
      </c>
      <c r="G160" t="s">
        <v>74</v>
      </c>
      <c r="H160" t="s">
        <v>74</v>
      </c>
      <c r="I160" t="s">
        <v>2099</v>
      </c>
      <c r="J160" t="s">
        <v>2100</v>
      </c>
      <c r="K160" t="s">
        <v>74</v>
      </c>
      <c r="L160" t="s">
        <v>74</v>
      </c>
      <c r="M160" t="s">
        <v>77</v>
      </c>
      <c r="N160" t="s">
        <v>78</v>
      </c>
      <c r="O160" t="s">
        <v>74</v>
      </c>
      <c r="P160" t="s">
        <v>74</v>
      </c>
      <c r="Q160" t="s">
        <v>74</v>
      </c>
      <c r="R160" t="s">
        <v>74</v>
      </c>
      <c r="S160" t="s">
        <v>74</v>
      </c>
      <c r="T160" t="s">
        <v>74</v>
      </c>
      <c r="U160" t="s">
        <v>2101</v>
      </c>
      <c r="V160" t="s">
        <v>2102</v>
      </c>
      <c r="W160" t="s">
        <v>2103</v>
      </c>
      <c r="X160" t="s">
        <v>2104</v>
      </c>
      <c r="Y160" t="s">
        <v>2105</v>
      </c>
      <c r="Z160" t="s">
        <v>74</v>
      </c>
      <c r="AA160" t="s">
        <v>74</v>
      </c>
      <c r="AB160" t="s">
        <v>74</v>
      </c>
      <c r="AC160" t="s">
        <v>74</v>
      </c>
      <c r="AD160" t="s">
        <v>74</v>
      </c>
      <c r="AE160" t="s">
        <v>74</v>
      </c>
      <c r="AF160" t="s">
        <v>74</v>
      </c>
      <c r="AG160">
        <v>57</v>
      </c>
      <c r="AH160">
        <v>34</v>
      </c>
      <c r="AI160">
        <v>40</v>
      </c>
      <c r="AJ160">
        <v>1</v>
      </c>
      <c r="AK160">
        <v>30</v>
      </c>
      <c r="AL160" t="s">
        <v>119</v>
      </c>
      <c r="AM160" t="s">
        <v>120</v>
      </c>
      <c r="AN160" t="s">
        <v>121</v>
      </c>
      <c r="AO160" t="s">
        <v>2106</v>
      </c>
      <c r="AP160" t="s">
        <v>74</v>
      </c>
      <c r="AQ160" t="s">
        <v>74</v>
      </c>
      <c r="AR160" t="s">
        <v>2107</v>
      </c>
      <c r="AS160" t="s">
        <v>2108</v>
      </c>
      <c r="AT160" t="s">
        <v>2109</v>
      </c>
      <c r="AU160">
        <v>1993</v>
      </c>
      <c r="AV160">
        <v>107</v>
      </c>
      <c r="AW160" t="s">
        <v>749</v>
      </c>
      <c r="AX160" t="s">
        <v>74</v>
      </c>
      <c r="AY160" t="s">
        <v>74</v>
      </c>
      <c r="AZ160" t="s">
        <v>74</v>
      </c>
      <c r="BA160" t="s">
        <v>74</v>
      </c>
      <c r="BB160">
        <v>159</v>
      </c>
      <c r="BC160">
        <v>172</v>
      </c>
      <c r="BD160" t="s">
        <v>74</v>
      </c>
      <c r="BE160" t="s">
        <v>2110</v>
      </c>
      <c r="BF160" t="str">
        <f>HYPERLINK("http://dx.doi.org/10.1016/0009-2541(93)90108-U","http://dx.doi.org/10.1016/0009-2541(93)90108-U")</f>
        <v>http://dx.doi.org/10.1016/0009-2541(93)90108-U</v>
      </c>
      <c r="BG160" t="s">
        <v>74</v>
      </c>
      <c r="BH160" t="s">
        <v>74</v>
      </c>
      <c r="BI160">
        <v>14</v>
      </c>
      <c r="BJ160" t="s">
        <v>727</v>
      </c>
      <c r="BK160" t="s">
        <v>88</v>
      </c>
      <c r="BL160" t="s">
        <v>727</v>
      </c>
      <c r="BM160" t="s">
        <v>2111</v>
      </c>
      <c r="BN160">
        <v>11539299</v>
      </c>
      <c r="BO160" t="s">
        <v>74</v>
      </c>
      <c r="BP160" t="s">
        <v>74</v>
      </c>
      <c r="BQ160" t="s">
        <v>74</v>
      </c>
      <c r="BR160" t="s">
        <v>91</v>
      </c>
      <c r="BS160" t="s">
        <v>2112</v>
      </c>
      <c r="BT160" t="str">
        <f>HYPERLINK("https%3A%2F%2Fwww.webofscience.com%2Fwos%2Fwoscc%2Ffull-record%2FWOS:A1993LP58800011","View Full Record in Web of Science")</f>
        <v>View Full Record in Web of Science</v>
      </c>
    </row>
    <row r="161" spans="1:72" x14ac:dyDescent="0.15">
      <c r="A161" t="s">
        <v>72</v>
      </c>
      <c r="B161" t="s">
        <v>2113</v>
      </c>
      <c r="C161" t="s">
        <v>74</v>
      </c>
      <c r="D161" t="s">
        <v>74</v>
      </c>
      <c r="E161" t="s">
        <v>74</v>
      </c>
      <c r="F161" t="s">
        <v>2113</v>
      </c>
      <c r="G161" t="s">
        <v>74</v>
      </c>
      <c r="H161" t="s">
        <v>74</v>
      </c>
      <c r="I161" t="s">
        <v>2114</v>
      </c>
      <c r="J161" t="s">
        <v>388</v>
      </c>
      <c r="K161" t="s">
        <v>74</v>
      </c>
      <c r="L161" t="s">
        <v>74</v>
      </c>
      <c r="M161" t="s">
        <v>77</v>
      </c>
      <c r="N161" t="s">
        <v>78</v>
      </c>
      <c r="O161" t="s">
        <v>74</v>
      </c>
      <c r="P161" t="s">
        <v>74</v>
      </c>
      <c r="Q161" t="s">
        <v>74</v>
      </c>
      <c r="R161" t="s">
        <v>74</v>
      </c>
      <c r="S161" t="s">
        <v>74</v>
      </c>
      <c r="T161" t="s">
        <v>74</v>
      </c>
      <c r="U161" t="s">
        <v>2115</v>
      </c>
      <c r="V161" t="s">
        <v>2116</v>
      </c>
      <c r="W161" t="s">
        <v>2117</v>
      </c>
      <c r="X161" t="s">
        <v>2118</v>
      </c>
      <c r="Y161" t="s">
        <v>2119</v>
      </c>
      <c r="Z161" t="s">
        <v>74</v>
      </c>
      <c r="AA161" t="s">
        <v>74</v>
      </c>
      <c r="AB161" t="s">
        <v>74</v>
      </c>
      <c r="AC161" t="s">
        <v>74</v>
      </c>
      <c r="AD161" t="s">
        <v>74</v>
      </c>
      <c r="AE161" t="s">
        <v>74</v>
      </c>
      <c r="AF161" t="s">
        <v>74</v>
      </c>
      <c r="AG161">
        <v>53</v>
      </c>
      <c r="AH161">
        <v>91</v>
      </c>
      <c r="AI161">
        <v>91</v>
      </c>
      <c r="AJ161">
        <v>0</v>
      </c>
      <c r="AK161">
        <v>16</v>
      </c>
      <c r="AL161" t="s">
        <v>256</v>
      </c>
      <c r="AM161" t="s">
        <v>257</v>
      </c>
      <c r="AN161" t="s">
        <v>396</v>
      </c>
      <c r="AO161" t="s">
        <v>397</v>
      </c>
      <c r="AP161" t="s">
        <v>398</v>
      </c>
      <c r="AQ161" t="s">
        <v>74</v>
      </c>
      <c r="AR161" t="s">
        <v>399</v>
      </c>
      <c r="AS161" t="s">
        <v>400</v>
      </c>
      <c r="AT161" t="s">
        <v>2109</v>
      </c>
      <c r="AU161">
        <v>1993</v>
      </c>
      <c r="AV161">
        <v>98</v>
      </c>
      <c r="AW161" t="s">
        <v>2120</v>
      </c>
      <c r="AX161" t="s">
        <v>74</v>
      </c>
      <c r="AY161" t="s">
        <v>74</v>
      </c>
      <c r="AZ161" t="s">
        <v>74</v>
      </c>
      <c r="BA161" t="s">
        <v>74</v>
      </c>
      <c r="BB161">
        <v>12727</v>
      </c>
      <c r="BC161">
        <v>12740</v>
      </c>
      <c r="BD161" t="s">
        <v>74</v>
      </c>
      <c r="BE161" t="s">
        <v>2121</v>
      </c>
      <c r="BF161" t="str">
        <f>HYPERLINK("http://dx.doi.org/10.1029/93JD00947","http://dx.doi.org/10.1029/93JD00947")</f>
        <v>http://dx.doi.org/10.1029/93JD00947</v>
      </c>
      <c r="BG161" t="s">
        <v>74</v>
      </c>
      <c r="BH161" t="s">
        <v>74</v>
      </c>
      <c r="BI161">
        <v>14</v>
      </c>
      <c r="BJ161" t="s">
        <v>403</v>
      </c>
      <c r="BK161" t="s">
        <v>88</v>
      </c>
      <c r="BL161" t="s">
        <v>403</v>
      </c>
      <c r="BM161" t="s">
        <v>2122</v>
      </c>
      <c r="BN161" t="s">
        <v>74</v>
      </c>
      <c r="BO161" t="s">
        <v>74</v>
      </c>
      <c r="BP161" t="s">
        <v>74</v>
      </c>
      <c r="BQ161" t="s">
        <v>74</v>
      </c>
      <c r="BR161" t="s">
        <v>91</v>
      </c>
      <c r="BS161" t="s">
        <v>2123</v>
      </c>
      <c r="BT161" t="str">
        <f>HYPERLINK("https%3A%2F%2Fwww.webofscience.com%2Fwos%2Fwoscc%2Ffull-record%2FWOS:A1993LP16600011","View Full Record in Web of Science")</f>
        <v>View Full Record in Web of Science</v>
      </c>
    </row>
    <row r="162" spans="1:72" x14ac:dyDescent="0.15">
      <c r="A162" t="s">
        <v>72</v>
      </c>
      <c r="B162" t="s">
        <v>2124</v>
      </c>
      <c r="C162" t="s">
        <v>74</v>
      </c>
      <c r="D162" t="s">
        <v>74</v>
      </c>
      <c r="E162" t="s">
        <v>74</v>
      </c>
      <c r="F162" t="s">
        <v>2124</v>
      </c>
      <c r="G162" t="s">
        <v>74</v>
      </c>
      <c r="H162" t="s">
        <v>74</v>
      </c>
      <c r="I162" t="s">
        <v>2125</v>
      </c>
      <c r="J162" t="s">
        <v>388</v>
      </c>
      <c r="K162" t="s">
        <v>74</v>
      </c>
      <c r="L162" t="s">
        <v>74</v>
      </c>
      <c r="M162" t="s">
        <v>77</v>
      </c>
      <c r="N162" t="s">
        <v>78</v>
      </c>
      <c r="O162" t="s">
        <v>74</v>
      </c>
      <c r="P162" t="s">
        <v>74</v>
      </c>
      <c r="Q162" t="s">
        <v>74</v>
      </c>
      <c r="R162" t="s">
        <v>74</v>
      </c>
      <c r="S162" t="s">
        <v>74</v>
      </c>
      <c r="T162" t="s">
        <v>74</v>
      </c>
      <c r="U162" t="s">
        <v>2126</v>
      </c>
      <c r="V162" t="s">
        <v>2127</v>
      </c>
      <c r="W162" t="s">
        <v>2128</v>
      </c>
      <c r="X162" t="s">
        <v>74</v>
      </c>
      <c r="Y162" t="s">
        <v>2129</v>
      </c>
      <c r="Z162" t="s">
        <v>74</v>
      </c>
      <c r="AA162" t="s">
        <v>2130</v>
      </c>
      <c r="AB162" t="s">
        <v>2131</v>
      </c>
      <c r="AC162" t="s">
        <v>74</v>
      </c>
      <c r="AD162" t="s">
        <v>74</v>
      </c>
      <c r="AE162" t="s">
        <v>74</v>
      </c>
      <c r="AF162" t="s">
        <v>74</v>
      </c>
      <c r="AG162">
        <v>48</v>
      </c>
      <c r="AH162">
        <v>47</v>
      </c>
      <c r="AI162">
        <v>49</v>
      </c>
      <c r="AJ162">
        <v>1</v>
      </c>
      <c r="AK162">
        <v>6</v>
      </c>
      <c r="AL162" t="s">
        <v>256</v>
      </c>
      <c r="AM162" t="s">
        <v>257</v>
      </c>
      <c r="AN162" t="s">
        <v>396</v>
      </c>
      <c r="AO162" t="s">
        <v>397</v>
      </c>
      <c r="AP162" t="s">
        <v>398</v>
      </c>
      <c r="AQ162" t="s">
        <v>74</v>
      </c>
      <c r="AR162" t="s">
        <v>399</v>
      </c>
      <c r="AS162" t="s">
        <v>400</v>
      </c>
      <c r="AT162" t="s">
        <v>2109</v>
      </c>
      <c r="AU162">
        <v>1993</v>
      </c>
      <c r="AV162">
        <v>98</v>
      </c>
      <c r="AW162" t="s">
        <v>2120</v>
      </c>
      <c r="AX162" t="s">
        <v>74</v>
      </c>
      <c r="AY162" t="s">
        <v>74</v>
      </c>
      <c r="AZ162" t="s">
        <v>74</v>
      </c>
      <c r="BA162" t="s">
        <v>74</v>
      </c>
      <c r="BB162">
        <v>12783</v>
      </c>
      <c r="BC162">
        <v>12793</v>
      </c>
      <c r="BD162" t="s">
        <v>74</v>
      </c>
      <c r="BE162" t="s">
        <v>2132</v>
      </c>
      <c r="BF162" t="str">
        <f>HYPERLINK("http://dx.doi.org/10.1029/93JD00601","http://dx.doi.org/10.1029/93JD00601")</f>
        <v>http://dx.doi.org/10.1029/93JD00601</v>
      </c>
      <c r="BG162" t="s">
        <v>74</v>
      </c>
      <c r="BH162" t="s">
        <v>74</v>
      </c>
      <c r="BI162">
        <v>11</v>
      </c>
      <c r="BJ162" t="s">
        <v>403</v>
      </c>
      <c r="BK162" t="s">
        <v>88</v>
      </c>
      <c r="BL162" t="s">
        <v>403</v>
      </c>
      <c r="BM162" t="s">
        <v>2122</v>
      </c>
      <c r="BN162" t="s">
        <v>74</v>
      </c>
      <c r="BO162" t="s">
        <v>74</v>
      </c>
      <c r="BP162" t="s">
        <v>74</v>
      </c>
      <c r="BQ162" t="s">
        <v>74</v>
      </c>
      <c r="BR162" t="s">
        <v>91</v>
      </c>
      <c r="BS162" t="s">
        <v>2133</v>
      </c>
      <c r="BT162" t="str">
        <f>HYPERLINK("https%3A%2F%2Fwww.webofscience.com%2Fwos%2Fwoscc%2Ffull-record%2FWOS:A1993LP16600016","View Full Record in Web of Science")</f>
        <v>View Full Record in Web of Science</v>
      </c>
    </row>
    <row r="163" spans="1:72" x14ac:dyDescent="0.15">
      <c r="A163" t="s">
        <v>72</v>
      </c>
      <c r="B163" t="s">
        <v>2134</v>
      </c>
      <c r="C163" t="s">
        <v>74</v>
      </c>
      <c r="D163" t="s">
        <v>74</v>
      </c>
      <c r="E163" t="s">
        <v>74</v>
      </c>
      <c r="F163" t="s">
        <v>2134</v>
      </c>
      <c r="G163" t="s">
        <v>74</v>
      </c>
      <c r="H163" t="s">
        <v>74</v>
      </c>
      <c r="I163" t="s">
        <v>2135</v>
      </c>
      <c r="J163" t="s">
        <v>388</v>
      </c>
      <c r="K163" t="s">
        <v>74</v>
      </c>
      <c r="L163" t="s">
        <v>74</v>
      </c>
      <c r="M163" t="s">
        <v>77</v>
      </c>
      <c r="N163" t="s">
        <v>78</v>
      </c>
      <c r="O163" t="s">
        <v>74</v>
      </c>
      <c r="P163" t="s">
        <v>74</v>
      </c>
      <c r="Q163" t="s">
        <v>74</v>
      </c>
      <c r="R163" t="s">
        <v>74</v>
      </c>
      <c r="S163" t="s">
        <v>74</v>
      </c>
      <c r="T163" t="s">
        <v>74</v>
      </c>
      <c r="U163" t="s">
        <v>2136</v>
      </c>
      <c r="V163" t="s">
        <v>2137</v>
      </c>
      <c r="W163" t="s">
        <v>2138</v>
      </c>
      <c r="X163" t="s">
        <v>1012</v>
      </c>
      <c r="Y163" t="s">
        <v>2139</v>
      </c>
      <c r="Z163" t="s">
        <v>74</v>
      </c>
      <c r="AA163" t="s">
        <v>2140</v>
      </c>
      <c r="AB163" t="s">
        <v>74</v>
      </c>
      <c r="AC163" t="s">
        <v>74</v>
      </c>
      <c r="AD163" t="s">
        <v>74</v>
      </c>
      <c r="AE163" t="s">
        <v>74</v>
      </c>
      <c r="AF163" t="s">
        <v>74</v>
      </c>
      <c r="AG163">
        <v>30</v>
      </c>
      <c r="AH163">
        <v>34</v>
      </c>
      <c r="AI163">
        <v>37</v>
      </c>
      <c r="AJ163">
        <v>0</v>
      </c>
      <c r="AK163">
        <v>4</v>
      </c>
      <c r="AL163" t="s">
        <v>256</v>
      </c>
      <c r="AM163" t="s">
        <v>257</v>
      </c>
      <c r="AN163" t="s">
        <v>396</v>
      </c>
      <c r="AO163" t="s">
        <v>397</v>
      </c>
      <c r="AP163" t="s">
        <v>398</v>
      </c>
      <c r="AQ163" t="s">
        <v>74</v>
      </c>
      <c r="AR163" t="s">
        <v>399</v>
      </c>
      <c r="AS163" t="s">
        <v>400</v>
      </c>
      <c r="AT163" t="s">
        <v>2109</v>
      </c>
      <c r="AU163">
        <v>1993</v>
      </c>
      <c r="AV163">
        <v>98</v>
      </c>
      <c r="AW163" t="s">
        <v>2120</v>
      </c>
      <c r="AX163" t="s">
        <v>74</v>
      </c>
      <c r="AY163" t="s">
        <v>74</v>
      </c>
      <c r="AZ163" t="s">
        <v>74</v>
      </c>
      <c r="BA163" t="s">
        <v>74</v>
      </c>
      <c r="BB163">
        <v>12849</v>
      </c>
      <c r="BC163">
        <v>12868</v>
      </c>
      <c r="BD163" t="s">
        <v>74</v>
      </c>
      <c r="BE163" t="s">
        <v>2141</v>
      </c>
      <c r="BF163" t="str">
        <f>HYPERLINK("http://dx.doi.org/10.1029/93JD00530","http://dx.doi.org/10.1029/93JD00530")</f>
        <v>http://dx.doi.org/10.1029/93JD00530</v>
      </c>
      <c r="BG163" t="s">
        <v>74</v>
      </c>
      <c r="BH163" t="s">
        <v>74</v>
      </c>
      <c r="BI163">
        <v>20</v>
      </c>
      <c r="BJ163" t="s">
        <v>403</v>
      </c>
      <c r="BK163" t="s">
        <v>88</v>
      </c>
      <c r="BL163" t="s">
        <v>403</v>
      </c>
      <c r="BM163" t="s">
        <v>2122</v>
      </c>
      <c r="BN163" t="s">
        <v>74</v>
      </c>
      <c r="BO163" t="s">
        <v>74</v>
      </c>
      <c r="BP163" t="s">
        <v>74</v>
      </c>
      <c r="BQ163" t="s">
        <v>74</v>
      </c>
      <c r="BR163" t="s">
        <v>91</v>
      </c>
      <c r="BS163" t="s">
        <v>2142</v>
      </c>
      <c r="BT163" t="str">
        <f>HYPERLINK("https%3A%2F%2Fwww.webofscience.com%2Fwos%2Fwoscc%2Ffull-record%2FWOS:A1993LP16600022","View Full Record in Web of Science")</f>
        <v>View Full Record in Web of Science</v>
      </c>
    </row>
    <row r="164" spans="1:72" x14ac:dyDescent="0.15">
      <c r="A164" t="s">
        <v>72</v>
      </c>
      <c r="B164" t="s">
        <v>2143</v>
      </c>
      <c r="C164" t="s">
        <v>74</v>
      </c>
      <c r="D164" t="s">
        <v>74</v>
      </c>
      <c r="E164" t="s">
        <v>74</v>
      </c>
      <c r="F164" t="s">
        <v>2143</v>
      </c>
      <c r="G164" t="s">
        <v>74</v>
      </c>
      <c r="H164" t="s">
        <v>74</v>
      </c>
      <c r="I164" t="s">
        <v>2144</v>
      </c>
      <c r="J164" t="s">
        <v>388</v>
      </c>
      <c r="K164" t="s">
        <v>74</v>
      </c>
      <c r="L164" t="s">
        <v>74</v>
      </c>
      <c r="M164" t="s">
        <v>77</v>
      </c>
      <c r="N164" t="s">
        <v>549</v>
      </c>
      <c r="O164" t="s">
        <v>74</v>
      </c>
      <c r="P164" t="s">
        <v>74</v>
      </c>
      <c r="Q164" t="s">
        <v>74</v>
      </c>
      <c r="R164" t="s">
        <v>74</v>
      </c>
      <c r="S164" t="s">
        <v>74</v>
      </c>
      <c r="T164" t="s">
        <v>74</v>
      </c>
      <c r="U164" t="s">
        <v>74</v>
      </c>
      <c r="V164" t="s">
        <v>74</v>
      </c>
      <c r="W164" t="s">
        <v>74</v>
      </c>
      <c r="X164" t="s">
        <v>74</v>
      </c>
      <c r="Y164" t="s">
        <v>2145</v>
      </c>
      <c r="Z164" t="s">
        <v>74</v>
      </c>
      <c r="AA164" t="s">
        <v>2146</v>
      </c>
      <c r="AB164" t="s">
        <v>74</v>
      </c>
      <c r="AC164" t="s">
        <v>74</v>
      </c>
      <c r="AD164" t="s">
        <v>74</v>
      </c>
      <c r="AE164" t="s">
        <v>74</v>
      </c>
      <c r="AF164" t="s">
        <v>74</v>
      </c>
      <c r="AG164">
        <v>0</v>
      </c>
      <c r="AH164">
        <v>0</v>
      </c>
      <c r="AI164">
        <v>0</v>
      </c>
      <c r="AJ164">
        <v>0</v>
      </c>
      <c r="AK164">
        <v>1</v>
      </c>
      <c r="AL164" t="s">
        <v>256</v>
      </c>
      <c r="AM164" t="s">
        <v>257</v>
      </c>
      <c r="AN164" t="s">
        <v>396</v>
      </c>
      <c r="AO164" t="s">
        <v>397</v>
      </c>
      <c r="AP164" t="s">
        <v>398</v>
      </c>
      <c r="AQ164" t="s">
        <v>74</v>
      </c>
      <c r="AR164" t="s">
        <v>399</v>
      </c>
      <c r="AS164" t="s">
        <v>400</v>
      </c>
      <c r="AT164" t="s">
        <v>2109</v>
      </c>
      <c r="AU164">
        <v>1993</v>
      </c>
      <c r="AV164">
        <v>98</v>
      </c>
      <c r="AW164" t="s">
        <v>2120</v>
      </c>
      <c r="AX164" t="s">
        <v>74</v>
      </c>
      <c r="AY164" t="s">
        <v>74</v>
      </c>
      <c r="AZ164" t="s">
        <v>74</v>
      </c>
      <c r="BA164" t="s">
        <v>74</v>
      </c>
      <c r="BB164">
        <v>12931</v>
      </c>
      <c r="BC164">
        <v>12931</v>
      </c>
      <c r="BD164" t="s">
        <v>74</v>
      </c>
      <c r="BE164" t="s">
        <v>2147</v>
      </c>
      <c r="BF164" t="str">
        <f>HYPERLINK("http://dx.doi.org/10.1029/93JD01838","http://dx.doi.org/10.1029/93JD01838")</f>
        <v>http://dx.doi.org/10.1029/93JD01838</v>
      </c>
      <c r="BG164" t="s">
        <v>74</v>
      </c>
      <c r="BH164" t="s">
        <v>74</v>
      </c>
      <c r="BI164">
        <v>1</v>
      </c>
      <c r="BJ164" t="s">
        <v>403</v>
      </c>
      <c r="BK164" t="s">
        <v>88</v>
      </c>
      <c r="BL164" t="s">
        <v>403</v>
      </c>
      <c r="BM164" t="s">
        <v>2122</v>
      </c>
      <c r="BN164" t="s">
        <v>74</v>
      </c>
      <c r="BO164" t="s">
        <v>74</v>
      </c>
      <c r="BP164" t="s">
        <v>74</v>
      </c>
      <c r="BQ164" t="s">
        <v>74</v>
      </c>
      <c r="BR164" t="s">
        <v>91</v>
      </c>
      <c r="BS164" t="s">
        <v>2148</v>
      </c>
      <c r="BT164" t="str">
        <f>HYPERLINK("https%3A%2F%2Fwww.webofscience.com%2Fwos%2Fwoscc%2Ffull-record%2FWOS:A1993LP16600028","View Full Record in Web of Science")</f>
        <v>View Full Record in Web of Science</v>
      </c>
    </row>
    <row r="165" spans="1:72" x14ac:dyDescent="0.15">
      <c r="A165" t="s">
        <v>72</v>
      </c>
      <c r="B165" t="s">
        <v>2149</v>
      </c>
      <c r="C165" t="s">
        <v>74</v>
      </c>
      <c r="D165" t="s">
        <v>74</v>
      </c>
      <c r="E165" t="s">
        <v>74</v>
      </c>
      <c r="F165" t="s">
        <v>2149</v>
      </c>
      <c r="G165" t="s">
        <v>74</v>
      </c>
      <c r="H165" t="s">
        <v>74</v>
      </c>
      <c r="I165" t="s">
        <v>2150</v>
      </c>
      <c r="J165" t="s">
        <v>388</v>
      </c>
      <c r="K165" t="s">
        <v>74</v>
      </c>
      <c r="L165" t="s">
        <v>74</v>
      </c>
      <c r="M165" t="s">
        <v>77</v>
      </c>
      <c r="N165" t="s">
        <v>78</v>
      </c>
      <c r="O165" t="s">
        <v>74</v>
      </c>
      <c r="P165" t="s">
        <v>74</v>
      </c>
      <c r="Q165" t="s">
        <v>74</v>
      </c>
      <c r="R165" t="s">
        <v>74</v>
      </c>
      <c r="S165" t="s">
        <v>74</v>
      </c>
      <c r="T165" t="s">
        <v>74</v>
      </c>
      <c r="U165" t="s">
        <v>2151</v>
      </c>
      <c r="V165" t="s">
        <v>2152</v>
      </c>
      <c r="W165" t="s">
        <v>2153</v>
      </c>
      <c r="X165" t="s">
        <v>2154</v>
      </c>
      <c r="Y165" t="s">
        <v>2155</v>
      </c>
      <c r="Z165" t="s">
        <v>74</v>
      </c>
      <c r="AA165" t="s">
        <v>74</v>
      </c>
      <c r="AB165" t="s">
        <v>74</v>
      </c>
      <c r="AC165" t="s">
        <v>74</v>
      </c>
      <c r="AD165" t="s">
        <v>74</v>
      </c>
      <c r="AE165" t="s">
        <v>74</v>
      </c>
      <c r="AF165" t="s">
        <v>74</v>
      </c>
      <c r="AG165">
        <v>30</v>
      </c>
      <c r="AH165">
        <v>14</v>
      </c>
      <c r="AI165">
        <v>15</v>
      </c>
      <c r="AJ165">
        <v>1</v>
      </c>
      <c r="AK165">
        <v>4</v>
      </c>
      <c r="AL165" t="s">
        <v>256</v>
      </c>
      <c r="AM165" t="s">
        <v>257</v>
      </c>
      <c r="AN165" t="s">
        <v>396</v>
      </c>
      <c r="AO165" t="s">
        <v>397</v>
      </c>
      <c r="AP165" t="s">
        <v>398</v>
      </c>
      <c r="AQ165" t="s">
        <v>74</v>
      </c>
      <c r="AR165" t="s">
        <v>399</v>
      </c>
      <c r="AS165" t="s">
        <v>400</v>
      </c>
      <c r="AT165" t="s">
        <v>2109</v>
      </c>
      <c r="AU165">
        <v>1993</v>
      </c>
      <c r="AV165">
        <v>98</v>
      </c>
      <c r="AW165" t="s">
        <v>2120</v>
      </c>
      <c r="AX165" t="s">
        <v>74</v>
      </c>
      <c r="AY165" t="s">
        <v>74</v>
      </c>
      <c r="AZ165" t="s">
        <v>74</v>
      </c>
      <c r="BA165" t="s">
        <v>74</v>
      </c>
      <c r="BB165">
        <v>12933</v>
      </c>
      <c r="BC165">
        <v>12947</v>
      </c>
      <c r="BD165" t="s">
        <v>74</v>
      </c>
      <c r="BE165" t="s">
        <v>2156</v>
      </c>
      <c r="BF165" t="str">
        <f>HYPERLINK("http://dx.doi.org/10.1029/92JD02080","http://dx.doi.org/10.1029/92JD02080")</f>
        <v>http://dx.doi.org/10.1029/92JD02080</v>
      </c>
      <c r="BG165" t="s">
        <v>74</v>
      </c>
      <c r="BH165" t="s">
        <v>74</v>
      </c>
      <c r="BI165">
        <v>15</v>
      </c>
      <c r="BJ165" t="s">
        <v>403</v>
      </c>
      <c r="BK165" t="s">
        <v>88</v>
      </c>
      <c r="BL165" t="s">
        <v>403</v>
      </c>
      <c r="BM165" t="s">
        <v>2122</v>
      </c>
      <c r="BN165" t="s">
        <v>74</v>
      </c>
      <c r="BO165" t="s">
        <v>74</v>
      </c>
      <c r="BP165" t="s">
        <v>74</v>
      </c>
      <c r="BQ165" t="s">
        <v>74</v>
      </c>
      <c r="BR165" t="s">
        <v>91</v>
      </c>
      <c r="BS165" t="s">
        <v>2157</v>
      </c>
      <c r="BT165" t="str">
        <f>HYPERLINK("https%3A%2F%2Fwww.webofscience.com%2Fwos%2Fwoscc%2Ffull-record%2FWOS:A1993LP16600029","View Full Record in Web of Science")</f>
        <v>View Full Record in Web of Science</v>
      </c>
    </row>
    <row r="166" spans="1:72" x14ac:dyDescent="0.15">
      <c r="A166" t="s">
        <v>72</v>
      </c>
      <c r="B166" t="s">
        <v>2158</v>
      </c>
      <c r="C166" t="s">
        <v>74</v>
      </c>
      <c r="D166" t="s">
        <v>74</v>
      </c>
      <c r="E166" t="s">
        <v>74</v>
      </c>
      <c r="F166" t="s">
        <v>2158</v>
      </c>
      <c r="G166" t="s">
        <v>74</v>
      </c>
      <c r="H166" t="s">
        <v>74</v>
      </c>
      <c r="I166" t="s">
        <v>2159</v>
      </c>
      <c r="J166" t="s">
        <v>388</v>
      </c>
      <c r="K166" t="s">
        <v>74</v>
      </c>
      <c r="L166" t="s">
        <v>74</v>
      </c>
      <c r="M166" t="s">
        <v>77</v>
      </c>
      <c r="N166" t="s">
        <v>78</v>
      </c>
      <c r="O166" t="s">
        <v>74</v>
      </c>
      <c r="P166" t="s">
        <v>74</v>
      </c>
      <c r="Q166" t="s">
        <v>74</v>
      </c>
      <c r="R166" t="s">
        <v>74</v>
      </c>
      <c r="S166" t="s">
        <v>74</v>
      </c>
      <c r="T166" t="s">
        <v>74</v>
      </c>
      <c r="U166" t="s">
        <v>2160</v>
      </c>
      <c r="V166" t="s">
        <v>2161</v>
      </c>
      <c r="W166" t="s">
        <v>74</v>
      </c>
      <c r="X166" t="s">
        <v>74</v>
      </c>
      <c r="Y166" t="s">
        <v>2162</v>
      </c>
      <c r="Z166" t="s">
        <v>74</v>
      </c>
      <c r="AA166" t="s">
        <v>74</v>
      </c>
      <c r="AB166" t="s">
        <v>74</v>
      </c>
      <c r="AC166" t="s">
        <v>74</v>
      </c>
      <c r="AD166" t="s">
        <v>74</v>
      </c>
      <c r="AE166" t="s">
        <v>74</v>
      </c>
      <c r="AF166" t="s">
        <v>74</v>
      </c>
      <c r="AG166">
        <v>17</v>
      </c>
      <c r="AH166">
        <v>17</v>
      </c>
      <c r="AI166">
        <v>18</v>
      </c>
      <c r="AJ166">
        <v>1</v>
      </c>
      <c r="AK166">
        <v>5</v>
      </c>
      <c r="AL166" t="s">
        <v>256</v>
      </c>
      <c r="AM166" t="s">
        <v>257</v>
      </c>
      <c r="AN166" t="s">
        <v>396</v>
      </c>
      <c r="AO166" t="s">
        <v>397</v>
      </c>
      <c r="AP166" t="s">
        <v>398</v>
      </c>
      <c r="AQ166" t="s">
        <v>74</v>
      </c>
      <c r="AR166" t="s">
        <v>399</v>
      </c>
      <c r="AS166" t="s">
        <v>400</v>
      </c>
      <c r="AT166" t="s">
        <v>2109</v>
      </c>
      <c r="AU166">
        <v>1993</v>
      </c>
      <c r="AV166">
        <v>98</v>
      </c>
      <c r="AW166" t="s">
        <v>2120</v>
      </c>
      <c r="AX166" t="s">
        <v>74</v>
      </c>
      <c r="AY166" t="s">
        <v>74</v>
      </c>
      <c r="AZ166" t="s">
        <v>74</v>
      </c>
      <c r="BA166" t="s">
        <v>74</v>
      </c>
      <c r="BB166">
        <v>12949</v>
      </c>
      <c r="BC166">
        <v>12953</v>
      </c>
      <c r="BD166" t="s">
        <v>74</v>
      </c>
      <c r="BE166" t="s">
        <v>2163</v>
      </c>
      <c r="BF166" t="str">
        <f>HYPERLINK("http://dx.doi.org/10.1029/92JD02425","http://dx.doi.org/10.1029/92JD02425")</f>
        <v>http://dx.doi.org/10.1029/92JD02425</v>
      </c>
      <c r="BG166" t="s">
        <v>74</v>
      </c>
      <c r="BH166" t="s">
        <v>74</v>
      </c>
      <c r="BI166">
        <v>5</v>
      </c>
      <c r="BJ166" t="s">
        <v>403</v>
      </c>
      <c r="BK166" t="s">
        <v>88</v>
      </c>
      <c r="BL166" t="s">
        <v>403</v>
      </c>
      <c r="BM166" t="s">
        <v>2122</v>
      </c>
      <c r="BN166" t="s">
        <v>74</v>
      </c>
      <c r="BO166" t="s">
        <v>74</v>
      </c>
      <c r="BP166" t="s">
        <v>74</v>
      </c>
      <c r="BQ166" t="s">
        <v>74</v>
      </c>
      <c r="BR166" t="s">
        <v>91</v>
      </c>
      <c r="BS166" t="s">
        <v>2164</v>
      </c>
      <c r="BT166" t="str">
        <f>HYPERLINK("https%3A%2F%2Fwww.webofscience.com%2Fwos%2Fwoscc%2Ffull-record%2FWOS:A1993LP16600030","View Full Record in Web of Science")</f>
        <v>View Full Record in Web of Science</v>
      </c>
    </row>
    <row r="167" spans="1:72" x14ac:dyDescent="0.15">
      <c r="A167" t="s">
        <v>72</v>
      </c>
      <c r="B167" t="s">
        <v>2165</v>
      </c>
      <c r="C167" t="s">
        <v>74</v>
      </c>
      <c r="D167" t="s">
        <v>74</v>
      </c>
      <c r="E167" t="s">
        <v>74</v>
      </c>
      <c r="F167" t="s">
        <v>2165</v>
      </c>
      <c r="G167" t="s">
        <v>74</v>
      </c>
      <c r="H167" t="s">
        <v>74</v>
      </c>
      <c r="I167" t="s">
        <v>2166</v>
      </c>
      <c r="J167" t="s">
        <v>388</v>
      </c>
      <c r="K167" t="s">
        <v>74</v>
      </c>
      <c r="L167" t="s">
        <v>74</v>
      </c>
      <c r="M167" t="s">
        <v>77</v>
      </c>
      <c r="N167" t="s">
        <v>78</v>
      </c>
      <c r="O167" t="s">
        <v>74</v>
      </c>
      <c r="P167" t="s">
        <v>74</v>
      </c>
      <c r="Q167" t="s">
        <v>74</v>
      </c>
      <c r="R167" t="s">
        <v>74</v>
      </c>
      <c r="S167" t="s">
        <v>74</v>
      </c>
      <c r="T167" t="s">
        <v>74</v>
      </c>
      <c r="U167" t="s">
        <v>2167</v>
      </c>
      <c r="V167" t="s">
        <v>2168</v>
      </c>
      <c r="W167" t="s">
        <v>2169</v>
      </c>
      <c r="X167" t="s">
        <v>2170</v>
      </c>
      <c r="Y167" t="s">
        <v>2171</v>
      </c>
      <c r="Z167" t="s">
        <v>74</v>
      </c>
      <c r="AA167" t="s">
        <v>2172</v>
      </c>
      <c r="AB167" t="s">
        <v>2173</v>
      </c>
      <c r="AC167" t="s">
        <v>74</v>
      </c>
      <c r="AD167" t="s">
        <v>74</v>
      </c>
      <c r="AE167" t="s">
        <v>74</v>
      </c>
      <c r="AF167" t="s">
        <v>74</v>
      </c>
      <c r="AG167">
        <v>21</v>
      </c>
      <c r="AH167">
        <v>5</v>
      </c>
      <c r="AI167">
        <v>5</v>
      </c>
      <c r="AJ167">
        <v>0</v>
      </c>
      <c r="AK167">
        <v>6</v>
      </c>
      <c r="AL167" t="s">
        <v>256</v>
      </c>
      <c r="AM167" t="s">
        <v>257</v>
      </c>
      <c r="AN167" t="s">
        <v>396</v>
      </c>
      <c r="AO167" t="s">
        <v>397</v>
      </c>
      <c r="AP167" t="s">
        <v>398</v>
      </c>
      <c r="AQ167" t="s">
        <v>74</v>
      </c>
      <c r="AR167" t="s">
        <v>399</v>
      </c>
      <c r="AS167" t="s">
        <v>400</v>
      </c>
      <c r="AT167" t="s">
        <v>2109</v>
      </c>
      <c r="AU167">
        <v>1993</v>
      </c>
      <c r="AV167">
        <v>98</v>
      </c>
      <c r="AW167" t="s">
        <v>2120</v>
      </c>
      <c r="AX167" t="s">
        <v>74</v>
      </c>
      <c r="AY167" t="s">
        <v>74</v>
      </c>
      <c r="AZ167" t="s">
        <v>74</v>
      </c>
      <c r="BA167" t="s">
        <v>74</v>
      </c>
      <c r="BB167">
        <v>12955</v>
      </c>
      <c r="BC167">
        <v>12960</v>
      </c>
      <c r="BD167" t="s">
        <v>74</v>
      </c>
      <c r="BE167" t="s">
        <v>2174</v>
      </c>
      <c r="BF167" t="str">
        <f>HYPERLINK("http://dx.doi.org/10.1029/93JD00043","http://dx.doi.org/10.1029/93JD00043")</f>
        <v>http://dx.doi.org/10.1029/93JD00043</v>
      </c>
      <c r="BG167" t="s">
        <v>74</v>
      </c>
      <c r="BH167" t="s">
        <v>74</v>
      </c>
      <c r="BI167">
        <v>6</v>
      </c>
      <c r="BJ167" t="s">
        <v>403</v>
      </c>
      <c r="BK167" t="s">
        <v>88</v>
      </c>
      <c r="BL167" t="s">
        <v>403</v>
      </c>
      <c r="BM167" t="s">
        <v>2122</v>
      </c>
      <c r="BN167" t="s">
        <v>74</v>
      </c>
      <c r="BO167" t="s">
        <v>74</v>
      </c>
      <c r="BP167" t="s">
        <v>74</v>
      </c>
      <c r="BQ167" t="s">
        <v>74</v>
      </c>
      <c r="BR167" t="s">
        <v>91</v>
      </c>
      <c r="BS167" t="s">
        <v>2175</v>
      </c>
      <c r="BT167" t="str">
        <f>HYPERLINK("https%3A%2F%2Fwww.webofscience.com%2Fwos%2Fwoscc%2Ffull-record%2FWOS:A1993LP16600031","View Full Record in Web of Science")</f>
        <v>View Full Record in Web of Science</v>
      </c>
    </row>
    <row r="168" spans="1:72" x14ac:dyDescent="0.15">
      <c r="A168" t="s">
        <v>72</v>
      </c>
      <c r="B168" t="s">
        <v>2176</v>
      </c>
      <c r="C168" t="s">
        <v>74</v>
      </c>
      <c r="D168" t="s">
        <v>74</v>
      </c>
      <c r="E168" t="s">
        <v>74</v>
      </c>
      <c r="F168" t="s">
        <v>2176</v>
      </c>
      <c r="G168" t="s">
        <v>74</v>
      </c>
      <c r="H168" t="s">
        <v>74</v>
      </c>
      <c r="I168" t="s">
        <v>2177</v>
      </c>
      <c r="J168" t="s">
        <v>388</v>
      </c>
      <c r="K168" t="s">
        <v>74</v>
      </c>
      <c r="L168" t="s">
        <v>74</v>
      </c>
      <c r="M168" t="s">
        <v>77</v>
      </c>
      <c r="N168" t="s">
        <v>78</v>
      </c>
      <c r="O168" t="s">
        <v>74</v>
      </c>
      <c r="P168" t="s">
        <v>74</v>
      </c>
      <c r="Q168" t="s">
        <v>74</v>
      </c>
      <c r="R168" t="s">
        <v>74</v>
      </c>
      <c r="S168" t="s">
        <v>74</v>
      </c>
      <c r="T168" t="s">
        <v>74</v>
      </c>
      <c r="U168" t="s">
        <v>2178</v>
      </c>
      <c r="V168" t="s">
        <v>2179</v>
      </c>
      <c r="W168" t="s">
        <v>74</v>
      </c>
      <c r="X168" t="s">
        <v>74</v>
      </c>
      <c r="Y168" t="s">
        <v>2180</v>
      </c>
      <c r="Z168" t="s">
        <v>74</v>
      </c>
      <c r="AA168" t="s">
        <v>74</v>
      </c>
      <c r="AB168" t="s">
        <v>74</v>
      </c>
      <c r="AC168" t="s">
        <v>74</v>
      </c>
      <c r="AD168" t="s">
        <v>74</v>
      </c>
      <c r="AE168" t="s">
        <v>74</v>
      </c>
      <c r="AF168" t="s">
        <v>74</v>
      </c>
      <c r="AG168">
        <v>68</v>
      </c>
      <c r="AH168">
        <v>37</v>
      </c>
      <c r="AI168">
        <v>37</v>
      </c>
      <c r="AJ168">
        <v>0</v>
      </c>
      <c r="AK168">
        <v>3</v>
      </c>
      <c r="AL168" t="s">
        <v>256</v>
      </c>
      <c r="AM168" t="s">
        <v>257</v>
      </c>
      <c r="AN168" t="s">
        <v>396</v>
      </c>
      <c r="AO168" t="s">
        <v>397</v>
      </c>
      <c r="AP168" t="s">
        <v>398</v>
      </c>
      <c r="AQ168" t="s">
        <v>74</v>
      </c>
      <c r="AR168" t="s">
        <v>399</v>
      </c>
      <c r="AS168" t="s">
        <v>400</v>
      </c>
      <c r="AT168" t="s">
        <v>2109</v>
      </c>
      <c r="AU168">
        <v>1993</v>
      </c>
      <c r="AV168">
        <v>98</v>
      </c>
      <c r="AW168" t="s">
        <v>2120</v>
      </c>
      <c r="AX168" t="s">
        <v>74</v>
      </c>
      <c r="AY168" t="s">
        <v>74</v>
      </c>
      <c r="AZ168" t="s">
        <v>74</v>
      </c>
      <c r="BA168" t="s">
        <v>74</v>
      </c>
      <c r="BB168">
        <v>12997</v>
      </c>
      <c r="BC168">
        <v>13018</v>
      </c>
      <c r="BD168" t="s">
        <v>74</v>
      </c>
      <c r="BE168" t="s">
        <v>2181</v>
      </c>
      <c r="BF168" t="str">
        <f>HYPERLINK("http://dx.doi.org/10.1029/92JD02132","http://dx.doi.org/10.1029/92JD02132")</f>
        <v>http://dx.doi.org/10.1029/92JD02132</v>
      </c>
      <c r="BG168" t="s">
        <v>74</v>
      </c>
      <c r="BH168" t="s">
        <v>74</v>
      </c>
      <c r="BI168">
        <v>22</v>
      </c>
      <c r="BJ168" t="s">
        <v>403</v>
      </c>
      <c r="BK168" t="s">
        <v>88</v>
      </c>
      <c r="BL168" t="s">
        <v>403</v>
      </c>
      <c r="BM168" t="s">
        <v>2122</v>
      </c>
      <c r="BN168" t="s">
        <v>74</v>
      </c>
      <c r="BO168" t="s">
        <v>74</v>
      </c>
      <c r="BP168" t="s">
        <v>74</v>
      </c>
      <c r="BQ168" t="s">
        <v>74</v>
      </c>
      <c r="BR168" t="s">
        <v>91</v>
      </c>
      <c r="BS168" t="s">
        <v>2182</v>
      </c>
      <c r="BT168" t="str">
        <f>HYPERLINK("https%3A%2F%2Fwww.webofscience.com%2Fwos%2Fwoscc%2Ffull-record%2FWOS:A1993LP16600034","View Full Record in Web of Science")</f>
        <v>View Full Record in Web of Science</v>
      </c>
    </row>
    <row r="169" spans="1:72" x14ac:dyDescent="0.15">
      <c r="A169" t="s">
        <v>72</v>
      </c>
      <c r="B169" t="s">
        <v>2183</v>
      </c>
      <c r="C169" t="s">
        <v>74</v>
      </c>
      <c r="D169" t="s">
        <v>74</v>
      </c>
      <c r="E169" t="s">
        <v>74</v>
      </c>
      <c r="F169" t="s">
        <v>2183</v>
      </c>
      <c r="G169" t="s">
        <v>74</v>
      </c>
      <c r="H169" t="s">
        <v>74</v>
      </c>
      <c r="I169" t="s">
        <v>2184</v>
      </c>
      <c r="J169" t="s">
        <v>388</v>
      </c>
      <c r="K169" t="s">
        <v>74</v>
      </c>
      <c r="L169" t="s">
        <v>74</v>
      </c>
      <c r="M169" t="s">
        <v>77</v>
      </c>
      <c r="N169" t="s">
        <v>78</v>
      </c>
      <c r="O169" t="s">
        <v>74</v>
      </c>
      <c r="P169" t="s">
        <v>74</v>
      </c>
      <c r="Q169" t="s">
        <v>74</v>
      </c>
      <c r="R169" t="s">
        <v>74</v>
      </c>
      <c r="S169" t="s">
        <v>74</v>
      </c>
      <c r="T169" t="s">
        <v>74</v>
      </c>
      <c r="U169" t="s">
        <v>2185</v>
      </c>
      <c r="V169" t="s">
        <v>2186</v>
      </c>
      <c r="W169" t="s">
        <v>74</v>
      </c>
      <c r="X169" t="s">
        <v>74</v>
      </c>
      <c r="Y169" t="s">
        <v>2187</v>
      </c>
      <c r="Z169" t="s">
        <v>74</v>
      </c>
      <c r="AA169" t="s">
        <v>74</v>
      </c>
      <c r="AB169" t="s">
        <v>2188</v>
      </c>
      <c r="AC169" t="s">
        <v>74</v>
      </c>
      <c r="AD169" t="s">
        <v>74</v>
      </c>
      <c r="AE169" t="s">
        <v>74</v>
      </c>
      <c r="AF169" t="s">
        <v>74</v>
      </c>
      <c r="AG169">
        <v>46</v>
      </c>
      <c r="AH169">
        <v>30</v>
      </c>
      <c r="AI169">
        <v>31</v>
      </c>
      <c r="AJ169">
        <v>0</v>
      </c>
      <c r="AK169">
        <v>5</v>
      </c>
      <c r="AL169" t="s">
        <v>256</v>
      </c>
      <c r="AM169" t="s">
        <v>257</v>
      </c>
      <c r="AN169" t="s">
        <v>396</v>
      </c>
      <c r="AO169" t="s">
        <v>397</v>
      </c>
      <c r="AP169" t="s">
        <v>398</v>
      </c>
      <c r="AQ169" t="s">
        <v>74</v>
      </c>
      <c r="AR169" t="s">
        <v>399</v>
      </c>
      <c r="AS169" t="s">
        <v>400</v>
      </c>
      <c r="AT169" t="s">
        <v>2109</v>
      </c>
      <c r="AU169">
        <v>1993</v>
      </c>
      <c r="AV169">
        <v>98</v>
      </c>
      <c r="AW169" t="s">
        <v>2120</v>
      </c>
      <c r="AX169" t="s">
        <v>74</v>
      </c>
      <c r="AY169" t="s">
        <v>74</v>
      </c>
      <c r="AZ169" t="s">
        <v>74</v>
      </c>
      <c r="BA169" t="s">
        <v>74</v>
      </c>
      <c r="BB169">
        <v>13019</v>
      </c>
      <c r="BC169">
        <v>13034</v>
      </c>
      <c r="BD169" t="s">
        <v>74</v>
      </c>
      <c r="BE169" t="s">
        <v>2189</v>
      </c>
      <c r="BF169" t="str">
        <f>HYPERLINK("http://dx.doi.org/10.1029/92JD02426","http://dx.doi.org/10.1029/92JD02426")</f>
        <v>http://dx.doi.org/10.1029/92JD02426</v>
      </c>
      <c r="BG169" t="s">
        <v>74</v>
      </c>
      <c r="BH169" t="s">
        <v>74</v>
      </c>
      <c r="BI169">
        <v>16</v>
      </c>
      <c r="BJ169" t="s">
        <v>403</v>
      </c>
      <c r="BK169" t="s">
        <v>88</v>
      </c>
      <c r="BL169" t="s">
        <v>403</v>
      </c>
      <c r="BM169" t="s">
        <v>2122</v>
      </c>
      <c r="BN169" t="s">
        <v>74</v>
      </c>
      <c r="BO169" t="s">
        <v>74</v>
      </c>
      <c r="BP169" t="s">
        <v>74</v>
      </c>
      <c r="BQ169" t="s">
        <v>74</v>
      </c>
      <c r="BR169" t="s">
        <v>91</v>
      </c>
      <c r="BS169" t="s">
        <v>2190</v>
      </c>
      <c r="BT169" t="str">
        <f>HYPERLINK("https%3A%2F%2Fwww.webofscience.com%2Fwos%2Fwoscc%2Ffull-record%2FWOS:A1993LP16600035","View Full Record in Web of Science")</f>
        <v>View Full Record in Web of Science</v>
      </c>
    </row>
    <row r="170" spans="1:72" x14ac:dyDescent="0.15">
      <c r="A170" t="s">
        <v>72</v>
      </c>
      <c r="B170" t="s">
        <v>2191</v>
      </c>
      <c r="C170" t="s">
        <v>74</v>
      </c>
      <c r="D170" t="s">
        <v>74</v>
      </c>
      <c r="E170" t="s">
        <v>74</v>
      </c>
      <c r="F170" t="s">
        <v>2191</v>
      </c>
      <c r="G170" t="s">
        <v>74</v>
      </c>
      <c r="H170" t="s">
        <v>74</v>
      </c>
      <c r="I170" t="s">
        <v>2192</v>
      </c>
      <c r="J170" t="s">
        <v>388</v>
      </c>
      <c r="K170" t="s">
        <v>74</v>
      </c>
      <c r="L170" t="s">
        <v>74</v>
      </c>
      <c r="M170" t="s">
        <v>77</v>
      </c>
      <c r="N170" t="s">
        <v>78</v>
      </c>
      <c r="O170" t="s">
        <v>74</v>
      </c>
      <c r="P170" t="s">
        <v>74</v>
      </c>
      <c r="Q170" t="s">
        <v>74</v>
      </c>
      <c r="R170" t="s">
        <v>74</v>
      </c>
      <c r="S170" t="s">
        <v>74</v>
      </c>
      <c r="T170" t="s">
        <v>74</v>
      </c>
      <c r="U170" t="s">
        <v>2193</v>
      </c>
      <c r="V170" t="s">
        <v>2194</v>
      </c>
      <c r="W170" t="s">
        <v>2195</v>
      </c>
      <c r="X170" t="s">
        <v>2196</v>
      </c>
      <c r="Y170" t="s">
        <v>2197</v>
      </c>
      <c r="Z170" t="s">
        <v>74</v>
      </c>
      <c r="AA170" t="s">
        <v>74</v>
      </c>
      <c r="AB170" t="s">
        <v>74</v>
      </c>
      <c r="AC170" t="s">
        <v>74</v>
      </c>
      <c r="AD170" t="s">
        <v>74</v>
      </c>
      <c r="AE170" t="s">
        <v>74</v>
      </c>
      <c r="AF170" t="s">
        <v>74</v>
      </c>
      <c r="AG170">
        <v>14</v>
      </c>
      <c r="AH170">
        <v>6</v>
      </c>
      <c r="AI170">
        <v>6</v>
      </c>
      <c r="AJ170">
        <v>0</v>
      </c>
      <c r="AK170">
        <v>0</v>
      </c>
      <c r="AL170" t="s">
        <v>256</v>
      </c>
      <c r="AM170" t="s">
        <v>257</v>
      </c>
      <c r="AN170" t="s">
        <v>396</v>
      </c>
      <c r="AO170" t="s">
        <v>397</v>
      </c>
      <c r="AP170" t="s">
        <v>398</v>
      </c>
      <c r="AQ170" t="s">
        <v>74</v>
      </c>
      <c r="AR170" t="s">
        <v>399</v>
      </c>
      <c r="AS170" t="s">
        <v>400</v>
      </c>
      <c r="AT170" t="s">
        <v>2109</v>
      </c>
      <c r="AU170">
        <v>1993</v>
      </c>
      <c r="AV170">
        <v>98</v>
      </c>
      <c r="AW170" t="s">
        <v>2120</v>
      </c>
      <c r="AX170" t="s">
        <v>74</v>
      </c>
      <c r="AY170" t="s">
        <v>74</v>
      </c>
      <c r="AZ170" t="s">
        <v>74</v>
      </c>
      <c r="BA170" t="s">
        <v>74</v>
      </c>
      <c r="BB170">
        <v>13035</v>
      </c>
      <c r="BC170">
        <v>13044</v>
      </c>
      <c r="BD170" t="s">
        <v>74</v>
      </c>
      <c r="BE170" t="s">
        <v>2198</v>
      </c>
      <c r="BF170" t="str">
        <f>HYPERLINK("http://dx.doi.org/10.1029/93JD00949","http://dx.doi.org/10.1029/93JD00949")</f>
        <v>http://dx.doi.org/10.1029/93JD00949</v>
      </c>
      <c r="BG170" t="s">
        <v>74</v>
      </c>
      <c r="BH170" t="s">
        <v>74</v>
      </c>
      <c r="BI170">
        <v>10</v>
      </c>
      <c r="BJ170" t="s">
        <v>403</v>
      </c>
      <c r="BK170" t="s">
        <v>88</v>
      </c>
      <c r="BL170" t="s">
        <v>403</v>
      </c>
      <c r="BM170" t="s">
        <v>2122</v>
      </c>
      <c r="BN170" t="s">
        <v>74</v>
      </c>
      <c r="BO170" t="s">
        <v>74</v>
      </c>
      <c r="BP170" t="s">
        <v>74</v>
      </c>
      <c r="BQ170" t="s">
        <v>74</v>
      </c>
      <c r="BR170" t="s">
        <v>91</v>
      </c>
      <c r="BS170" t="s">
        <v>2199</v>
      </c>
      <c r="BT170" t="str">
        <f>HYPERLINK("https%3A%2F%2Fwww.webofscience.com%2Fwos%2Fwoscc%2Ffull-record%2FWOS:A1993LP16600036","View Full Record in Web of Science")</f>
        <v>View Full Record in Web of Science</v>
      </c>
    </row>
    <row r="171" spans="1:72" x14ac:dyDescent="0.15">
      <c r="A171" t="s">
        <v>72</v>
      </c>
      <c r="B171" t="s">
        <v>2200</v>
      </c>
      <c r="C171" t="s">
        <v>74</v>
      </c>
      <c r="D171" t="s">
        <v>74</v>
      </c>
      <c r="E171" t="s">
        <v>74</v>
      </c>
      <c r="F171" t="s">
        <v>2200</v>
      </c>
      <c r="G171" t="s">
        <v>74</v>
      </c>
      <c r="H171" t="s">
        <v>74</v>
      </c>
      <c r="I171" t="s">
        <v>2201</v>
      </c>
      <c r="J171" t="s">
        <v>388</v>
      </c>
      <c r="K171" t="s">
        <v>74</v>
      </c>
      <c r="L171" t="s">
        <v>74</v>
      </c>
      <c r="M171" t="s">
        <v>77</v>
      </c>
      <c r="N171" t="s">
        <v>78</v>
      </c>
      <c r="O171" t="s">
        <v>74</v>
      </c>
      <c r="P171" t="s">
        <v>74</v>
      </c>
      <c r="Q171" t="s">
        <v>74</v>
      </c>
      <c r="R171" t="s">
        <v>74</v>
      </c>
      <c r="S171" t="s">
        <v>74</v>
      </c>
      <c r="T171" t="s">
        <v>74</v>
      </c>
      <c r="U171" t="s">
        <v>2202</v>
      </c>
      <c r="V171" t="s">
        <v>2203</v>
      </c>
      <c r="W171" t="s">
        <v>2204</v>
      </c>
      <c r="X171" t="s">
        <v>74</v>
      </c>
      <c r="Y171" t="s">
        <v>2205</v>
      </c>
      <c r="Z171" t="s">
        <v>74</v>
      </c>
      <c r="AA171" t="s">
        <v>2206</v>
      </c>
      <c r="AB171" t="s">
        <v>2207</v>
      </c>
      <c r="AC171" t="s">
        <v>74</v>
      </c>
      <c r="AD171" t="s">
        <v>74</v>
      </c>
      <c r="AE171" t="s">
        <v>74</v>
      </c>
      <c r="AF171" t="s">
        <v>74</v>
      </c>
      <c r="AG171">
        <v>46</v>
      </c>
      <c r="AH171">
        <v>57</v>
      </c>
      <c r="AI171">
        <v>67</v>
      </c>
      <c r="AJ171">
        <v>2</v>
      </c>
      <c r="AK171">
        <v>17</v>
      </c>
      <c r="AL171" t="s">
        <v>256</v>
      </c>
      <c r="AM171" t="s">
        <v>257</v>
      </c>
      <c r="AN171" t="s">
        <v>396</v>
      </c>
      <c r="AO171" t="s">
        <v>397</v>
      </c>
      <c r="AP171" t="s">
        <v>398</v>
      </c>
      <c r="AQ171" t="s">
        <v>74</v>
      </c>
      <c r="AR171" t="s">
        <v>399</v>
      </c>
      <c r="AS171" t="s">
        <v>400</v>
      </c>
      <c r="AT171" t="s">
        <v>2109</v>
      </c>
      <c r="AU171">
        <v>1993</v>
      </c>
      <c r="AV171">
        <v>98</v>
      </c>
      <c r="AW171" t="s">
        <v>2120</v>
      </c>
      <c r="AX171" t="s">
        <v>74</v>
      </c>
      <c r="AY171" t="s">
        <v>74</v>
      </c>
      <c r="AZ171" t="s">
        <v>74</v>
      </c>
      <c r="BA171" t="s">
        <v>74</v>
      </c>
      <c r="BB171">
        <v>13045</v>
      </c>
      <c r="BC171">
        <v>13062</v>
      </c>
      <c r="BD171" t="s">
        <v>74</v>
      </c>
      <c r="BE171" t="s">
        <v>2208</v>
      </c>
      <c r="BF171" t="str">
        <f>HYPERLINK("http://dx.doi.org/10.1029/93JD00562","http://dx.doi.org/10.1029/93JD00562")</f>
        <v>http://dx.doi.org/10.1029/93JD00562</v>
      </c>
      <c r="BG171" t="s">
        <v>74</v>
      </c>
      <c r="BH171" t="s">
        <v>74</v>
      </c>
      <c r="BI171">
        <v>18</v>
      </c>
      <c r="BJ171" t="s">
        <v>403</v>
      </c>
      <c r="BK171" t="s">
        <v>88</v>
      </c>
      <c r="BL171" t="s">
        <v>403</v>
      </c>
      <c r="BM171" t="s">
        <v>2122</v>
      </c>
      <c r="BN171" t="s">
        <v>74</v>
      </c>
      <c r="BO171" t="s">
        <v>74</v>
      </c>
      <c r="BP171" t="s">
        <v>74</v>
      </c>
      <c r="BQ171" t="s">
        <v>74</v>
      </c>
      <c r="BR171" t="s">
        <v>91</v>
      </c>
      <c r="BS171" t="s">
        <v>2209</v>
      </c>
      <c r="BT171" t="str">
        <f>HYPERLINK("https%3A%2F%2Fwww.webofscience.com%2Fwos%2Fwoscc%2Ffull-record%2FWOS:A1993LP16600037","View Full Record in Web of Science")</f>
        <v>View Full Record in Web of Science</v>
      </c>
    </row>
    <row r="172" spans="1:72" x14ac:dyDescent="0.15">
      <c r="A172" t="s">
        <v>72</v>
      </c>
      <c r="B172" t="s">
        <v>2210</v>
      </c>
      <c r="C172" t="s">
        <v>74</v>
      </c>
      <c r="D172" t="s">
        <v>74</v>
      </c>
      <c r="E172" t="s">
        <v>74</v>
      </c>
      <c r="F172" t="s">
        <v>2210</v>
      </c>
      <c r="G172" t="s">
        <v>74</v>
      </c>
      <c r="H172" t="s">
        <v>74</v>
      </c>
      <c r="I172" t="s">
        <v>2211</v>
      </c>
      <c r="J172" t="s">
        <v>388</v>
      </c>
      <c r="K172" t="s">
        <v>74</v>
      </c>
      <c r="L172" t="s">
        <v>74</v>
      </c>
      <c r="M172" t="s">
        <v>77</v>
      </c>
      <c r="N172" t="s">
        <v>78</v>
      </c>
      <c r="O172" t="s">
        <v>74</v>
      </c>
      <c r="P172" t="s">
        <v>74</v>
      </c>
      <c r="Q172" t="s">
        <v>74</v>
      </c>
      <c r="R172" t="s">
        <v>74</v>
      </c>
      <c r="S172" t="s">
        <v>74</v>
      </c>
      <c r="T172" t="s">
        <v>74</v>
      </c>
      <c r="U172" t="s">
        <v>2212</v>
      </c>
      <c r="V172" t="s">
        <v>2213</v>
      </c>
      <c r="W172" t="s">
        <v>74</v>
      </c>
      <c r="X172" t="s">
        <v>74</v>
      </c>
      <c r="Y172" t="s">
        <v>2214</v>
      </c>
      <c r="Z172" t="s">
        <v>74</v>
      </c>
      <c r="AA172" t="s">
        <v>2215</v>
      </c>
      <c r="AB172" t="s">
        <v>2216</v>
      </c>
      <c r="AC172" t="s">
        <v>74</v>
      </c>
      <c r="AD172" t="s">
        <v>74</v>
      </c>
      <c r="AE172" t="s">
        <v>74</v>
      </c>
      <c r="AF172" t="s">
        <v>74</v>
      </c>
      <c r="AG172">
        <v>25</v>
      </c>
      <c r="AH172">
        <v>35</v>
      </c>
      <c r="AI172">
        <v>39</v>
      </c>
      <c r="AJ172">
        <v>0</v>
      </c>
      <c r="AK172">
        <v>2</v>
      </c>
      <c r="AL172" t="s">
        <v>256</v>
      </c>
      <c r="AM172" t="s">
        <v>257</v>
      </c>
      <c r="AN172" t="s">
        <v>396</v>
      </c>
      <c r="AO172" t="s">
        <v>397</v>
      </c>
      <c r="AP172" t="s">
        <v>398</v>
      </c>
      <c r="AQ172" t="s">
        <v>74</v>
      </c>
      <c r="AR172" t="s">
        <v>399</v>
      </c>
      <c r="AS172" t="s">
        <v>400</v>
      </c>
      <c r="AT172" t="s">
        <v>2109</v>
      </c>
      <c r="AU172">
        <v>1993</v>
      </c>
      <c r="AV172">
        <v>98</v>
      </c>
      <c r="AW172" t="s">
        <v>2120</v>
      </c>
      <c r="AX172" t="s">
        <v>74</v>
      </c>
      <c r="AY172" t="s">
        <v>74</v>
      </c>
      <c r="AZ172" t="s">
        <v>74</v>
      </c>
      <c r="BA172" t="s">
        <v>74</v>
      </c>
      <c r="BB172">
        <v>13071</v>
      </c>
      <c r="BC172">
        <v>13083</v>
      </c>
      <c r="BD172" t="s">
        <v>74</v>
      </c>
      <c r="BE172" t="s">
        <v>2217</v>
      </c>
      <c r="BF172" t="str">
        <f>HYPERLINK("http://dx.doi.org/10.1029/92JD02157","http://dx.doi.org/10.1029/92JD02157")</f>
        <v>http://dx.doi.org/10.1029/92JD02157</v>
      </c>
      <c r="BG172" t="s">
        <v>74</v>
      </c>
      <c r="BH172" t="s">
        <v>74</v>
      </c>
      <c r="BI172">
        <v>13</v>
      </c>
      <c r="BJ172" t="s">
        <v>403</v>
      </c>
      <c r="BK172" t="s">
        <v>88</v>
      </c>
      <c r="BL172" t="s">
        <v>403</v>
      </c>
      <c r="BM172" t="s">
        <v>2122</v>
      </c>
      <c r="BN172" t="s">
        <v>74</v>
      </c>
      <c r="BO172" t="s">
        <v>74</v>
      </c>
      <c r="BP172" t="s">
        <v>74</v>
      </c>
      <c r="BQ172" t="s">
        <v>74</v>
      </c>
      <c r="BR172" t="s">
        <v>91</v>
      </c>
      <c r="BS172" t="s">
        <v>2218</v>
      </c>
      <c r="BT172" t="str">
        <f>HYPERLINK("https%3A%2F%2Fwww.webofscience.com%2Fwos%2Fwoscc%2Ffull-record%2FWOS:A1993LP16600039","View Full Record in Web of Science")</f>
        <v>View Full Record in Web of Science</v>
      </c>
    </row>
    <row r="173" spans="1:72" x14ac:dyDescent="0.15">
      <c r="A173" t="s">
        <v>72</v>
      </c>
      <c r="B173" t="s">
        <v>2219</v>
      </c>
      <c r="C173" t="s">
        <v>74</v>
      </c>
      <c r="D173" t="s">
        <v>74</v>
      </c>
      <c r="E173" t="s">
        <v>74</v>
      </c>
      <c r="F173" t="s">
        <v>2219</v>
      </c>
      <c r="G173" t="s">
        <v>74</v>
      </c>
      <c r="H173" t="s">
        <v>74</v>
      </c>
      <c r="I173" t="s">
        <v>2220</v>
      </c>
      <c r="J173" t="s">
        <v>466</v>
      </c>
      <c r="K173" t="s">
        <v>74</v>
      </c>
      <c r="L173" t="s">
        <v>74</v>
      </c>
      <c r="M173" t="s">
        <v>77</v>
      </c>
      <c r="N173" t="s">
        <v>78</v>
      </c>
      <c r="O173" t="s">
        <v>74</v>
      </c>
      <c r="P173" t="s">
        <v>74</v>
      </c>
      <c r="Q173" t="s">
        <v>74</v>
      </c>
      <c r="R173" t="s">
        <v>74</v>
      </c>
      <c r="S173" t="s">
        <v>74</v>
      </c>
      <c r="T173" t="s">
        <v>74</v>
      </c>
      <c r="U173" t="s">
        <v>2221</v>
      </c>
      <c r="V173" t="s">
        <v>2222</v>
      </c>
      <c r="W173" t="s">
        <v>2223</v>
      </c>
      <c r="X173" t="s">
        <v>2224</v>
      </c>
      <c r="Y173" t="s">
        <v>2225</v>
      </c>
      <c r="Z173" t="s">
        <v>74</v>
      </c>
      <c r="AA173" t="s">
        <v>74</v>
      </c>
      <c r="AB173" t="s">
        <v>2226</v>
      </c>
      <c r="AC173" t="s">
        <v>74</v>
      </c>
      <c r="AD173" t="s">
        <v>74</v>
      </c>
      <c r="AE173" t="s">
        <v>74</v>
      </c>
      <c r="AF173" t="s">
        <v>74</v>
      </c>
      <c r="AG173">
        <v>64</v>
      </c>
      <c r="AH173">
        <v>65</v>
      </c>
      <c r="AI173">
        <v>66</v>
      </c>
      <c r="AJ173">
        <v>0</v>
      </c>
      <c r="AK173">
        <v>8</v>
      </c>
      <c r="AL173" t="s">
        <v>474</v>
      </c>
      <c r="AM173" t="s">
        <v>257</v>
      </c>
      <c r="AN173" t="s">
        <v>475</v>
      </c>
      <c r="AO173" t="s">
        <v>476</v>
      </c>
      <c r="AP173" t="s">
        <v>74</v>
      </c>
      <c r="AQ173" t="s">
        <v>74</v>
      </c>
      <c r="AR173" t="s">
        <v>466</v>
      </c>
      <c r="AS173" t="s">
        <v>477</v>
      </c>
      <c r="AT173" t="s">
        <v>2227</v>
      </c>
      <c r="AU173">
        <v>1993</v>
      </c>
      <c r="AV173">
        <v>261</v>
      </c>
      <c r="AW173">
        <v>5119</v>
      </c>
      <c r="AX173" t="s">
        <v>74</v>
      </c>
      <c r="AY173" t="s">
        <v>74</v>
      </c>
      <c r="AZ173" t="s">
        <v>74</v>
      </c>
      <c r="BA173" t="s">
        <v>74</v>
      </c>
      <c r="BB173">
        <v>315</v>
      </c>
      <c r="BC173">
        <v>320</v>
      </c>
      <c r="BD173" t="s">
        <v>74</v>
      </c>
      <c r="BE173" t="s">
        <v>2228</v>
      </c>
      <c r="BF173" t="str">
        <f>HYPERLINK("http://dx.doi.org/10.1126/science.261.5119.315","http://dx.doi.org/10.1126/science.261.5119.315")</f>
        <v>http://dx.doi.org/10.1126/science.261.5119.315</v>
      </c>
      <c r="BG173" t="s">
        <v>74</v>
      </c>
      <c r="BH173" t="s">
        <v>74</v>
      </c>
      <c r="BI173">
        <v>6</v>
      </c>
      <c r="BJ173" t="s">
        <v>361</v>
      </c>
      <c r="BK173" t="s">
        <v>88</v>
      </c>
      <c r="BL173" t="s">
        <v>362</v>
      </c>
      <c r="BM173" t="s">
        <v>2229</v>
      </c>
      <c r="BN173">
        <v>17836842</v>
      </c>
      <c r="BO173" t="s">
        <v>74</v>
      </c>
      <c r="BP173" t="s">
        <v>74</v>
      </c>
      <c r="BQ173" t="s">
        <v>74</v>
      </c>
      <c r="BR173" t="s">
        <v>91</v>
      </c>
      <c r="BS173" t="s">
        <v>2230</v>
      </c>
      <c r="BT173" t="str">
        <f>HYPERLINK("https%3A%2F%2Fwww.webofscience.com%2Fwos%2Fwoscc%2Ffull-record%2FWOS:A1993LM67800026","View Full Record in Web of Science")</f>
        <v>View Full Record in Web of Science</v>
      </c>
    </row>
    <row r="174" spans="1:72" x14ac:dyDescent="0.15">
      <c r="A174" t="s">
        <v>72</v>
      </c>
      <c r="B174" t="s">
        <v>2231</v>
      </c>
      <c r="C174" t="s">
        <v>74</v>
      </c>
      <c r="D174" t="s">
        <v>74</v>
      </c>
      <c r="E174" t="s">
        <v>74</v>
      </c>
      <c r="F174" t="s">
        <v>2231</v>
      </c>
      <c r="G174" t="s">
        <v>74</v>
      </c>
      <c r="H174" t="s">
        <v>74</v>
      </c>
      <c r="I174" t="s">
        <v>2232</v>
      </c>
      <c r="J174" t="s">
        <v>2233</v>
      </c>
      <c r="K174" t="s">
        <v>74</v>
      </c>
      <c r="L174" t="s">
        <v>74</v>
      </c>
      <c r="M174" t="s">
        <v>77</v>
      </c>
      <c r="N174" t="s">
        <v>78</v>
      </c>
      <c r="O174" t="s">
        <v>74</v>
      </c>
      <c r="P174" t="s">
        <v>74</v>
      </c>
      <c r="Q174" t="s">
        <v>74</v>
      </c>
      <c r="R174" t="s">
        <v>74</v>
      </c>
      <c r="S174" t="s">
        <v>74</v>
      </c>
      <c r="T174" t="s">
        <v>74</v>
      </c>
      <c r="U174" t="s">
        <v>2234</v>
      </c>
      <c r="V174" t="s">
        <v>2235</v>
      </c>
      <c r="W174" t="s">
        <v>2236</v>
      </c>
      <c r="X174" t="s">
        <v>2237</v>
      </c>
      <c r="Y174" t="s">
        <v>2238</v>
      </c>
      <c r="Z174" t="s">
        <v>74</v>
      </c>
      <c r="AA174" t="s">
        <v>2239</v>
      </c>
      <c r="AB174" t="s">
        <v>2240</v>
      </c>
      <c r="AC174" t="s">
        <v>74</v>
      </c>
      <c r="AD174" t="s">
        <v>74</v>
      </c>
      <c r="AE174" t="s">
        <v>74</v>
      </c>
      <c r="AF174" t="s">
        <v>74</v>
      </c>
      <c r="AG174">
        <v>13</v>
      </c>
      <c r="AH174">
        <v>18</v>
      </c>
      <c r="AI174">
        <v>19</v>
      </c>
      <c r="AJ174">
        <v>0</v>
      </c>
      <c r="AK174">
        <v>0</v>
      </c>
      <c r="AL174" t="s">
        <v>1317</v>
      </c>
      <c r="AM174" t="s">
        <v>1318</v>
      </c>
      <c r="AN174" t="s">
        <v>1319</v>
      </c>
      <c r="AO174" t="s">
        <v>2241</v>
      </c>
      <c r="AP174" t="s">
        <v>74</v>
      </c>
      <c r="AQ174" t="s">
        <v>74</v>
      </c>
      <c r="AR174" t="s">
        <v>2242</v>
      </c>
      <c r="AS174" t="s">
        <v>2243</v>
      </c>
      <c r="AT174" t="s">
        <v>2244</v>
      </c>
      <c r="AU174">
        <v>1993</v>
      </c>
      <c r="AV174">
        <v>49</v>
      </c>
      <c r="AW174" t="s">
        <v>74</v>
      </c>
      <c r="AX174">
        <v>7</v>
      </c>
      <c r="AY174" t="s">
        <v>74</v>
      </c>
      <c r="AZ174" t="s">
        <v>74</v>
      </c>
      <c r="BA174" t="s">
        <v>74</v>
      </c>
      <c r="BB174">
        <v>1373</v>
      </c>
      <c r="BC174">
        <v>1376</v>
      </c>
      <c r="BD174" t="s">
        <v>74</v>
      </c>
      <c r="BE174" t="s">
        <v>2245</v>
      </c>
      <c r="BF174" t="str">
        <f>HYPERLINK("http://dx.doi.org/10.1107/S0108270193001003","http://dx.doi.org/10.1107/S0108270193001003")</f>
        <v>http://dx.doi.org/10.1107/S0108270193001003</v>
      </c>
      <c r="BG174" t="s">
        <v>74</v>
      </c>
      <c r="BH174" t="s">
        <v>74</v>
      </c>
      <c r="BI174">
        <v>4</v>
      </c>
      <c r="BJ174" t="s">
        <v>2246</v>
      </c>
      <c r="BK174" t="s">
        <v>88</v>
      </c>
      <c r="BL174" t="s">
        <v>2247</v>
      </c>
      <c r="BM174" t="s">
        <v>2248</v>
      </c>
      <c r="BN174" t="s">
        <v>74</v>
      </c>
      <c r="BO174" t="s">
        <v>74</v>
      </c>
      <c r="BP174" t="s">
        <v>74</v>
      </c>
      <c r="BQ174" t="s">
        <v>74</v>
      </c>
      <c r="BR174" t="s">
        <v>91</v>
      </c>
      <c r="BS174" t="s">
        <v>2249</v>
      </c>
      <c r="BT174" t="str">
        <f>HYPERLINK("https%3A%2F%2Fwww.webofscience.com%2Fwos%2Fwoscc%2Ffull-record%2FWOS:A1993LV12900052","View Full Record in Web of Science")</f>
        <v>View Full Record in Web of Science</v>
      </c>
    </row>
    <row r="175" spans="1:72" x14ac:dyDescent="0.15">
      <c r="A175" t="s">
        <v>72</v>
      </c>
      <c r="B175" t="s">
        <v>2250</v>
      </c>
      <c r="C175" t="s">
        <v>74</v>
      </c>
      <c r="D175" t="s">
        <v>74</v>
      </c>
      <c r="E175" t="s">
        <v>74</v>
      </c>
      <c r="F175" t="s">
        <v>2250</v>
      </c>
      <c r="G175" t="s">
        <v>74</v>
      </c>
      <c r="H175" t="s">
        <v>74</v>
      </c>
      <c r="I175" t="s">
        <v>2251</v>
      </c>
      <c r="J175" t="s">
        <v>1408</v>
      </c>
      <c r="K175" t="s">
        <v>74</v>
      </c>
      <c r="L175" t="s">
        <v>74</v>
      </c>
      <c r="M175" t="s">
        <v>77</v>
      </c>
      <c r="N175" t="s">
        <v>78</v>
      </c>
      <c r="O175" t="s">
        <v>74</v>
      </c>
      <c r="P175" t="s">
        <v>74</v>
      </c>
      <c r="Q175" t="s">
        <v>74</v>
      </c>
      <c r="R175" t="s">
        <v>74</v>
      </c>
      <c r="S175" t="s">
        <v>74</v>
      </c>
      <c r="T175" t="s">
        <v>74</v>
      </c>
      <c r="U175" t="s">
        <v>2252</v>
      </c>
      <c r="V175" t="s">
        <v>2253</v>
      </c>
      <c r="W175" t="s">
        <v>74</v>
      </c>
      <c r="X175" t="s">
        <v>74</v>
      </c>
      <c r="Y175" t="s">
        <v>2254</v>
      </c>
      <c r="Z175" t="s">
        <v>74</v>
      </c>
      <c r="AA175" t="s">
        <v>74</v>
      </c>
      <c r="AB175" t="s">
        <v>74</v>
      </c>
      <c r="AC175" t="s">
        <v>74</v>
      </c>
      <c r="AD175" t="s">
        <v>74</v>
      </c>
      <c r="AE175" t="s">
        <v>74</v>
      </c>
      <c r="AF175" t="s">
        <v>74</v>
      </c>
      <c r="AG175">
        <v>37</v>
      </c>
      <c r="AH175">
        <v>87</v>
      </c>
      <c r="AI175">
        <v>91</v>
      </c>
      <c r="AJ175">
        <v>2</v>
      </c>
      <c r="AK175">
        <v>10</v>
      </c>
      <c r="AL175" t="s">
        <v>256</v>
      </c>
      <c r="AM175" t="s">
        <v>257</v>
      </c>
      <c r="AN175" t="s">
        <v>396</v>
      </c>
      <c r="AO175" t="s">
        <v>1414</v>
      </c>
      <c r="AP175" t="s">
        <v>1415</v>
      </c>
      <c r="AQ175" t="s">
        <v>74</v>
      </c>
      <c r="AR175" t="s">
        <v>1416</v>
      </c>
      <c r="AS175" t="s">
        <v>1417</v>
      </c>
      <c r="AT175" t="s">
        <v>2244</v>
      </c>
      <c r="AU175">
        <v>1993</v>
      </c>
      <c r="AV175">
        <v>98</v>
      </c>
      <c r="AW175" t="s">
        <v>2255</v>
      </c>
      <c r="AX175" t="s">
        <v>74</v>
      </c>
      <c r="AY175" t="s">
        <v>74</v>
      </c>
      <c r="AZ175" t="s">
        <v>74</v>
      </c>
      <c r="BA175" t="s">
        <v>74</v>
      </c>
      <c r="BB175">
        <v>12281</v>
      </c>
      <c r="BC175">
        <v>12295</v>
      </c>
      <c r="BD175" t="s">
        <v>74</v>
      </c>
      <c r="BE175" t="s">
        <v>2256</v>
      </c>
      <c r="BF175" t="str">
        <f>HYPERLINK("http://dx.doi.org/10.1029/93JC00436","http://dx.doi.org/10.1029/93JC00436")</f>
        <v>http://dx.doi.org/10.1029/93JC00436</v>
      </c>
      <c r="BG175" t="s">
        <v>74</v>
      </c>
      <c r="BH175" t="s">
        <v>74</v>
      </c>
      <c r="BI175">
        <v>15</v>
      </c>
      <c r="BJ175" t="s">
        <v>963</v>
      </c>
      <c r="BK175" t="s">
        <v>88</v>
      </c>
      <c r="BL175" t="s">
        <v>963</v>
      </c>
      <c r="BM175" t="s">
        <v>2257</v>
      </c>
      <c r="BN175" t="s">
        <v>74</v>
      </c>
      <c r="BO175" t="s">
        <v>74</v>
      </c>
      <c r="BP175" t="s">
        <v>74</v>
      </c>
      <c r="BQ175" t="s">
        <v>74</v>
      </c>
      <c r="BR175" t="s">
        <v>91</v>
      </c>
      <c r="BS175" t="s">
        <v>2258</v>
      </c>
      <c r="BT175" t="str">
        <f>HYPERLINK("https%3A%2F%2Fwww.webofscience.com%2Fwos%2Fwoscc%2Ffull-record%2FWOS:A1993LN31000001","View Full Record in Web of Science")</f>
        <v>View Full Record in Web of Science</v>
      </c>
    </row>
    <row r="176" spans="1:72" x14ac:dyDescent="0.15">
      <c r="A176" t="s">
        <v>72</v>
      </c>
      <c r="B176" t="s">
        <v>2259</v>
      </c>
      <c r="C176" t="s">
        <v>74</v>
      </c>
      <c r="D176" t="s">
        <v>74</v>
      </c>
      <c r="E176" t="s">
        <v>74</v>
      </c>
      <c r="F176" t="s">
        <v>2259</v>
      </c>
      <c r="G176" t="s">
        <v>74</v>
      </c>
      <c r="H176" t="s">
        <v>74</v>
      </c>
      <c r="I176" t="s">
        <v>2260</v>
      </c>
      <c r="J176" t="s">
        <v>1408</v>
      </c>
      <c r="K176" t="s">
        <v>74</v>
      </c>
      <c r="L176" t="s">
        <v>74</v>
      </c>
      <c r="M176" t="s">
        <v>77</v>
      </c>
      <c r="N176" t="s">
        <v>78</v>
      </c>
      <c r="O176" t="s">
        <v>74</v>
      </c>
      <c r="P176" t="s">
        <v>74</v>
      </c>
      <c r="Q176" t="s">
        <v>74</v>
      </c>
      <c r="R176" t="s">
        <v>74</v>
      </c>
      <c r="S176" t="s">
        <v>74</v>
      </c>
      <c r="T176" t="s">
        <v>74</v>
      </c>
      <c r="U176" t="s">
        <v>2261</v>
      </c>
      <c r="V176" t="s">
        <v>2262</v>
      </c>
      <c r="W176" t="s">
        <v>74</v>
      </c>
      <c r="X176" t="s">
        <v>74</v>
      </c>
      <c r="Y176" t="s">
        <v>2263</v>
      </c>
      <c r="Z176" t="s">
        <v>74</v>
      </c>
      <c r="AA176" t="s">
        <v>74</v>
      </c>
      <c r="AB176" t="s">
        <v>74</v>
      </c>
      <c r="AC176" t="s">
        <v>74</v>
      </c>
      <c r="AD176" t="s">
        <v>74</v>
      </c>
      <c r="AE176" t="s">
        <v>74</v>
      </c>
      <c r="AF176" t="s">
        <v>74</v>
      </c>
      <c r="AG176">
        <v>44</v>
      </c>
      <c r="AH176">
        <v>238</v>
      </c>
      <c r="AI176">
        <v>248</v>
      </c>
      <c r="AJ176">
        <v>0</v>
      </c>
      <c r="AK176">
        <v>17</v>
      </c>
      <c r="AL176" t="s">
        <v>256</v>
      </c>
      <c r="AM176" t="s">
        <v>257</v>
      </c>
      <c r="AN176" t="s">
        <v>396</v>
      </c>
      <c r="AO176" t="s">
        <v>1414</v>
      </c>
      <c r="AP176" t="s">
        <v>1415</v>
      </c>
      <c r="AQ176" t="s">
        <v>74</v>
      </c>
      <c r="AR176" t="s">
        <v>1416</v>
      </c>
      <c r="AS176" t="s">
        <v>1417</v>
      </c>
      <c r="AT176" t="s">
        <v>2244</v>
      </c>
      <c r="AU176">
        <v>1993</v>
      </c>
      <c r="AV176">
        <v>98</v>
      </c>
      <c r="AW176" t="s">
        <v>2255</v>
      </c>
      <c r="AX176" t="s">
        <v>74</v>
      </c>
      <c r="AY176" t="s">
        <v>74</v>
      </c>
      <c r="AZ176" t="s">
        <v>74</v>
      </c>
      <c r="BA176" t="s">
        <v>74</v>
      </c>
      <c r="BB176">
        <v>12361</v>
      </c>
      <c r="BC176">
        <v>12385</v>
      </c>
      <c r="BD176" t="s">
        <v>74</v>
      </c>
      <c r="BE176" t="s">
        <v>2264</v>
      </c>
      <c r="BF176" t="str">
        <f>HYPERLINK("http://dx.doi.org/10.1029/93JC00938","http://dx.doi.org/10.1029/93JC00938")</f>
        <v>http://dx.doi.org/10.1029/93JC00938</v>
      </c>
      <c r="BG176" t="s">
        <v>74</v>
      </c>
      <c r="BH176" t="s">
        <v>74</v>
      </c>
      <c r="BI176">
        <v>25</v>
      </c>
      <c r="BJ176" t="s">
        <v>963</v>
      </c>
      <c r="BK176" t="s">
        <v>88</v>
      </c>
      <c r="BL176" t="s">
        <v>963</v>
      </c>
      <c r="BM176" t="s">
        <v>2257</v>
      </c>
      <c r="BN176" t="s">
        <v>74</v>
      </c>
      <c r="BO176" t="s">
        <v>74</v>
      </c>
      <c r="BP176" t="s">
        <v>74</v>
      </c>
      <c r="BQ176" t="s">
        <v>74</v>
      </c>
      <c r="BR176" t="s">
        <v>91</v>
      </c>
      <c r="BS176" t="s">
        <v>2265</v>
      </c>
      <c r="BT176" t="str">
        <f>HYPERLINK("https%3A%2F%2Fwww.webofscience.com%2Fwos%2Fwoscc%2Ffull-record%2FWOS:A1993LN31000007","View Full Record in Web of Science")</f>
        <v>View Full Record in Web of Science</v>
      </c>
    </row>
    <row r="177" spans="1:72" x14ac:dyDescent="0.15">
      <c r="A177" t="s">
        <v>72</v>
      </c>
      <c r="B177" t="s">
        <v>2266</v>
      </c>
      <c r="C177" t="s">
        <v>74</v>
      </c>
      <c r="D177" t="s">
        <v>74</v>
      </c>
      <c r="E177" t="s">
        <v>74</v>
      </c>
      <c r="F177" t="s">
        <v>2266</v>
      </c>
      <c r="G177" t="s">
        <v>74</v>
      </c>
      <c r="H177" t="s">
        <v>74</v>
      </c>
      <c r="I177" t="s">
        <v>2267</v>
      </c>
      <c r="J177" t="s">
        <v>1408</v>
      </c>
      <c r="K177" t="s">
        <v>74</v>
      </c>
      <c r="L177" t="s">
        <v>74</v>
      </c>
      <c r="M177" t="s">
        <v>77</v>
      </c>
      <c r="N177" t="s">
        <v>78</v>
      </c>
      <c r="O177" t="s">
        <v>74</v>
      </c>
      <c r="P177" t="s">
        <v>74</v>
      </c>
      <c r="Q177" t="s">
        <v>74</v>
      </c>
      <c r="R177" t="s">
        <v>74</v>
      </c>
      <c r="S177" t="s">
        <v>74</v>
      </c>
      <c r="T177" t="s">
        <v>74</v>
      </c>
      <c r="U177" t="s">
        <v>2268</v>
      </c>
      <c r="V177" t="s">
        <v>2269</v>
      </c>
      <c r="W177" t="s">
        <v>2270</v>
      </c>
      <c r="X177" t="s">
        <v>2271</v>
      </c>
      <c r="Y177" t="s">
        <v>2272</v>
      </c>
      <c r="Z177" t="s">
        <v>74</v>
      </c>
      <c r="AA177" t="s">
        <v>2273</v>
      </c>
      <c r="AB177" t="s">
        <v>2274</v>
      </c>
      <c r="AC177" t="s">
        <v>74</v>
      </c>
      <c r="AD177" t="s">
        <v>74</v>
      </c>
      <c r="AE177" t="s">
        <v>74</v>
      </c>
      <c r="AF177" t="s">
        <v>74</v>
      </c>
      <c r="AG177">
        <v>41</v>
      </c>
      <c r="AH177">
        <v>161</v>
      </c>
      <c r="AI177">
        <v>188</v>
      </c>
      <c r="AJ177">
        <v>0</v>
      </c>
      <c r="AK177">
        <v>27</v>
      </c>
      <c r="AL177" t="s">
        <v>256</v>
      </c>
      <c r="AM177" t="s">
        <v>257</v>
      </c>
      <c r="AN177" t="s">
        <v>396</v>
      </c>
      <c r="AO177" t="s">
        <v>1414</v>
      </c>
      <c r="AP177" t="s">
        <v>1415</v>
      </c>
      <c r="AQ177" t="s">
        <v>74</v>
      </c>
      <c r="AR177" t="s">
        <v>1416</v>
      </c>
      <c r="AS177" t="s">
        <v>1417</v>
      </c>
      <c r="AT177" t="s">
        <v>2244</v>
      </c>
      <c r="AU177">
        <v>1993</v>
      </c>
      <c r="AV177">
        <v>98</v>
      </c>
      <c r="AW177" t="s">
        <v>2255</v>
      </c>
      <c r="AX177" t="s">
        <v>74</v>
      </c>
      <c r="AY177" t="s">
        <v>74</v>
      </c>
      <c r="AZ177" t="s">
        <v>74</v>
      </c>
      <c r="BA177" t="s">
        <v>74</v>
      </c>
      <c r="BB177">
        <v>12417</v>
      </c>
      <c r="BC177">
        <v>12429</v>
      </c>
      <c r="BD177" t="s">
        <v>74</v>
      </c>
      <c r="BE177" t="s">
        <v>2275</v>
      </c>
      <c r="BF177" t="str">
        <f>HYPERLINK("http://dx.doi.org/10.1029/93JC00648","http://dx.doi.org/10.1029/93JC00648")</f>
        <v>http://dx.doi.org/10.1029/93JC00648</v>
      </c>
      <c r="BG177" t="s">
        <v>74</v>
      </c>
      <c r="BH177" t="s">
        <v>74</v>
      </c>
      <c r="BI177">
        <v>13</v>
      </c>
      <c r="BJ177" t="s">
        <v>963</v>
      </c>
      <c r="BK177" t="s">
        <v>88</v>
      </c>
      <c r="BL177" t="s">
        <v>963</v>
      </c>
      <c r="BM177" t="s">
        <v>2257</v>
      </c>
      <c r="BN177" t="s">
        <v>74</v>
      </c>
      <c r="BO177" t="s">
        <v>74</v>
      </c>
      <c r="BP177" t="s">
        <v>74</v>
      </c>
      <c r="BQ177" t="s">
        <v>74</v>
      </c>
      <c r="BR177" t="s">
        <v>91</v>
      </c>
      <c r="BS177" t="s">
        <v>2276</v>
      </c>
      <c r="BT177" t="str">
        <f>HYPERLINK("https%3A%2F%2Fwww.webofscience.com%2Fwos%2Fwoscc%2Ffull-record%2FWOS:A1993LN31000010","View Full Record in Web of Science")</f>
        <v>View Full Record in Web of Science</v>
      </c>
    </row>
    <row r="178" spans="1:72" x14ac:dyDescent="0.15">
      <c r="A178" t="s">
        <v>72</v>
      </c>
      <c r="B178" t="s">
        <v>2277</v>
      </c>
      <c r="C178" t="s">
        <v>74</v>
      </c>
      <c r="D178" t="s">
        <v>74</v>
      </c>
      <c r="E178" t="s">
        <v>74</v>
      </c>
      <c r="F178" t="s">
        <v>2277</v>
      </c>
      <c r="G178" t="s">
        <v>74</v>
      </c>
      <c r="H178" t="s">
        <v>74</v>
      </c>
      <c r="I178" t="s">
        <v>2278</v>
      </c>
      <c r="J178" t="s">
        <v>1408</v>
      </c>
      <c r="K178" t="s">
        <v>74</v>
      </c>
      <c r="L178" t="s">
        <v>74</v>
      </c>
      <c r="M178" t="s">
        <v>77</v>
      </c>
      <c r="N178" t="s">
        <v>78</v>
      </c>
      <c r="O178" t="s">
        <v>74</v>
      </c>
      <c r="P178" t="s">
        <v>74</v>
      </c>
      <c r="Q178" t="s">
        <v>74</v>
      </c>
      <c r="R178" t="s">
        <v>74</v>
      </c>
      <c r="S178" t="s">
        <v>74</v>
      </c>
      <c r="T178" t="s">
        <v>74</v>
      </c>
      <c r="U178" t="s">
        <v>2279</v>
      </c>
      <c r="V178" t="s">
        <v>2280</v>
      </c>
      <c r="W178" t="s">
        <v>2281</v>
      </c>
      <c r="X178" t="s">
        <v>2282</v>
      </c>
      <c r="Y178" t="s">
        <v>2283</v>
      </c>
      <c r="Z178" t="s">
        <v>74</v>
      </c>
      <c r="AA178" t="s">
        <v>74</v>
      </c>
      <c r="AB178" t="s">
        <v>74</v>
      </c>
      <c r="AC178" t="s">
        <v>74</v>
      </c>
      <c r="AD178" t="s">
        <v>74</v>
      </c>
      <c r="AE178" t="s">
        <v>74</v>
      </c>
      <c r="AF178" t="s">
        <v>74</v>
      </c>
      <c r="AG178">
        <v>18</v>
      </c>
      <c r="AH178">
        <v>31</v>
      </c>
      <c r="AI178">
        <v>33</v>
      </c>
      <c r="AJ178">
        <v>0</v>
      </c>
      <c r="AK178">
        <v>2</v>
      </c>
      <c r="AL178" t="s">
        <v>256</v>
      </c>
      <c r="AM178" t="s">
        <v>257</v>
      </c>
      <c r="AN178" t="s">
        <v>396</v>
      </c>
      <c r="AO178" t="s">
        <v>1414</v>
      </c>
      <c r="AP178" t="s">
        <v>1415</v>
      </c>
      <c r="AQ178" t="s">
        <v>74</v>
      </c>
      <c r="AR178" t="s">
        <v>1416</v>
      </c>
      <c r="AS178" t="s">
        <v>1417</v>
      </c>
      <c r="AT178" t="s">
        <v>2244</v>
      </c>
      <c r="AU178">
        <v>1993</v>
      </c>
      <c r="AV178">
        <v>98</v>
      </c>
      <c r="AW178" t="s">
        <v>2255</v>
      </c>
      <c r="AX178" t="s">
        <v>74</v>
      </c>
      <c r="AY178" t="s">
        <v>74</v>
      </c>
      <c r="AZ178" t="s">
        <v>74</v>
      </c>
      <c r="BA178" t="s">
        <v>74</v>
      </c>
      <c r="BB178">
        <v>12431</v>
      </c>
      <c r="BC178">
        <v>12437</v>
      </c>
      <c r="BD178" t="s">
        <v>74</v>
      </c>
      <c r="BE178" t="s">
        <v>2284</v>
      </c>
      <c r="BF178" t="str">
        <f>HYPERLINK("http://dx.doi.org/10.1029/93JC00655","http://dx.doi.org/10.1029/93JC00655")</f>
        <v>http://dx.doi.org/10.1029/93JC00655</v>
      </c>
      <c r="BG178" t="s">
        <v>74</v>
      </c>
      <c r="BH178" t="s">
        <v>74</v>
      </c>
      <c r="BI178">
        <v>7</v>
      </c>
      <c r="BJ178" t="s">
        <v>963</v>
      </c>
      <c r="BK178" t="s">
        <v>88</v>
      </c>
      <c r="BL178" t="s">
        <v>963</v>
      </c>
      <c r="BM178" t="s">
        <v>2257</v>
      </c>
      <c r="BN178" t="s">
        <v>74</v>
      </c>
      <c r="BO178" t="s">
        <v>74</v>
      </c>
      <c r="BP178" t="s">
        <v>74</v>
      </c>
      <c r="BQ178" t="s">
        <v>74</v>
      </c>
      <c r="BR178" t="s">
        <v>91</v>
      </c>
      <c r="BS178" t="s">
        <v>2285</v>
      </c>
      <c r="BT178" t="str">
        <f>HYPERLINK("https%3A%2F%2Fwww.webofscience.com%2Fwos%2Fwoscc%2Ffull-record%2FWOS:A1993LN31000011","View Full Record in Web of Science")</f>
        <v>View Full Record in Web of Science</v>
      </c>
    </row>
    <row r="179" spans="1:72" x14ac:dyDescent="0.15">
      <c r="A179" t="s">
        <v>72</v>
      </c>
      <c r="B179" t="s">
        <v>2286</v>
      </c>
      <c r="C179" t="s">
        <v>74</v>
      </c>
      <c r="D179" t="s">
        <v>74</v>
      </c>
      <c r="E179" t="s">
        <v>74</v>
      </c>
      <c r="F179" t="s">
        <v>2286</v>
      </c>
      <c r="G179" t="s">
        <v>74</v>
      </c>
      <c r="H179" t="s">
        <v>74</v>
      </c>
      <c r="I179" t="s">
        <v>2287</v>
      </c>
      <c r="J179" t="s">
        <v>1408</v>
      </c>
      <c r="K179" t="s">
        <v>74</v>
      </c>
      <c r="L179" t="s">
        <v>74</v>
      </c>
      <c r="M179" t="s">
        <v>77</v>
      </c>
      <c r="N179" t="s">
        <v>78</v>
      </c>
      <c r="O179" t="s">
        <v>74</v>
      </c>
      <c r="P179" t="s">
        <v>74</v>
      </c>
      <c r="Q179" t="s">
        <v>74</v>
      </c>
      <c r="R179" t="s">
        <v>74</v>
      </c>
      <c r="S179" t="s">
        <v>74</v>
      </c>
      <c r="T179" t="s">
        <v>74</v>
      </c>
      <c r="U179" t="s">
        <v>2288</v>
      </c>
      <c r="V179" t="s">
        <v>2289</v>
      </c>
      <c r="W179" t="s">
        <v>2290</v>
      </c>
      <c r="X179" t="s">
        <v>2291</v>
      </c>
      <c r="Y179" t="s">
        <v>2292</v>
      </c>
      <c r="Z179" t="s">
        <v>74</v>
      </c>
      <c r="AA179" t="s">
        <v>74</v>
      </c>
      <c r="AB179" t="s">
        <v>74</v>
      </c>
      <c r="AC179" t="s">
        <v>74</v>
      </c>
      <c r="AD179" t="s">
        <v>74</v>
      </c>
      <c r="AE179" t="s">
        <v>74</v>
      </c>
      <c r="AF179" t="s">
        <v>74</v>
      </c>
      <c r="AG179">
        <v>44</v>
      </c>
      <c r="AH179">
        <v>44</v>
      </c>
      <c r="AI179">
        <v>52</v>
      </c>
      <c r="AJ179">
        <v>0</v>
      </c>
      <c r="AK179">
        <v>5</v>
      </c>
      <c r="AL179" t="s">
        <v>256</v>
      </c>
      <c r="AM179" t="s">
        <v>257</v>
      </c>
      <c r="AN179" t="s">
        <v>396</v>
      </c>
      <c r="AO179" t="s">
        <v>1414</v>
      </c>
      <c r="AP179" t="s">
        <v>1415</v>
      </c>
      <c r="AQ179" t="s">
        <v>74</v>
      </c>
      <c r="AR179" t="s">
        <v>1416</v>
      </c>
      <c r="AS179" t="s">
        <v>1417</v>
      </c>
      <c r="AT179" t="s">
        <v>2244</v>
      </c>
      <c r="AU179">
        <v>1993</v>
      </c>
      <c r="AV179">
        <v>98</v>
      </c>
      <c r="AW179" t="s">
        <v>2255</v>
      </c>
      <c r="AX179" t="s">
        <v>74</v>
      </c>
      <c r="AY179" t="s">
        <v>74</v>
      </c>
      <c r="AZ179" t="s">
        <v>74</v>
      </c>
      <c r="BA179" t="s">
        <v>74</v>
      </c>
      <c r="BB179">
        <v>12439</v>
      </c>
      <c r="BC179">
        <v>12452</v>
      </c>
      <c r="BD179" t="s">
        <v>74</v>
      </c>
      <c r="BE179" t="s">
        <v>2293</v>
      </c>
      <c r="BF179" t="str">
        <f>HYPERLINK("http://dx.doi.org/10.1029/93JC00654","http://dx.doi.org/10.1029/93JC00654")</f>
        <v>http://dx.doi.org/10.1029/93JC00654</v>
      </c>
      <c r="BG179" t="s">
        <v>74</v>
      </c>
      <c r="BH179" t="s">
        <v>74</v>
      </c>
      <c r="BI179">
        <v>14</v>
      </c>
      <c r="BJ179" t="s">
        <v>963</v>
      </c>
      <c r="BK179" t="s">
        <v>88</v>
      </c>
      <c r="BL179" t="s">
        <v>963</v>
      </c>
      <c r="BM179" t="s">
        <v>2257</v>
      </c>
      <c r="BN179" t="s">
        <v>74</v>
      </c>
      <c r="BO179" t="s">
        <v>74</v>
      </c>
      <c r="BP179" t="s">
        <v>74</v>
      </c>
      <c r="BQ179" t="s">
        <v>74</v>
      </c>
      <c r="BR179" t="s">
        <v>91</v>
      </c>
      <c r="BS179" t="s">
        <v>2294</v>
      </c>
      <c r="BT179" t="str">
        <f>HYPERLINK("https%3A%2F%2Fwww.webofscience.com%2Fwos%2Fwoscc%2Ffull-record%2FWOS:A1993LN31000012","View Full Record in Web of Science")</f>
        <v>View Full Record in Web of Science</v>
      </c>
    </row>
    <row r="180" spans="1:72" x14ac:dyDescent="0.15">
      <c r="A180" t="s">
        <v>72</v>
      </c>
      <c r="B180" t="s">
        <v>2295</v>
      </c>
      <c r="C180" t="s">
        <v>74</v>
      </c>
      <c r="D180" t="s">
        <v>74</v>
      </c>
      <c r="E180" t="s">
        <v>74</v>
      </c>
      <c r="F180" t="s">
        <v>2295</v>
      </c>
      <c r="G180" t="s">
        <v>74</v>
      </c>
      <c r="H180" t="s">
        <v>74</v>
      </c>
      <c r="I180" t="s">
        <v>2296</v>
      </c>
      <c r="J180" t="s">
        <v>2071</v>
      </c>
      <c r="K180" t="s">
        <v>74</v>
      </c>
      <c r="L180" t="s">
        <v>74</v>
      </c>
      <c r="M180" t="s">
        <v>77</v>
      </c>
      <c r="N180" t="s">
        <v>78</v>
      </c>
      <c r="O180" t="s">
        <v>74</v>
      </c>
      <c r="P180" t="s">
        <v>74</v>
      </c>
      <c r="Q180" t="s">
        <v>74</v>
      </c>
      <c r="R180" t="s">
        <v>74</v>
      </c>
      <c r="S180" t="s">
        <v>74</v>
      </c>
      <c r="T180" t="s">
        <v>74</v>
      </c>
      <c r="U180" t="s">
        <v>2297</v>
      </c>
      <c r="V180" t="s">
        <v>2298</v>
      </c>
      <c r="W180" t="s">
        <v>2299</v>
      </c>
      <c r="X180" t="s">
        <v>2300</v>
      </c>
      <c r="Y180" t="s">
        <v>74</v>
      </c>
      <c r="Z180" t="s">
        <v>74</v>
      </c>
      <c r="AA180" t="s">
        <v>74</v>
      </c>
      <c r="AB180" t="s">
        <v>74</v>
      </c>
      <c r="AC180" t="s">
        <v>74</v>
      </c>
      <c r="AD180" t="s">
        <v>74</v>
      </c>
      <c r="AE180" t="s">
        <v>74</v>
      </c>
      <c r="AF180" t="s">
        <v>74</v>
      </c>
      <c r="AG180">
        <v>59</v>
      </c>
      <c r="AH180">
        <v>15</v>
      </c>
      <c r="AI180">
        <v>16</v>
      </c>
      <c r="AJ180">
        <v>0</v>
      </c>
      <c r="AK180">
        <v>1</v>
      </c>
      <c r="AL180" t="s">
        <v>2079</v>
      </c>
      <c r="AM180" t="s">
        <v>257</v>
      </c>
      <c r="AN180" t="s">
        <v>2301</v>
      </c>
      <c r="AO180" t="s">
        <v>2081</v>
      </c>
      <c r="AP180" t="s">
        <v>74</v>
      </c>
      <c r="AQ180" t="s">
        <v>74</v>
      </c>
      <c r="AR180" t="s">
        <v>2082</v>
      </c>
      <c r="AS180" t="s">
        <v>2083</v>
      </c>
      <c r="AT180" t="s">
        <v>2244</v>
      </c>
      <c r="AU180">
        <v>1993</v>
      </c>
      <c r="AV180">
        <v>97</v>
      </c>
      <c r="AW180">
        <v>28</v>
      </c>
      <c r="AX180" t="s">
        <v>74</v>
      </c>
      <c r="AY180" t="s">
        <v>74</v>
      </c>
      <c r="AZ180" t="s">
        <v>74</v>
      </c>
      <c r="BA180" t="s">
        <v>74</v>
      </c>
      <c r="BB180">
        <v>7295</v>
      </c>
      <c r="BC180">
        <v>7303</v>
      </c>
      <c r="BD180" t="s">
        <v>74</v>
      </c>
      <c r="BE180" t="s">
        <v>2302</v>
      </c>
      <c r="BF180" t="str">
        <f>HYPERLINK("http://dx.doi.org/10.1021/j100130a029","http://dx.doi.org/10.1021/j100130a029")</f>
        <v>http://dx.doi.org/10.1021/j100130a029</v>
      </c>
      <c r="BG180" t="s">
        <v>74</v>
      </c>
      <c r="BH180" t="s">
        <v>74</v>
      </c>
      <c r="BI180">
        <v>9</v>
      </c>
      <c r="BJ180" t="s">
        <v>2086</v>
      </c>
      <c r="BK180" t="s">
        <v>88</v>
      </c>
      <c r="BL180" t="s">
        <v>2087</v>
      </c>
      <c r="BM180" t="s">
        <v>2303</v>
      </c>
      <c r="BN180" t="s">
        <v>74</v>
      </c>
      <c r="BO180" t="s">
        <v>74</v>
      </c>
      <c r="BP180" t="s">
        <v>74</v>
      </c>
      <c r="BQ180" t="s">
        <v>74</v>
      </c>
      <c r="BR180" t="s">
        <v>91</v>
      </c>
      <c r="BS180" t="s">
        <v>2304</v>
      </c>
      <c r="BT180" t="str">
        <f>HYPERLINK("https%3A%2F%2Fwww.webofscience.com%2Fwos%2Fwoscc%2Ffull-record%2FWOS:A1993LV57900029","View Full Record in Web of Science")</f>
        <v>View Full Record in Web of Science</v>
      </c>
    </row>
    <row r="181" spans="1:72" x14ac:dyDescent="0.15">
      <c r="A181" t="s">
        <v>72</v>
      </c>
      <c r="B181" t="s">
        <v>2305</v>
      </c>
      <c r="C181" t="s">
        <v>74</v>
      </c>
      <c r="D181" t="s">
        <v>74</v>
      </c>
      <c r="E181" t="s">
        <v>74</v>
      </c>
      <c r="F181" t="s">
        <v>2305</v>
      </c>
      <c r="G181" t="s">
        <v>74</v>
      </c>
      <c r="H181" t="s">
        <v>74</v>
      </c>
      <c r="I181" t="s">
        <v>2306</v>
      </c>
      <c r="J181" t="s">
        <v>2010</v>
      </c>
      <c r="K181" t="s">
        <v>74</v>
      </c>
      <c r="L181" t="s">
        <v>74</v>
      </c>
      <c r="M181" t="s">
        <v>77</v>
      </c>
      <c r="N181" t="s">
        <v>78</v>
      </c>
      <c r="O181" t="s">
        <v>74</v>
      </c>
      <c r="P181" t="s">
        <v>74</v>
      </c>
      <c r="Q181" t="s">
        <v>74</v>
      </c>
      <c r="R181" t="s">
        <v>74</v>
      </c>
      <c r="S181" t="s">
        <v>74</v>
      </c>
      <c r="T181" t="s">
        <v>74</v>
      </c>
      <c r="U181" t="s">
        <v>2307</v>
      </c>
      <c r="V181" t="s">
        <v>2308</v>
      </c>
      <c r="W181" t="s">
        <v>2309</v>
      </c>
      <c r="X181" t="s">
        <v>2310</v>
      </c>
      <c r="Y181" t="s">
        <v>74</v>
      </c>
      <c r="Z181" t="s">
        <v>74</v>
      </c>
      <c r="AA181" t="s">
        <v>74</v>
      </c>
      <c r="AB181" t="s">
        <v>74</v>
      </c>
      <c r="AC181" t="s">
        <v>74</v>
      </c>
      <c r="AD181" t="s">
        <v>74</v>
      </c>
      <c r="AE181" t="s">
        <v>74</v>
      </c>
      <c r="AF181" t="s">
        <v>74</v>
      </c>
      <c r="AG181">
        <v>116</v>
      </c>
      <c r="AH181">
        <v>17</v>
      </c>
      <c r="AI181">
        <v>18</v>
      </c>
      <c r="AJ181">
        <v>0</v>
      </c>
      <c r="AK181">
        <v>3</v>
      </c>
      <c r="AL181" t="s">
        <v>119</v>
      </c>
      <c r="AM181" t="s">
        <v>120</v>
      </c>
      <c r="AN181" t="s">
        <v>121</v>
      </c>
      <c r="AO181" t="s">
        <v>2014</v>
      </c>
      <c r="AP181" t="s">
        <v>2015</v>
      </c>
      <c r="AQ181" t="s">
        <v>74</v>
      </c>
      <c r="AR181" t="s">
        <v>2010</v>
      </c>
      <c r="AS181" t="s">
        <v>2016</v>
      </c>
      <c r="AT181" t="s">
        <v>2244</v>
      </c>
      <c r="AU181">
        <v>1993</v>
      </c>
      <c r="AV181">
        <v>222</v>
      </c>
      <c r="AW181" t="s">
        <v>210</v>
      </c>
      <c r="AX181" t="s">
        <v>74</v>
      </c>
      <c r="AY181" t="s">
        <v>74</v>
      </c>
      <c r="AZ181" t="s">
        <v>74</v>
      </c>
      <c r="BA181" t="s">
        <v>74</v>
      </c>
      <c r="BB181">
        <v>397</v>
      </c>
      <c r="BC181">
        <v>415</v>
      </c>
      <c r="BD181" t="s">
        <v>74</v>
      </c>
      <c r="BE181" t="s">
        <v>2311</v>
      </c>
      <c r="BF181" t="str">
        <f>HYPERLINK("http://dx.doi.org/10.1016/0040-1951(93)90361-M","http://dx.doi.org/10.1016/0040-1951(93)90361-M")</f>
        <v>http://dx.doi.org/10.1016/0040-1951(93)90361-M</v>
      </c>
      <c r="BG181" t="s">
        <v>74</v>
      </c>
      <c r="BH181" t="s">
        <v>74</v>
      </c>
      <c r="BI181">
        <v>19</v>
      </c>
      <c r="BJ181" t="s">
        <v>727</v>
      </c>
      <c r="BK181" t="s">
        <v>88</v>
      </c>
      <c r="BL181" t="s">
        <v>727</v>
      </c>
      <c r="BM181" t="s">
        <v>2312</v>
      </c>
      <c r="BN181" t="s">
        <v>74</v>
      </c>
      <c r="BO181" t="s">
        <v>74</v>
      </c>
      <c r="BP181" t="s">
        <v>74</v>
      </c>
      <c r="BQ181" t="s">
        <v>74</v>
      </c>
      <c r="BR181" t="s">
        <v>91</v>
      </c>
      <c r="BS181" t="s">
        <v>2313</v>
      </c>
      <c r="BT181" t="str">
        <f>HYPERLINK("https%3A%2F%2Fwww.webofscience.com%2Fwos%2Fwoscc%2Ffull-record%2FWOS:A1993LN36200008","View Full Record in Web of Science")</f>
        <v>View Full Record in Web of Science</v>
      </c>
    </row>
    <row r="182" spans="1:72" x14ac:dyDescent="0.15">
      <c r="A182" t="s">
        <v>72</v>
      </c>
      <c r="B182" t="s">
        <v>2314</v>
      </c>
      <c r="C182" t="s">
        <v>74</v>
      </c>
      <c r="D182" t="s">
        <v>74</v>
      </c>
      <c r="E182" t="s">
        <v>74</v>
      </c>
      <c r="F182" t="s">
        <v>2314</v>
      </c>
      <c r="G182" t="s">
        <v>74</v>
      </c>
      <c r="H182" t="s">
        <v>74</v>
      </c>
      <c r="I182" t="s">
        <v>2315</v>
      </c>
      <c r="J182" t="s">
        <v>2316</v>
      </c>
      <c r="K182" t="s">
        <v>74</v>
      </c>
      <c r="L182" t="s">
        <v>74</v>
      </c>
      <c r="M182" t="s">
        <v>77</v>
      </c>
      <c r="N182" t="s">
        <v>78</v>
      </c>
      <c r="O182" t="s">
        <v>74</v>
      </c>
      <c r="P182" t="s">
        <v>74</v>
      </c>
      <c r="Q182" t="s">
        <v>74</v>
      </c>
      <c r="R182" t="s">
        <v>74</v>
      </c>
      <c r="S182" t="s">
        <v>74</v>
      </c>
      <c r="T182" t="s">
        <v>2317</v>
      </c>
      <c r="U182" t="s">
        <v>2318</v>
      </c>
      <c r="V182" t="s">
        <v>2319</v>
      </c>
      <c r="W182" t="s">
        <v>2320</v>
      </c>
      <c r="X182" t="s">
        <v>2321</v>
      </c>
      <c r="Y182" t="s">
        <v>74</v>
      </c>
      <c r="Z182" t="s">
        <v>74</v>
      </c>
      <c r="AA182" t="s">
        <v>74</v>
      </c>
      <c r="AB182" t="s">
        <v>74</v>
      </c>
      <c r="AC182" t="s">
        <v>74</v>
      </c>
      <c r="AD182" t="s">
        <v>74</v>
      </c>
      <c r="AE182" t="s">
        <v>74</v>
      </c>
      <c r="AF182" t="s">
        <v>74</v>
      </c>
      <c r="AG182">
        <v>18</v>
      </c>
      <c r="AH182">
        <v>31</v>
      </c>
      <c r="AI182">
        <v>31</v>
      </c>
      <c r="AJ182">
        <v>0</v>
      </c>
      <c r="AK182">
        <v>0</v>
      </c>
      <c r="AL182" t="s">
        <v>1244</v>
      </c>
      <c r="AM182" t="s">
        <v>1245</v>
      </c>
      <c r="AN182" t="s">
        <v>1246</v>
      </c>
      <c r="AO182" t="s">
        <v>2322</v>
      </c>
      <c r="AP182" t="s">
        <v>74</v>
      </c>
      <c r="AQ182" t="s">
        <v>74</v>
      </c>
      <c r="AR182" t="s">
        <v>2323</v>
      </c>
      <c r="AS182" t="s">
        <v>2324</v>
      </c>
      <c r="AT182" t="s">
        <v>2325</v>
      </c>
      <c r="AU182">
        <v>1993</v>
      </c>
      <c r="AV182">
        <v>411</v>
      </c>
      <c r="AW182">
        <v>2</v>
      </c>
      <c r="AX182">
        <v>1</v>
      </c>
      <c r="AY182" t="s">
        <v>74</v>
      </c>
      <c r="AZ182" t="s">
        <v>74</v>
      </c>
      <c r="BA182" t="s">
        <v>74</v>
      </c>
      <c r="BB182">
        <v>529</v>
      </c>
      <c r="BC182">
        <v>533</v>
      </c>
      <c r="BD182" t="s">
        <v>74</v>
      </c>
      <c r="BE182" t="s">
        <v>2326</v>
      </c>
      <c r="BF182" t="str">
        <f>HYPERLINK("http://dx.doi.org/10.1086/172854","http://dx.doi.org/10.1086/172854")</f>
        <v>http://dx.doi.org/10.1086/172854</v>
      </c>
      <c r="BG182" t="s">
        <v>74</v>
      </c>
      <c r="BH182" t="s">
        <v>74</v>
      </c>
      <c r="BI182">
        <v>5</v>
      </c>
      <c r="BJ182" t="s">
        <v>2327</v>
      </c>
      <c r="BK182" t="s">
        <v>88</v>
      </c>
      <c r="BL182" t="s">
        <v>2327</v>
      </c>
      <c r="BM182" t="s">
        <v>2328</v>
      </c>
      <c r="BN182" t="s">
        <v>74</v>
      </c>
      <c r="BO182" t="s">
        <v>74</v>
      </c>
      <c r="BP182" t="s">
        <v>74</v>
      </c>
      <c r="BQ182" t="s">
        <v>74</v>
      </c>
      <c r="BR182" t="s">
        <v>91</v>
      </c>
      <c r="BS182" t="s">
        <v>2329</v>
      </c>
      <c r="BT182" t="str">
        <f>HYPERLINK("https%3A%2F%2Fwww.webofscience.com%2Fwos%2Fwoscc%2Ffull-record%2FWOS:A1993LJ88400009","View Full Record in Web of Science")</f>
        <v>View Full Record in Web of Science</v>
      </c>
    </row>
    <row r="183" spans="1:72" x14ac:dyDescent="0.15">
      <c r="A183" t="s">
        <v>72</v>
      </c>
      <c r="B183" t="s">
        <v>2330</v>
      </c>
      <c r="C183" t="s">
        <v>74</v>
      </c>
      <c r="D183" t="s">
        <v>74</v>
      </c>
      <c r="E183" t="s">
        <v>74</v>
      </c>
      <c r="F183" t="s">
        <v>2330</v>
      </c>
      <c r="G183" t="s">
        <v>74</v>
      </c>
      <c r="H183" t="s">
        <v>74</v>
      </c>
      <c r="I183" t="s">
        <v>2331</v>
      </c>
      <c r="J183" t="s">
        <v>1425</v>
      </c>
      <c r="K183" t="s">
        <v>74</v>
      </c>
      <c r="L183" t="s">
        <v>74</v>
      </c>
      <c r="M183" t="s">
        <v>77</v>
      </c>
      <c r="N183" t="s">
        <v>78</v>
      </c>
      <c r="O183" t="s">
        <v>74</v>
      </c>
      <c r="P183" t="s">
        <v>74</v>
      </c>
      <c r="Q183" t="s">
        <v>74</v>
      </c>
      <c r="R183" t="s">
        <v>74</v>
      </c>
      <c r="S183" t="s">
        <v>74</v>
      </c>
      <c r="T183" t="s">
        <v>74</v>
      </c>
      <c r="U183" t="s">
        <v>2332</v>
      </c>
      <c r="V183" t="s">
        <v>2333</v>
      </c>
      <c r="W183" t="s">
        <v>2334</v>
      </c>
      <c r="X183" t="s">
        <v>2335</v>
      </c>
      <c r="Y183" t="s">
        <v>2336</v>
      </c>
      <c r="Z183" t="s">
        <v>74</v>
      </c>
      <c r="AA183" t="s">
        <v>2337</v>
      </c>
      <c r="AB183" t="s">
        <v>1431</v>
      </c>
      <c r="AC183" t="s">
        <v>74</v>
      </c>
      <c r="AD183" t="s">
        <v>74</v>
      </c>
      <c r="AE183" t="s">
        <v>74</v>
      </c>
      <c r="AF183" t="s">
        <v>74</v>
      </c>
      <c r="AG183">
        <v>41</v>
      </c>
      <c r="AH183">
        <v>65</v>
      </c>
      <c r="AI183">
        <v>69</v>
      </c>
      <c r="AJ183">
        <v>0</v>
      </c>
      <c r="AK183">
        <v>4</v>
      </c>
      <c r="AL183" t="s">
        <v>256</v>
      </c>
      <c r="AM183" t="s">
        <v>257</v>
      </c>
      <c r="AN183" t="s">
        <v>396</v>
      </c>
      <c r="AO183" t="s">
        <v>1432</v>
      </c>
      <c r="AP183" t="s">
        <v>1433</v>
      </c>
      <c r="AQ183" t="s">
        <v>74</v>
      </c>
      <c r="AR183" t="s">
        <v>1434</v>
      </c>
      <c r="AS183" t="s">
        <v>1435</v>
      </c>
      <c r="AT183" t="s">
        <v>2325</v>
      </c>
      <c r="AU183">
        <v>1993</v>
      </c>
      <c r="AV183">
        <v>98</v>
      </c>
      <c r="AW183" t="s">
        <v>2338</v>
      </c>
      <c r="AX183" t="s">
        <v>74</v>
      </c>
      <c r="AY183" t="s">
        <v>74</v>
      </c>
      <c r="AZ183" t="s">
        <v>74</v>
      </c>
      <c r="BA183" t="s">
        <v>74</v>
      </c>
      <c r="BB183">
        <v>11835</v>
      </c>
      <c r="BC183">
        <v>11849</v>
      </c>
      <c r="BD183" t="s">
        <v>74</v>
      </c>
      <c r="BE183" t="s">
        <v>2339</v>
      </c>
      <c r="BF183" t="str">
        <f>HYPERLINK("http://dx.doi.org/10.1029/93JB01157","http://dx.doi.org/10.1029/93JB01157")</f>
        <v>http://dx.doi.org/10.1029/93JB01157</v>
      </c>
      <c r="BG183" t="s">
        <v>74</v>
      </c>
      <c r="BH183" t="s">
        <v>74</v>
      </c>
      <c r="BI183">
        <v>15</v>
      </c>
      <c r="BJ183" t="s">
        <v>727</v>
      </c>
      <c r="BK183" t="s">
        <v>88</v>
      </c>
      <c r="BL183" t="s">
        <v>727</v>
      </c>
      <c r="BM183" t="s">
        <v>2340</v>
      </c>
      <c r="BN183" t="s">
        <v>74</v>
      </c>
      <c r="BO183" t="s">
        <v>74</v>
      </c>
      <c r="BP183" t="s">
        <v>74</v>
      </c>
      <c r="BQ183" t="s">
        <v>74</v>
      </c>
      <c r="BR183" t="s">
        <v>91</v>
      </c>
      <c r="BS183" t="s">
        <v>2341</v>
      </c>
      <c r="BT183" t="str">
        <f>HYPERLINK("https%3A%2F%2Fwww.webofscience.com%2Fwos%2Fwoscc%2Ffull-record%2FWOS:A1993LM63100008","View Full Record in Web of Science")</f>
        <v>View Full Record in Web of Science</v>
      </c>
    </row>
    <row r="184" spans="1:72" x14ac:dyDescent="0.15">
      <c r="A184" t="s">
        <v>72</v>
      </c>
      <c r="B184" t="s">
        <v>2342</v>
      </c>
      <c r="C184" t="s">
        <v>74</v>
      </c>
      <c r="D184" t="s">
        <v>74</v>
      </c>
      <c r="E184" t="s">
        <v>74</v>
      </c>
      <c r="F184" t="s">
        <v>2342</v>
      </c>
      <c r="G184" t="s">
        <v>74</v>
      </c>
      <c r="H184" t="s">
        <v>74</v>
      </c>
      <c r="I184" t="s">
        <v>2343</v>
      </c>
      <c r="J184" t="s">
        <v>440</v>
      </c>
      <c r="K184" t="s">
        <v>74</v>
      </c>
      <c r="L184" t="s">
        <v>74</v>
      </c>
      <c r="M184" t="s">
        <v>77</v>
      </c>
      <c r="N184" t="s">
        <v>78</v>
      </c>
      <c r="O184" t="s">
        <v>74</v>
      </c>
      <c r="P184" t="s">
        <v>74</v>
      </c>
      <c r="Q184" t="s">
        <v>74</v>
      </c>
      <c r="R184" t="s">
        <v>74</v>
      </c>
      <c r="S184" t="s">
        <v>74</v>
      </c>
      <c r="T184" t="s">
        <v>74</v>
      </c>
      <c r="U184" t="s">
        <v>74</v>
      </c>
      <c r="V184" t="s">
        <v>2344</v>
      </c>
      <c r="W184" t="s">
        <v>2345</v>
      </c>
      <c r="X184" t="s">
        <v>2346</v>
      </c>
      <c r="Y184" t="s">
        <v>2347</v>
      </c>
      <c r="Z184" t="s">
        <v>74</v>
      </c>
      <c r="AA184" t="s">
        <v>2348</v>
      </c>
      <c r="AB184" t="s">
        <v>2349</v>
      </c>
      <c r="AC184" t="s">
        <v>74</v>
      </c>
      <c r="AD184" t="s">
        <v>74</v>
      </c>
      <c r="AE184" t="s">
        <v>74</v>
      </c>
      <c r="AF184" t="s">
        <v>74</v>
      </c>
      <c r="AG184">
        <v>13</v>
      </c>
      <c r="AH184">
        <v>85</v>
      </c>
      <c r="AI184">
        <v>86</v>
      </c>
      <c r="AJ184">
        <v>0</v>
      </c>
      <c r="AK184">
        <v>1</v>
      </c>
      <c r="AL184" t="s">
        <v>256</v>
      </c>
      <c r="AM184" t="s">
        <v>257</v>
      </c>
      <c r="AN184" t="s">
        <v>258</v>
      </c>
      <c r="AO184" t="s">
        <v>446</v>
      </c>
      <c r="AP184" t="s">
        <v>74</v>
      </c>
      <c r="AQ184" t="s">
        <v>74</v>
      </c>
      <c r="AR184" t="s">
        <v>447</v>
      </c>
      <c r="AS184" t="s">
        <v>448</v>
      </c>
      <c r="AT184" t="s">
        <v>2350</v>
      </c>
      <c r="AU184">
        <v>1993</v>
      </c>
      <c r="AV184">
        <v>20</v>
      </c>
      <c r="AW184">
        <v>13</v>
      </c>
      <c r="AX184" t="s">
        <v>74</v>
      </c>
      <c r="AY184" t="s">
        <v>74</v>
      </c>
      <c r="AZ184" t="s">
        <v>74</v>
      </c>
      <c r="BA184" t="s">
        <v>74</v>
      </c>
      <c r="BB184">
        <v>1351</v>
      </c>
      <c r="BC184">
        <v>1354</v>
      </c>
      <c r="BD184" t="s">
        <v>74</v>
      </c>
      <c r="BE184" t="s">
        <v>2351</v>
      </c>
      <c r="BF184" t="str">
        <f>HYPERLINK("http://dx.doi.org/10.1029/93GL01309","http://dx.doi.org/10.1029/93GL01309")</f>
        <v>http://dx.doi.org/10.1029/93GL01309</v>
      </c>
      <c r="BG184" t="s">
        <v>74</v>
      </c>
      <c r="BH184" t="s">
        <v>74</v>
      </c>
      <c r="BI184">
        <v>4</v>
      </c>
      <c r="BJ184" t="s">
        <v>451</v>
      </c>
      <c r="BK184" t="s">
        <v>88</v>
      </c>
      <c r="BL184" t="s">
        <v>452</v>
      </c>
      <c r="BM184" t="s">
        <v>2352</v>
      </c>
      <c r="BN184" t="s">
        <v>74</v>
      </c>
      <c r="BO184" t="s">
        <v>74</v>
      </c>
      <c r="BP184" t="s">
        <v>74</v>
      </c>
      <c r="BQ184" t="s">
        <v>74</v>
      </c>
      <c r="BR184" t="s">
        <v>91</v>
      </c>
      <c r="BS184" t="s">
        <v>2353</v>
      </c>
      <c r="BT184" t="str">
        <f>HYPERLINK("https%3A%2F%2Fwww.webofscience.com%2Fwos%2Fwoscc%2Ffull-record%2FWOS:A1993LN47600006","View Full Record in Web of Science")</f>
        <v>View Full Record in Web of Science</v>
      </c>
    </row>
    <row r="185" spans="1:72" x14ac:dyDescent="0.15">
      <c r="A185" t="s">
        <v>72</v>
      </c>
      <c r="B185" t="s">
        <v>2354</v>
      </c>
      <c r="C185" t="s">
        <v>74</v>
      </c>
      <c r="D185" t="s">
        <v>74</v>
      </c>
      <c r="E185" t="s">
        <v>74</v>
      </c>
      <c r="F185" t="s">
        <v>2354</v>
      </c>
      <c r="G185" t="s">
        <v>74</v>
      </c>
      <c r="H185" t="s">
        <v>74</v>
      </c>
      <c r="I185" t="s">
        <v>2355</v>
      </c>
      <c r="J185" t="s">
        <v>2356</v>
      </c>
      <c r="K185" t="s">
        <v>74</v>
      </c>
      <c r="L185" t="s">
        <v>74</v>
      </c>
      <c r="M185" t="s">
        <v>77</v>
      </c>
      <c r="N185" t="s">
        <v>78</v>
      </c>
      <c r="O185" t="s">
        <v>74</v>
      </c>
      <c r="P185" t="s">
        <v>74</v>
      </c>
      <c r="Q185" t="s">
        <v>74</v>
      </c>
      <c r="R185" t="s">
        <v>74</v>
      </c>
      <c r="S185" t="s">
        <v>74</v>
      </c>
      <c r="T185" t="s">
        <v>74</v>
      </c>
      <c r="U185" t="s">
        <v>2357</v>
      </c>
      <c r="V185" t="s">
        <v>2358</v>
      </c>
      <c r="W185" t="s">
        <v>2359</v>
      </c>
      <c r="X185" t="s">
        <v>2360</v>
      </c>
      <c r="Y185" t="s">
        <v>2361</v>
      </c>
      <c r="Z185" t="s">
        <v>74</v>
      </c>
      <c r="AA185" t="s">
        <v>2362</v>
      </c>
      <c r="AB185" t="s">
        <v>2363</v>
      </c>
      <c r="AC185" t="s">
        <v>74</v>
      </c>
      <c r="AD185" t="s">
        <v>74</v>
      </c>
      <c r="AE185" t="s">
        <v>74</v>
      </c>
      <c r="AF185" t="s">
        <v>74</v>
      </c>
      <c r="AG185">
        <v>17</v>
      </c>
      <c r="AH185">
        <v>12</v>
      </c>
      <c r="AI185">
        <v>12</v>
      </c>
      <c r="AJ185">
        <v>0</v>
      </c>
      <c r="AK185">
        <v>0</v>
      </c>
      <c r="AL185" t="s">
        <v>2364</v>
      </c>
      <c r="AM185" t="s">
        <v>2365</v>
      </c>
      <c r="AN185" t="s">
        <v>2366</v>
      </c>
      <c r="AO185" t="s">
        <v>2367</v>
      </c>
      <c r="AP185" t="s">
        <v>74</v>
      </c>
      <c r="AQ185" t="s">
        <v>74</v>
      </c>
      <c r="AR185" t="s">
        <v>2368</v>
      </c>
      <c r="AS185" t="s">
        <v>74</v>
      </c>
      <c r="AT185" t="s">
        <v>2369</v>
      </c>
      <c r="AU185">
        <v>1993</v>
      </c>
      <c r="AV185">
        <v>317</v>
      </c>
      <c r="AW185">
        <v>1</v>
      </c>
      <c r="AX185" t="s">
        <v>74</v>
      </c>
      <c r="AY185" t="s">
        <v>74</v>
      </c>
      <c r="AZ185" t="s">
        <v>74</v>
      </c>
      <c r="BA185" t="s">
        <v>74</v>
      </c>
      <c r="BB185">
        <v>103</v>
      </c>
      <c r="BC185">
        <v>108</v>
      </c>
      <c r="BD185" t="s">
        <v>74</v>
      </c>
      <c r="BE185" t="s">
        <v>74</v>
      </c>
      <c r="BF185" t="s">
        <v>74</v>
      </c>
      <c r="BG185" t="s">
        <v>74</v>
      </c>
      <c r="BH185" t="s">
        <v>74</v>
      </c>
      <c r="BI185">
        <v>6</v>
      </c>
      <c r="BJ185" t="s">
        <v>361</v>
      </c>
      <c r="BK185" t="s">
        <v>88</v>
      </c>
      <c r="BL185" t="s">
        <v>362</v>
      </c>
      <c r="BM185" t="s">
        <v>2370</v>
      </c>
      <c r="BN185" t="s">
        <v>74</v>
      </c>
      <c r="BO185" t="s">
        <v>74</v>
      </c>
      <c r="BP185" t="s">
        <v>74</v>
      </c>
      <c r="BQ185" t="s">
        <v>74</v>
      </c>
      <c r="BR185" t="s">
        <v>91</v>
      </c>
      <c r="BS185" t="s">
        <v>2371</v>
      </c>
      <c r="BT185" t="str">
        <f>HYPERLINK("https%3A%2F%2Fwww.webofscience.com%2Fwos%2Fwoscc%2Ffull-record%2FWOS:A1993LN91100017","View Full Record in Web of Science")</f>
        <v>View Full Record in Web of Science</v>
      </c>
    </row>
    <row r="186" spans="1:72" x14ac:dyDescent="0.15">
      <c r="A186" t="s">
        <v>72</v>
      </c>
      <c r="B186" t="s">
        <v>2372</v>
      </c>
      <c r="C186" t="s">
        <v>74</v>
      </c>
      <c r="D186" t="s">
        <v>74</v>
      </c>
      <c r="E186" t="s">
        <v>74</v>
      </c>
      <c r="F186" t="s">
        <v>2372</v>
      </c>
      <c r="G186" t="s">
        <v>74</v>
      </c>
      <c r="H186" t="s">
        <v>74</v>
      </c>
      <c r="I186" t="s">
        <v>2373</v>
      </c>
      <c r="J186" t="s">
        <v>423</v>
      </c>
      <c r="K186" t="s">
        <v>74</v>
      </c>
      <c r="L186" t="s">
        <v>74</v>
      </c>
      <c r="M186" t="s">
        <v>77</v>
      </c>
      <c r="N186" t="s">
        <v>549</v>
      </c>
      <c r="O186" t="s">
        <v>74</v>
      </c>
      <c r="P186" t="s">
        <v>74</v>
      </c>
      <c r="Q186" t="s">
        <v>74</v>
      </c>
      <c r="R186" t="s">
        <v>74</v>
      </c>
      <c r="S186" t="s">
        <v>74</v>
      </c>
      <c r="T186" t="s">
        <v>74</v>
      </c>
      <c r="U186" t="s">
        <v>2374</v>
      </c>
      <c r="V186" t="s">
        <v>74</v>
      </c>
      <c r="W186" t="s">
        <v>74</v>
      </c>
      <c r="X186" t="s">
        <v>74</v>
      </c>
      <c r="Y186" t="s">
        <v>2375</v>
      </c>
      <c r="Z186" t="s">
        <v>74</v>
      </c>
      <c r="AA186" t="s">
        <v>2376</v>
      </c>
      <c r="AB186" t="s">
        <v>74</v>
      </c>
      <c r="AC186" t="s">
        <v>74</v>
      </c>
      <c r="AD186" t="s">
        <v>74</v>
      </c>
      <c r="AE186" t="s">
        <v>74</v>
      </c>
      <c r="AF186" t="s">
        <v>74</v>
      </c>
      <c r="AG186">
        <v>10</v>
      </c>
      <c r="AH186">
        <v>20</v>
      </c>
      <c r="AI186">
        <v>20</v>
      </c>
      <c r="AJ186">
        <v>0</v>
      </c>
      <c r="AK186">
        <v>2</v>
      </c>
      <c r="AL186" t="s">
        <v>429</v>
      </c>
      <c r="AM186" t="s">
        <v>430</v>
      </c>
      <c r="AN186" t="s">
        <v>431</v>
      </c>
      <c r="AO186" t="s">
        <v>432</v>
      </c>
      <c r="AP186" t="s">
        <v>74</v>
      </c>
      <c r="AQ186" t="s">
        <v>74</v>
      </c>
      <c r="AR186" t="s">
        <v>423</v>
      </c>
      <c r="AS186" t="s">
        <v>433</v>
      </c>
      <c r="AT186" t="s">
        <v>2369</v>
      </c>
      <c r="AU186">
        <v>1993</v>
      </c>
      <c r="AV186">
        <v>364</v>
      </c>
      <c r="AW186">
        <v>6433</v>
      </c>
      <c r="AX186" t="s">
        <v>74</v>
      </c>
      <c r="AY186" t="s">
        <v>74</v>
      </c>
      <c r="AZ186" t="s">
        <v>74</v>
      </c>
      <c r="BA186" t="s">
        <v>74</v>
      </c>
      <c r="BB186">
        <v>105</v>
      </c>
      <c r="BC186">
        <v>106</v>
      </c>
      <c r="BD186" t="s">
        <v>74</v>
      </c>
      <c r="BE186" t="s">
        <v>2377</v>
      </c>
      <c r="BF186" t="str">
        <f>HYPERLINK("http://dx.doi.org/10.1038/364105a0","http://dx.doi.org/10.1038/364105a0")</f>
        <v>http://dx.doi.org/10.1038/364105a0</v>
      </c>
      <c r="BG186" t="s">
        <v>74</v>
      </c>
      <c r="BH186" t="s">
        <v>74</v>
      </c>
      <c r="BI186">
        <v>2</v>
      </c>
      <c r="BJ186" t="s">
        <v>361</v>
      </c>
      <c r="BK186" t="s">
        <v>88</v>
      </c>
      <c r="BL186" t="s">
        <v>362</v>
      </c>
      <c r="BM186" t="s">
        <v>2378</v>
      </c>
      <c r="BN186" t="s">
        <v>74</v>
      </c>
      <c r="BO186" t="s">
        <v>74</v>
      </c>
      <c r="BP186" t="s">
        <v>74</v>
      </c>
      <c r="BQ186" t="s">
        <v>74</v>
      </c>
      <c r="BR186" t="s">
        <v>91</v>
      </c>
      <c r="BS186" t="s">
        <v>2379</v>
      </c>
      <c r="BT186" t="str">
        <f>HYPERLINK("https%3A%2F%2Fwww.webofscience.com%2Fwos%2Fwoscc%2Ffull-record%2FWOS:A1993LL36700026","View Full Record in Web of Science")</f>
        <v>View Full Record in Web of Science</v>
      </c>
    </row>
    <row r="187" spans="1:72" x14ac:dyDescent="0.15">
      <c r="A187" t="s">
        <v>72</v>
      </c>
      <c r="B187" t="s">
        <v>2380</v>
      </c>
      <c r="C187" t="s">
        <v>74</v>
      </c>
      <c r="D187" t="s">
        <v>74</v>
      </c>
      <c r="E187" t="s">
        <v>74</v>
      </c>
      <c r="F187" t="s">
        <v>2380</v>
      </c>
      <c r="G187" t="s">
        <v>74</v>
      </c>
      <c r="H187" t="s">
        <v>74</v>
      </c>
      <c r="I187" t="s">
        <v>2381</v>
      </c>
      <c r="J187" t="s">
        <v>466</v>
      </c>
      <c r="K187" t="s">
        <v>74</v>
      </c>
      <c r="L187" t="s">
        <v>74</v>
      </c>
      <c r="M187" t="s">
        <v>77</v>
      </c>
      <c r="N187" t="s">
        <v>78</v>
      </c>
      <c r="O187" t="s">
        <v>74</v>
      </c>
      <c r="P187" t="s">
        <v>74</v>
      </c>
      <c r="Q187" t="s">
        <v>74</v>
      </c>
      <c r="R187" t="s">
        <v>74</v>
      </c>
      <c r="S187" t="s">
        <v>74</v>
      </c>
      <c r="T187" t="s">
        <v>74</v>
      </c>
      <c r="U187" t="s">
        <v>2382</v>
      </c>
      <c r="V187" t="s">
        <v>2383</v>
      </c>
      <c r="W187" t="s">
        <v>2384</v>
      </c>
      <c r="X187" t="s">
        <v>2385</v>
      </c>
      <c r="Y187" t="s">
        <v>2386</v>
      </c>
      <c r="Z187" t="s">
        <v>74</v>
      </c>
      <c r="AA187" t="s">
        <v>2387</v>
      </c>
      <c r="AB187" t="s">
        <v>2388</v>
      </c>
      <c r="AC187" t="s">
        <v>74</v>
      </c>
      <c r="AD187" t="s">
        <v>74</v>
      </c>
      <c r="AE187" t="s">
        <v>74</v>
      </c>
      <c r="AF187" t="s">
        <v>74</v>
      </c>
      <c r="AG187">
        <v>48</v>
      </c>
      <c r="AH187">
        <v>59</v>
      </c>
      <c r="AI187">
        <v>65</v>
      </c>
      <c r="AJ187">
        <v>0</v>
      </c>
      <c r="AK187">
        <v>8</v>
      </c>
      <c r="AL187" t="s">
        <v>474</v>
      </c>
      <c r="AM187" t="s">
        <v>257</v>
      </c>
      <c r="AN187" t="s">
        <v>475</v>
      </c>
      <c r="AO187" t="s">
        <v>476</v>
      </c>
      <c r="AP187" t="s">
        <v>74</v>
      </c>
      <c r="AQ187" t="s">
        <v>74</v>
      </c>
      <c r="AR187" t="s">
        <v>466</v>
      </c>
      <c r="AS187" t="s">
        <v>477</v>
      </c>
      <c r="AT187" t="s">
        <v>2389</v>
      </c>
      <c r="AU187">
        <v>1993</v>
      </c>
      <c r="AV187">
        <v>261</v>
      </c>
      <c r="AW187">
        <v>5117</v>
      </c>
      <c r="AX187" t="s">
        <v>74</v>
      </c>
      <c r="AY187" t="s">
        <v>74</v>
      </c>
      <c r="AZ187" t="s">
        <v>74</v>
      </c>
      <c r="BA187" t="s">
        <v>74</v>
      </c>
      <c r="BB187">
        <v>45</v>
      </c>
      <c r="BC187">
        <v>50</v>
      </c>
      <c r="BD187" t="s">
        <v>74</v>
      </c>
      <c r="BE187" t="s">
        <v>2390</v>
      </c>
      <c r="BF187" t="str">
        <f>HYPERLINK("http://dx.doi.org/10.1126/science.261.5117.45","http://dx.doi.org/10.1126/science.261.5117.45")</f>
        <v>http://dx.doi.org/10.1126/science.261.5117.45</v>
      </c>
      <c r="BG187" t="s">
        <v>74</v>
      </c>
      <c r="BH187" t="s">
        <v>74</v>
      </c>
      <c r="BI187">
        <v>6</v>
      </c>
      <c r="BJ187" t="s">
        <v>361</v>
      </c>
      <c r="BK187" t="s">
        <v>88</v>
      </c>
      <c r="BL187" t="s">
        <v>362</v>
      </c>
      <c r="BM187" t="s">
        <v>2391</v>
      </c>
      <c r="BN187">
        <v>17750545</v>
      </c>
      <c r="BO187" t="s">
        <v>74</v>
      </c>
      <c r="BP187" t="s">
        <v>74</v>
      </c>
      <c r="BQ187" t="s">
        <v>74</v>
      </c>
      <c r="BR187" t="s">
        <v>91</v>
      </c>
      <c r="BS187" t="s">
        <v>2392</v>
      </c>
      <c r="BT187" t="str">
        <f>HYPERLINK("https%3A%2F%2Fwww.webofscience.com%2Fwos%2Fwoscc%2Ffull-record%2FWOS:A1993LK43400027","View Full Record in Web of Science")</f>
        <v>View Full Record in Web of Science</v>
      </c>
    </row>
    <row r="188" spans="1:72" x14ac:dyDescent="0.15">
      <c r="A188" t="s">
        <v>72</v>
      </c>
      <c r="B188" t="s">
        <v>2393</v>
      </c>
      <c r="C188" t="s">
        <v>74</v>
      </c>
      <c r="D188" t="s">
        <v>74</v>
      </c>
      <c r="E188" t="s">
        <v>74</v>
      </c>
      <c r="F188" t="s">
        <v>2393</v>
      </c>
      <c r="G188" t="s">
        <v>74</v>
      </c>
      <c r="H188" t="s">
        <v>74</v>
      </c>
      <c r="I188" t="s">
        <v>2394</v>
      </c>
      <c r="J188" t="s">
        <v>1477</v>
      </c>
      <c r="K188" t="s">
        <v>74</v>
      </c>
      <c r="L188" t="s">
        <v>74</v>
      </c>
      <c r="M188" t="s">
        <v>77</v>
      </c>
      <c r="N188" t="s">
        <v>78</v>
      </c>
      <c r="O188" t="s">
        <v>74</v>
      </c>
      <c r="P188" t="s">
        <v>74</v>
      </c>
      <c r="Q188" t="s">
        <v>74</v>
      </c>
      <c r="R188" t="s">
        <v>74</v>
      </c>
      <c r="S188" t="s">
        <v>74</v>
      </c>
      <c r="T188" t="s">
        <v>74</v>
      </c>
      <c r="U188" t="s">
        <v>2395</v>
      </c>
      <c r="V188" t="s">
        <v>2396</v>
      </c>
      <c r="W188" t="s">
        <v>2397</v>
      </c>
      <c r="X188" t="s">
        <v>2398</v>
      </c>
      <c r="Y188" t="s">
        <v>74</v>
      </c>
      <c r="Z188" t="s">
        <v>74</v>
      </c>
      <c r="AA188" t="s">
        <v>2399</v>
      </c>
      <c r="AB188" t="s">
        <v>74</v>
      </c>
      <c r="AC188" t="s">
        <v>74</v>
      </c>
      <c r="AD188" t="s">
        <v>74</v>
      </c>
      <c r="AE188" t="s">
        <v>74</v>
      </c>
      <c r="AF188" t="s">
        <v>74</v>
      </c>
      <c r="AG188">
        <v>19</v>
      </c>
      <c r="AH188">
        <v>7</v>
      </c>
      <c r="AI188">
        <v>7</v>
      </c>
      <c r="AJ188">
        <v>0</v>
      </c>
      <c r="AK188">
        <v>0</v>
      </c>
      <c r="AL188" t="s">
        <v>319</v>
      </c>
      <c r="AM188" t="s">
        <v>178</v>
      </c>
      <c r="AN188" t="s">
        <v>2400</v>
      </c>
      <c r="AO188" t="s">
        <v>1481</v>
      </c>
      <c r="AP188" t="s">
        <v>74</v>
      </c>
      <c r="AQ188" t="s">
        <v>74</v>
      </c>
      <c r="AR188" t="s">
        <v>2401</v>
      </c>
      <c r="AS188" t="s">
        <v>1483</v>
      </c>
      <c r="AT188" t="s">
        <v>2402</v>
      </c>
      <c r="AU188">
        <v>1993</v>
      </c>
      <c r="AV188">
        <v>11</v>
      </c>
      <c r="AW188">
        <v>7</v>
      </c>
      <c r="AX188" t="s">
        <v>74</v>
      </c>
      <c r="AY188" t="s">
        <v>74</v>
      </c>
      <c r="AZ188" t="s">
        <v>74</v>
      </c>
      <c r="BA188" t="s">
        <v>74</v>
      </c>
      <c r="BB188">
        <v>619</v>
      </c>
      <c r="BC188">
        <v>623</v>
      </c>
      <c r="BD188" t="s">
        <v>74</v>
      </c>
      <c r="BE188" t="s">
        <v>74</v>
      </c>
      <c r="BF188" t="s">
        <v>74</v>
      </c>
      <c r="BG188" t="s">
        <v>74</v>
      </c>
      <c r="BH188" t="s">
        <v>74</v>
      </c>
      <c r="BI188">
        <v>5</v>
      </c>
      <c r="BJ188" t="s">
        <v>1485</v>
      </c>
      <c r="BK188" t="s">
        <v>88</v>
      </c>
      <c r="BL188" t="s">
        <v>1486</v>
      </c>
      <c r="BM188" t="s">
        <v>2403</v>
      </c>
      <c r="BN188" t="s">
        <v>74</v>
      </c>
      <c r="BO188" t="s">
        <v>74</v>
      </c>
      <c r="BP188" t="s">
        <v>74</v>
      </c>
      <c r="BQ188" t="s">
        <v>74</v>
      </c>
      <c r="BR188" t="s">
        <v>91</v>
      </c>
      <c r="BS188" t="s">
        <v>2404</v>
      </c>
      <c r="BT188" t="str">
        <f>HYPERLINK("https%3A%2F%2Fwww.webofscience.com%2Fwos%2Fwoscc%2Ffull-record%2FWOS:A1993LN06300009","View Full Record in Web of Science")</f>
        <v>View Full Record in Web of Science</v>
      </c>
    </row>
    <row r="189" spans="1:72" x14ac:dyDescent="0.15">
      <c r="A189" t="s">
        <v>72</v>
      </c>
      <c r="B189" t="s">
        <v>2405</v>
      </c>
      <c r="C189" t="s">
        <v>74</v>
      </c>
      <c r="D189" t="s">
        <v>74</v>
      </c>
      <c r="E189" t="s">
        <v>74</v>
      </c>
      <c r="F189" t="s">
        <v>2405</v>
      </c>
      <c r="G189" t="s">
        <v>74</v>
      </c>
      <c r="H189" t="s">
        <v>74</v>
      </c>
      <c r="I189" t="s">
        <v>2406</v>
      </c>
      <c r="J189" t="s">
        <v>2407</v>
      </c>
      <c r="K189" t="s">
        <v>74</v>
      </c>
      <c r="L189" t="s">
        <v>74</v>
      </c>
      <c r="M189" t="s">
        <v>77</v>
      </c>
      <c r="N189" t="s">
        <v>78</v>
      </c>
      <c r="O189" t="s">
        <v>74</v>
      </c>
      <c r="P189" t="s">
        <v>74</v>
      </c>
      <c r="Q189" t="s">
        <v>74</v>
      </c>
      <c r="R189" t="s">
        <v>74</v>
      </c>
      <c r="S189" t="s">
        <v>74</v>
      </c>
      <c r="T189" t="s">
        <v>74</v>
      </c>
      <c r="U189" t="s">
        <v>2408</v>
      </c>
      <c r="V189" t="s">
        <v>2409</v>
      </c>
      <c r="W189" t="s">
        <v>2410</v>
      </c>
      <c r="X189" t="s">
        <v>2411</v>
      </c>
      <c r="Y189" t="s">
        <v>2412</v>
      </c>
      <c r="Z189" t="s">
        <v>74</v>
      </c>
      <c r="AA189" t="s">
        <v>2413</v>
      </c>
      <c r="AB189" t="s">
        <v>2414</v>
      </c>
      <c r="AC189" t="s">
        <v>74</v>
      </c>
      <c r="AD189" t="s">
        <v>74</v>
      </c>
      <c r="AE189" t="s">
        <v>74</v>
      </c>
      <c r="AF189" t="s">
        <v>74</v>
      </c>
      <c r="AG189">
        <v>46</v>
      </c>
      <c r="AH189">
        <v>50</v>
      </c>
      <c r="AI189">
        <v>55</v>
      </c>
      <c r="AJ189">
        <v>0</v>
      </c>
      <c r="AK189">
        <v>9</v>
      </c>
      <c r="AL189" t="s">
        <v>2415</v>
      </c>
      <c r="AM189" t="s">
        <v>161</v>
      </c>
      <c r="AN189" t="s">
        <v>2416</v>
      </c>
      <c r="AO189" t="s">
        <v>2417</v>
      </c>
      <c r="AP189" t="s">
        <v>74</v>
      </c>
      <c r="AQ189" t="s">
        <v>74</v>
      </c>
      <c r="AR189" t="s">
        <v>2407</v>
      </c>
      <c r="AS189" t="s">
        <v>2407</v>
      </c>
      <c r="AT189" t="s">
        <v>2402</v>
      </c>
      <c r="AU189">
        <v>1993</v>
      </c>
      <c r="AV189">
        <v>110</v>
      </c>
      <c r="AW189">
        <v>3</v>
      </c>
      <c r="AX189" t="s">
        <v>74</v>
      </c>
      <c r="AY189" t="s">
        <v>74</v>
      </c>
      <c r="AZ189" t="s">
        <v>74</v>
      </c>
      <c r="BA189" t="s">
        <v>74</v>
      </c>
      <c r="BB189">
        <v>492</v>
      </c>
      <c r="BC189">
        <v>502</v>
      </c>
      <c r="BD189" t="s">
        <v>74</v>
      </c>
      <c r="BE189" t="s">
        <v>2418</v>
      </c>
      <c r="BF189" t="str">
        <f>HYPERLINK("http://dx.doi.org/10.2307/4088413","http://dx.doi.org/10.2307/4088413")</f>
        <v>http://dx.doi.org/10.2307/4088413</v>
      </c>
      <c r="BG189" t="s">
        <v>74</v>
      </c>
      <c r="BH189" t="s">
        <v>74</v>
      </c>
      <c r="BI189">
        <v>11</v>
      </c>
      <c r="BJ189" t="s">
        <v>2419</v>
      </c>
      <c r="BK189" t="s">
        <v>88</v>
      </c>
      <c r="BL189" t="s">
        <v>713</v>
      </c>
      <c r="BM189" t="s">
        <v>2420</v>
      </c>
      <c r="BN189" t="s">
        <v>74</v>
      </c>
      <c r="BO189" t="s">
        <v>169</v>
      </c>
      <c r="BP189" t="s">
        <v>74</v>
      </c>
      <c r="BQ189" t="s">
        <v>74</v>
      </c>
      <c r="BR189" t="s">
        <v>91</v>
      </c>
      <c r="BS189" t="s">
        <v>2421</v>
      </c>
      <c r="BT189" t="str">
        <f>HYPERLINK("https%3A%2F%2Fwww.webofscience.com%2Fwos%2Fwoscc%2Ffull-record%2FWOS:A1993NG57600007","View Full Record in Web of Science")</f>
        <v>View Full Record in Web of Science</v>
      </c>
    </row>
    <row r="190" spans="1:72" x14ac:dyDescent="0.15">
      <c r="A190" t="s">
        <v>72</v>
      </c>
      <c r="B190" t="s">
        <v>2422</v>
      </c>
      <c r="C190" t="s">
        <v>74</v>
      </c>
      <c r="D190" t="s">
        <v>74</v>
      </c>
      <c r="E190" t="s">
        <v>74</v>
      </c>
      <c r="F190" t="s">
        <v>2422</v>
      </c>
      <c r="G190" t="s">
        <v>74</v>
      </c>
      <c r="H190" t="s">
        <v>74</v>
      </c>
      <c r="I190" t="s">
        <v>2423</v>
      </c>
      <c r="J190" t="s">
        <v>2424</v>
      </c>
      <c r="K190" t="s">
        <v>74</v>
      </c>
      <c r="L190" t="s">
        <v>74</v>
      </c>
      <c r="M190" t="s">
        <v>77</v>
      </c>
      <c r="N190" t="s">
        <v>78</v>
      </c>
      <c r="O190" t="s">
        <v>74</v>
      </c>
      <c r="P190" t="s">
        <v>74</v>
      </c>
      <c r="Q190" t="s">
        <v>74</v>
      </c>
      <c r="R190" t="s">
        <v>74</v>
      </c>
      <c r="S190" t="s">
        <v>74</v>
      </c>
      <c r="T190" t="s">
        <v>74</v>
      </c>
      <c r="U190" t="s">
        <v>2425</v>
      </c>
      <c r="V190" t="s">
        <v>2426</v>
      </c>
      <c r="W190" t="s">
        <v>2427</v>
      </c>
      <c r="X190" t="s">
        <v>2428</v>
      </c>
      <c r="Y190" t="s">
        <v>74</v>
      </c>
      <c r="Z190" t="s">
        <v>74</v>
      </c>
      <c r="AA190" t="s">
        <v>74</v>
      </c>
      <c r="AB190" t="s">
        <v>74</v>
      </c>
      <c r="AC190" t="s">
        <v>74</v>
      </c>
      <c r="AD190" t="s">
        <v>74</v>
      </c>
      <c r="AE190" t="s">
        <v>74</v>
      </c>
      <c r="AF190" t="s">
        <v>74</v>
      </c>
      <c r="AG190">
        <v>54</v>
      </c>
      <c r="AH190">
        <v>14</v>
      </c>
      <c r="AI190">
        <v>14</v>
      </c>
      <c r="AJ190">
        <v>0</v>
      </c>
      <c r="AK190">
        <v>7</v>
      </c>
      <c r="AL190" t="s">
        <v>873</v>
      </c>
      <c r="AM190" t="s">
        <v>140</v>
      </c>
      <c r="AN190" t="s">
        <v>874</v>
      </c>
      <c r="AO190" t="s">
        <v>2429</v>
      </c>
      <c r="AP190" t="s">
        <v>74</v>
      </c>
      <c r="AQ190" t="s">
        <v>74</v>
      </c>
      <c r="AR190" t="s">
        <v>2430</v>
      </c>
      <c r="AS190" t="s">
        <v>2431</v>
      </c>
      <c r="AT190" t="s">
        <v>2402</v>
      </c>
      <c r="AU190">
        <v>1993</v>
      </c>
      <c r="AV190">
        <v>105</v>
      </c>
      <c r="AW190">
        <v>3</v>
      </c>
      <c r="AX190" t="s">
        <v>74</v>
      </c>
      <c r="AY190" t="s">
        <v>74</v>
      </c>
      <c r="AZ190" t="s">
        <v>74</v>
      </c>
      <c r="BA190" t="s">
        <v>74</v>
      </c>
      <c r="BB190">
        <v>463</v>
      </c>
      <c r="BC190">
        <v>470</v>
      </c>
      <c r="BD190" t="s">
        <v>74</v>
      </c>
      <c r="BE190" t="s">
        <v>2432</v>
      </c>
      <c r="BF190" t="str">
        <f>HYPERLINK("http://dx.doi.org/10.1016/0300-9629(93)90420-9","http://dx.doi.org/10.1016/0300-9629(93)90420-9")</f>
        <v>http://dx.doi.org/10.1016/0300-9629(93)90420-9</v>
      </c>
      <c r="BG190" t="s">
        <v>74</v>
      </c>
      <c r="BH190" t="s">
        <v>74</v>
      </c>
      <c r="BI190">
        <v>8</v>
      </c>
      <c r="BJ190" t="s">
        <v>2433</v>
      </c>
      <c r="BK190" t="s">
        <v>88</v>
      </c>
      <c r="BL190" t="s">
        <v>2433</v>
      </c>
      <c r="BM190" t="s">
        <v>2434</v>
      </c>
      <c r="BN190" t="s">
        <v>74</v>
      </c>
      <c r="BO190" t="s">
        <v>74</v>
      </c>
      <c r="BP190" t="s">
        <v>74</v>
      </c>
      <c r="BQ190" t="s">
        <v>74</v>
      </c>
      <c r="BR190" t="s">
        <v>91</v>
      </c>
      <c r="BS190" t="s">
        <v>2435</v>
      </c>
      <c r="BT190" t="str">
        <f>HYPERLINK("https%3A%2F%2Fwww.webofscience.com%2Fwos%2Fwoscc%2Ffull-record%2FWOS:A1993LJ46300014","View Full Record in Web of Science")</f>
        <v>View Full Record in Web of Science</v>
      </c>
    </row>
    <row r="191" spans="1:72" x14ac:dyDescent="0.15">
      <c r="A191" t="s">
        <v>72</v>
      </c>
      <c r="B191" t="s">
        <v>2436</v>
      </c>
      <c r="C191" t="s">
        <v>74</v>
      </c>
      <c r="D191" t="s">
        <v>74</v>
      </c>
      <c r="E191" t="s">
        <v>74</v>
      </c>
      <c r="F191" t="s">
        <v>2436</v>
      </c>
      <c r="G191" t="s">
        <v>74</v>
      </c>
      <c r="H191" t="s">
        <v>74</v>
      </c>
      <c r="I191" t="s">
        <v>2437</v>
      </c>
      <c r="J191" t="s">
        <v>2424</v>
      </c>
      <c r="K191" t="s">
        <v>74</v>
      </c>
      <c r="L191" t="s">
        <v>74</v>
      </c>
      <c r="M191" t="s">
        <v>77</v>
      </c>
      <c r="N191" t="s">
        <v>78</v>
      </c>
      <c r="O191" t="s">
        <v>74</v>
      </c>
      <c r="P191" t="s">
        <v>74</v>
      </c>
      <c r="Q191" t="s">
        <v>74</v>
      </c>
      <c r="R191" t="s">
        <v>74</v>
      </c>
      <c r="S191" t="s">
        <v>74</v>
      </c>
      <c r="T191" t="s">
        <v>74</v>
      </c>
      <c r="U191" t="s">
        <v>2438</v>
      </c>
      <c r="V191" t="s">
        <v>2439</v>
      </c>
      <c r="W191" t="s">
        <v>2440</v>
      </c>
      <c r="X191" t="s">
        <v>2441</v>
      </c>
      <c r="Y191" t="s">
        <v>74</v>
      </c>
      <c r="Z191" t="s">
        <v>74</v>
      </c>
      <c r="AA191" t="s">
        <v>2442</v>
      </c>
      <c r="AB191" t="s">
        <v>2443</v>
      </c>
      <c r="AC191" t="s">
        <v>74</v>
      </c>
      <c r="AD191" t="s">
        <v>74</v>
      </c>
      <c r="AE191" t="s">
        <v>74</v>
      </c>
      <c r="AF191" t="s">
        <v>74</v>
      </c>
      <c r="AG191">
        <v>16</v>
      </c>
      <c r="AH191">
        <v>15</v>
      </c>
      <c r="AI191">
        <v>16</v>
      </c>
      <c r="AJ191">
        <v>0</v>
      </c>
      <c r="AK191">
        <v>5</v>
      </c>
      <c r="AL191" t="s">
        <v>873</v>
      </c>
      <c r="AM191" t="s">
        <v>140</v>
      </c>
      <c r="AN191" t="s">
        <v>874</v>
      </c>
      <c r="AO191" t="s">
        <v>2429</v>
      </c>
      <c r="AP191" t="s">
        <v>74</v>
      </c>
      <c r="AQ191" t="s">
        <v>74</v>
      </c>
      <c r="AR191" t="s">
        <v>2430</v>
      </c>
      <c r="AS191" t="s">
        <v>2431</v>
      </c>
      <c r="AT191" t="s">
        <v>2402</v>
      </c>
      <c r="AU191">
        <v>1993</v>
      </c>
      <c r="AV191">
        <v>105</v>
      </c>
      <c r="AW191">
        <v>3</v>
      </c>
      <c r="AX191" t="s">
        <v>74</v>
      </c>
      <c r="AY191" t="s">
        <v>74</v>
      </c>
      <c r="AZ191" t="s">
        <v>74</v>
      </c>
      <c r="BA191" t="s">
        <v>74</v>
      </c>
      <c r="BB191">
        <v>471</v>
      </c>
      <c r="BC191">
        <v>473</v>
      </c>
      <c r="BD191" t="s">
        <v>74</v>
      </c>
      <c r="BE191" t="s">
        <v>2444</v>
      </c>
      <c r="BF191" t="str">
        <f>HYPERLINK("http://dx.doi.org/10.1016/0300-9629(93)90421-Y","http://dx.doi.org/10.1016/0300-9629(93)90421-Y")</f>
        <v>http://dx.doi.org/10.1016/0300-9629(93)90421-Y</v>
      </c>
      <c r="BG191" t="s">
        <v>74</v>
      </c>
      <c r="BH191" t="s">
        <v>74</v>
      </c>
      <c r="BI191">
        <v>3</v>
      </c>
      <c r="BJ191" t="s">
        <v>2433</v>
      </c>
      <c r="BK191" t="s">
        <v>88</v>
      </c>
      <c r="BL191" t="s">
        <v>2433</v>
      </c>
      <c r="BM191" t="s">
        <v>2434</v>
      </c>
      <c r="BN191" t="s">
        <v>74</v>
      </c>
      <c r="BO191" t="s">
        <v>74</v>
      </c>
      <c r="BP191" t="s">
        <v>74</v>
      </c>
      <c r="BQ191" t="s">
        <v>74</v>
      </c>
      <c r="BR191" t="s">
        <v>91</v>
      </c>
      <c r="BS191" t="s">
        <v>2445</v>
      </c>
      <c r="BT191" t="str">
        <f>HYPERLINK("https%3A%2F%2Fwww.webofscience.com%2Fwos%2Fwoscc%2Ffull-record%2FWOS:A1993LJ46300015","View Full Record in Web of Science")</f>
        <v>View Full Record in Web of Science</v>
      </c>
    </row>
    <row r="192" spans="1:72" x14ac:dyDescent="0.15">
      <c r="A192" t="s">
        <v>72</v>
      </c>
      <c r="B192" t="s">
        <v>2446</v>
      </c>
      <c r="C192" t="s">
        <v>74</v>
      </c>
      <c r="D192" t="s">
        <v>74</v>
      </c>
      <c r="E192" t="s">
        <v>74</v>
      </c>
      <c r="F192" t="s">
        <v>2446</v>
      </c>
      <c r="G192" t="s">
        <v>74</v>
      </c>
      <c r="H192" t="s">
        <v>74</v>
      </c>
      <c r="I192" t="s">
        <v>2447</v>
      </c>
      <c r="J192" t="s">
        <v>2448</v>
      </c>
      <c r="K192" t="s">
        <v>74</v>
      </c>
      <c r="L192" t="s">
        <v>74</v>
      </c>
      <c r="M192" t="s">
        <v>77</v>
      </c>
      <c r="N192" t="s">
        <v>78</v>
      </c>
      <c r="O192" t="s">
        <v>74</v>
      </c>
      <c r="P192" t="s">
        <v>74</v>
      </c>
      <c r="Q192" t="s">
        <v>74</v>
      </c>
      <c r="R192" t="s">
        <v>74</v>
      </c>
      <c r="S192" t="s">
        <v>74</v>
      </c>
      <c r="T192" t="s">
        <v>74</v>
      </c>
      <c r="U192" t="s">
        <v>2449</v>
      </c>
      <c r="V192" t="s">
        <v>2450</v>
      </c>
      <c r="W192" t="s">
        <v>2451</v>
      </c>
      <c r="X192" t="s">
        <v>2452</v>
      </c>
      <c r="Y192" t="s">
        <v>74</v>
      </c>
      <c r="Z192" t="s">
        <v>74</v>
      </c>
      <c r="AA192" t="s">
        <v>2453</v>
      </c>
      <c r="AB192" t="s">
        <v>2454</v>
      </c>
      <c r="AC192" t="s">
        <v>74</v>
      </c>
      <c r="AD192" t="s">
        <v>74</v>
      </c>
      <c r="AE192" t="s">
        <v>74</v>
      </c>
      <c r="AF192" t="s">
        <v>74</v>
      </c>
      <c r="AG192">
        <v>18</v>
      </c>
      <c r="AH192">
        <v>19</v>
      </c>
      <c r="AI192">
        <v>19</v>
      </c>
      <c r="AJ192">
        <v>0</v>
      </c>
      <c r="AK192">
        <v>6</v>
      </c>
      <c r="AL192" t="s">
        <v>1978</v>
      </c>
      <c r="AM192" t="s">
        <v>178</v>
      </c>
      <c r="AN192" t="s">
        <v>2455</v>
      </c>
      <c r="AO192" t="s">
        <v>2456</v>
      </c>
      <c r="AP192" t="s">
        <v>2457</v>
      </c>
      <c r="AQ192" t="s">
        <v>74</v>
      </c>
      <c r="AR192" t="s">
        <v>2458</v>
      </c>
      <c r="AS192" t="s">
        <v>2459</v>
      </c>
      <c r="AT192" t="s">
        <v>2460</v>
      </c>
      <c r="AU192">
        <v>1993</v>
      </c>
      <c r="AV192">
        <v>105</v>
      </c>
      <c r="AW192" t="s">
        <v>210</v>
      </c>
      <c r="AX192" t="s">
        <v>74</v>
      </c>
      <c r="AY192" t="s">
        <v>74</v>
      </c>
      <c r="AZ192" t="s">
        <v>74</v>
      </c>
      <c r="BA192" t="s">
        <v>74</v>
      </c>
      <c r="BB192">
        <v>673</v>
      </c>
      <c r="BC192">
        <v>678</v>
      </c>
      <c r="BD192" t="s">
        <v>74</v>
      </c>
      <c r="BE192" t="s">
        <v>2461</v>
      </c>
      <c r="BF192" t="str">
        <f>HYPERLINK("http://dx.doi.org/10.1016/0305-0491(93)90104-D","http://dx.doi.org/10.1016/0305-0491(93)90104-D")</f>
        <v>http://dx.doi.org/10.1016/0305-0491(93)90104-D</v>
      </c>
      <c r="BG192" t="s">
        <v>74</v>
      </c>
      <c r="BH192" t="s">
        <v>74</v>
      </c>
      <c r="BI192">
        <v>6</v>
      </c>
      <c r="BJ192" t="s">
        <v>2462</v>
      </c>
      <c r="BK192" t="s">
        <v>88</v>
      </c>
      <c r="BL192" t="s">
        <v>2462</v>
      </c>
      <c r="BM192" t="s">
        <v>2463</v>
      </c>
      <c r="BN192" t="s">
        <v>74</v>
      </c>
      <c r="BO192" t="s">
        <v>129</v>
      </c>
      <c r="BP192" t="s">
        <v>74</v>
      </c>
      <c r="BQ192" t="s">
        <v>74</v>
      </c>
      <c r="BR192" t="s">
        <v>91</v>
      </c>
      <c r="BS192" t="s">
        <v>2464</v>
      </c>
      <c r="BT192" t="str">
        <f>HYPERLINK("https%3A%2F%2Fwww.webofscience.com%2Fwos%2Fwoscc%2Ffull-record%2FWOS:A1993LK64200034","View Full Record in Web of Science")</f>
        <v>View Full Record in Web of Science</v>
      </c>
    </row>
    <row r="193" spans="1:72" x14ac:dyDescent="0.15">
      <c r="A193" t="s">
        <v>72</v>
      </c>
      <c r="B193" t="s">
        <v>2465</v>
      </c>
      <c r="C193" t="s">
        <v>74</v>
      </c>
      <c r="D193" t="s">
        <v>74</v>
      </c>
      <c r="E193" t="s">
        <v>74</v>
      </c>
      <c r="F193" t="s">
        <v>2465</v>
      </c>
      <c r="G193" t="s">
        <v>74</v>
      </c>
      <c r="H193" t="s">
        <v>74</v>
      </c>
      <c r="I193" t="s">
        <v>2466</v>
      </c>
      <c r="J193" t="s">
        <v>2467</v>
      </c>
      <c r="K193" t="s">
        <v>74</v>
      </c>
      <c r="L193" t="s">
        <v>74</v>
      </c>
      <c r="M193" t="s">
        <v>77</v>
      </c>
      <c r="N193" t="s">
        <v>78</v>
      </c>
      <c r="O193" t="s">
        <v>74</v>
      </c>
      <c r="P193" t="s">
        <v>74</v>
      </c>
      <c r="Q193" t="s">
        <v>74</v>
      </c>
      <c r="R193" t="s">
        <v>74</v>
      </c>
      <c r="S193" t="s">
        <v>74</v>
      </c>
      <c r="T193" t="s">
        <v>2468</v>
      </c>
      <c r="U193" t="s">
        <v>2469</v>
      </c>
      <c r="V193" t="s">
        <v>2470</v>
      </c>
      <c r="W193" t="s">
        <v>2471</v>
      </c>
      <c r="X193" t="s">
        <v>2472</v>
      </c>
      <c r="Y193" t="s">
        <v>2473</v>
      </c>
      <c r="Z193" t="s">
        <v>74</v>
      </c>
      <c r="AA193" t="s">
        <v>2474</v>
      </c>
      <c r="AB193" t="s">
        <v>2475</v>
      </c>
      <c r="AC193" t="s">
        <v>74</v>
      </c>
      <c r="AD193" t="s">
        <v>74</v>
      </c>
      <c r="AE193" t="s">
        <v>74</v>
      </c>
      <c r="AF193" t="s">
        <v>74</v>
      </c>
      <c r="AG193">
        <v>25</v>
      </c>
      <c r="AH193">
        <v>11</v>
      </c>
      <c r="AI193">
        <v>12</v>
      </c>
      <c r="AJ193">
        <v>0</v>
      </c>
      <c r="AK193">
        <v>11</v>
      </c>
      <c r="AL193" t="s">
        <v>2476</v>
      </c>
      <c r="AM193" t="s">
        <v>102</v>
      </c>
      <c r="AN193" t="s">
        <v>2477</v>
      </c>
      <c r="AO193" t="s">
        <v>2478</v>
      </c>
      <c r="AP193" t="s">
        <v>74</v>
      </c>
      <c r="AQ193" t="s">
        <v>74</v>
      </c>
      <c r="AR193" t="s">
        <v>2479</v>
      </c>
      <c r="AS193" t="s">
        <v>2480</v>
      </c>
      <c r="AT193" t="s">
        <v>2460</v>
      </c>
      <c r="AU193">
        <v>1993</v>
      </c>
      <c r="AV193">
        <v>14</v>
      </c>
      <c r="AW193">
        <v>4</v>
      </c>
      <c r="AX193" t="s">
        <v>74</v>
      </c>
      <c r="AY193" t="s">
        <v>74</v>
      </c>
      <c r="AZ193" t="s">
        <v>74</v>
      </c>
      <c r="BA193" t="s">
        <v>74</v>
      </c>
      <c r="BB193">
        <v>235</v>
      </c>
      <c r="BC193">
        <v>242</v>
      </c>
      <c r="BD193" t="s">
        <v>74</v>
      </c>
      <c r="BE193" t="s">
        <v>74</v>
      </c>
      <c r="BF193" t="s">
        <v>74</v>
      </c>
      <c r="BG193" t="s">
        <v>74</v>
      </c>
      <c r="BH193" t="s">
        <v>74</v>
      </c>
      <c r="BI193">
        <v>8</v>
      </c>
      <c r="BJ193" t="s">
        <v>2481</v>
      </c>
      <c r="BK193" t="s">
        <v>88</v>
      </c>
      <c r="BL193" t="s">
        <v>2482</v>
      </c>
      <c r="BM193" t="s">
        <v>2483</v>
      </c>
      <c r="BN193" t="s">
        <v>74</v>
      </c>
      <c r="BO193" t="s">
        <v>74</v>
      </c>
      <c r="BP193" t="s">
        <v>74</v>
      </c>
      <c r="BQ193" t="s">
        <v>74</v>
      </c>
      <c r="BR193" t="s">
        <v>91</v>
      </c>
      <c r="BS193" t="s">
        <v>2484</v>
      </c>
      <c r="BT193" t="str">
        <f>HYPERLINK("https%3A%2F%2Fwww.webofscience.com%2Fwos%2Fwoscc%2Ffull-record%2FWOS:A1993LQ93100006","View Full Record in Web of Science")</f>
        <v>View Full Record in Web of Science</v>
      </c>
    </row>
    <row r="194" spans="1:72" x14ac:dyDescent="0.15">
      <c r="A194" t="s">
        <v>72</v>
      </c>
      <c r="B194" t="s">
        <v>2485</v>
      </c>
      <c r="C194" t="s">
        <v>74</v>
      </c>
      <c r="D194" t="s">
        <v>74</v>
      </c>
      <c r="E194" t="s">
        <v>74</v>
      </c>
      <c r="F194" t="s">
        <v>2485</v>
      </c>
      <c r="G194" t="s">
        <v>74</v>
      </c>
      <c r="H194" t="s">
        <v>74</v>
      </c>
      <c r="I194" t="s">
        <v>2486</v>
      </c>
      <c r="J194" t="s">
        <v>718</v>
      </c>
      <c r="K194" t="s">
        <v>74</v>
      </c>
      <c r="L194" t="s">
        <v>74</v>
      </c>
      <c r="M194" t="s">
        <v>77</v>
      </c>
      <c r="N194" t="s">
        <v>78</v>
      </c>
      <c r="O194" t="s">
        <v>74</v>
      </c>
      <c r="P194" t="s">
        <v>74</v>
      </c>
      <c r="Q194" t="s">
        <v>74</v>
      </c>
      <c r="R194" t="s">
        <v>74</v>
      </c>
      <c r="S194" t="s">
        <v>74</v>
      </c>
      <c r="T194" t="s">
        <v>74</v>
      </c>
      <c r="U194" t="s">
        <v>2487</v>
      </c>
      <c r="V194" t="s">
        <v>2488</v>
      </c>
      <c r="W194" t="s">
        <v>2489</v>
      </c>
      <c r="X194" t="s">
        <v>2490</v>
      </c>
      <c r="Y194" t="s">
        <v>74</v>
      </c>
      <c r="Z194" t="s">
        <v>74</v>
      </c>
      <c r="AA194" t="s">
        <v>74</v>
      </c>
      <c r="AB194" t="s">
        <v>2491</v>
      </c>
      <c r="AC194" t="s">
        <v>74</v>
      </c>
      <c r="AD194" t="s">
        <v>74</v>
      </c>
      <c r="AE194" t="s">
        <v>74</v>
      </c>
      <c r="AF194" t="s">
        <v>74</v>
      </c>
      <c r="AG194">
        <v>27</v>
      </c>
      <c r="AH194">
        <v>85</v>
      </c>
      <c r="AI194">
        <v>100</v>
      </c>
      <c r="AJ194">
        <v>0</v>
      </c>
      <c r="AK194">
        <v>7</v>
      </c>
      <c r="AL194" t="s">
        <v>119</v>
      </c>
      <c r="AM194" t="s">
        <v>120</v>
      </c>
      <c r="AN194" t="s">
        <v>121</v>
      </c>
      <c r="AO194" t="s">
        <v>723</v>
      </c>
      <c r="AP194" t="s">
        <v>74</v>
      </c>
      <c r="AQ194" t="s">
        <v>74</v>
      </c>
      <c r="AR194" t="s">
        <v>724</v>
      </c>
      <c r="AS194" t="s">
        <v>725</v>
      </c>
      <c r="AT194" t="s">
        <v>2402</v>
      </c>
      <c r="AU194">
        <v>1993</v>
      </c>
      <c r="AV194">
        <v>118</v>
      </c>
      <c r="AW194" t="s">
        <v>2492</v>
      </c>
      <c r="AX194" t="s">
        <v>74</v>
      </c>
      <c r="AY194" t="s">
        <v>74</v>
      </c>
      <c r="AZ194" t="s">
        <v>74</v>
      </c>
      <c r="BA194" t="s">
        <v>74</v>
      </c>
      <c r="BB194">
        <v>65</v>
      </c>
      <c r="BC194">
        <v>73</v>
      </c>
      <c r="BD194" t="s">
        <v>74</v>
      </c>
      <c r="BE194" t="s">
        <v>2493</v>
      </c>
      <c r="BF194" t="str">
        <f>HYPERLINK("http://dx.doi.org/10.1016/0012-821X(93)90159-7","http://dx.doi.org/10.1016/0012-821X(93)90159-7")</f>
        <v>http://dx.doi.org/10.1016/0012-821X(93)90159-7</v>
      </c>
      <c r="BG194" t="s">
        <v>74</v>
      </c>
      <c r="BH194" t="s">
        <v>74</v>
      </c>
      <c r="BI194">
        <v>9</v>
      </c>
      <c r="BJ194" t="s">
        <v>727</v>
      </c>
      <c r="BK194" t="s">
        <v>88</v>
      </c>
      <c r="BL194" t="s">
        <v>727</v>
      </c>
      <c r="BM194" t="s">
        <v>2494</v>
      </c>
      <c r="BN194" t="s">
        <v>74</v>
      </c>
      <c r="BO194" t="s">
        <v>74</v>
      </c>
      <c r="BP194" t="s">
        <v>74</v>
      </c>
      <c r="BQ194" t="s">
        <v>74</v>
      </c>
      <c r="BR194" t="s">
        <v>91</v>
      </c>
      <c r="BS194" t="s">
        <v>2495</v>
      </c>
      <c r="BT194" t="str">
        <f>HYPERLINK("https%3A%2F%2Fwww.webofscience.com%2Fwos%2Fwoscc%2Ffull-record%2FWOS:A1993LQ53500005","View Full Record in Web of Science")</f>
        <v>View Full Record in Web of Science</v>
      </c>
    </row>
    <row r="195" spans="1:72" x14ac:dyDescent="0.15">
      <c r="A195" t="s">
        <v>72</v>
      </c>
      <c r="B195" t="s">
        <v>2496</v>
      </c>
      <c r="C195" t="s">
        <v>74</v>
      </c>
      <c r="D195" t="s">
        <v>74</v>
      </c>
      <c r="E195" t="s">
        <v>74</v>
      </c>
      <c r="F195" t="s">
        <v>2496</v>
      </c>
      <c r="G195" t="s">
        <v>74</v>
      </c>
      <c r="H195" t="s">
        <v>74</v>
      </c>
      <c r="I195" t="s">
        <v>2497</v>
      </c>
      <c r="J195" t="s">
        <v>2498</v>
      </c>
      <c r="K195" t="s">
        <v>74</v>
      </c>
      <c r="L195" t="s">
        <v>74</v>
      </c>
      <c r="M195" t="s">
        <v>77</v>
      </c>
      <c r="N195" t="s">
        <v>78</v>
      </c>
      <c r="O195" t="s">
        <v>74</v>
      </c>
      <c r="P195" t="s">
        <v>74</v>
      </c>
      <c r="Q195" t="s">
        <v>74</v>
      </c>
      <c r="R195" t="s">
        <v>74</v>
      </c>
      <c r="S195" t="s">
        <v>74</v>
      </c>
      <c r="T195" t="s">
        <v>74</v>
      </c>
      <c r="U195" t="s">
        <v>2499</v>
      </c>
      <c r="V195" t="s">
        <v>2500</v>
      </c>
      <c r="W195" t="s">
        <v>2501</v>
      </c>
      <c r="X195" t="s">
        <v>2502</v>
      </c>
      <c r="Y195" t="s">
        <v>74</v>
      </c>
      <c r="Z195" t="s">
        <v>74</v>
      </c>
      <c r="AA195" t="s">
        <v>74</v>
      </c>
      <c r="AB195" t="s">
        <v>2503</v>
      </c>
      <c r="AC195" t="s">
        <v>74</v>
      </c>
      <c r="AD195" t="s">
        <v>74</v>
      </c>
      <c r="AE195" t="s">
        <v>74</v>
      </c>
      <c r="AF195" t="s">
        <v>74</v>
      </c>
      <c r="AG195">
        <v>49</v>
      </c>
      <c r="AH195">
        <v>4</v>
      </c>
      <c r="AI195">
        <v>4</v>
      </c>
      <c r="AJ195">
        <v>0</v>
      </c>
      <c r="AK195">
        <v>0</v>
      </c>
      <c r="AL195" t="s">
        <v>2504</v>
      </c>
      <c r="AM195" t="s">
        <v>2505</v>
      </c>
      <c r="AN195" t="s">
        <v>2506</v>
      </c>
      <c r="AO195" t="s">
        <v>2507</v>
      </c>
      <c r="AP195" t="s">
        <v>74</v>
      </c>
      <c r="AQ195" t="s">
        <v>74</v>
      </c>
      <c r="AR195" t="s">
        <v>2508</v>
      </c>
      <c r="AS195" t="s">
        <v>2509</v>
      </c>
      <c r="AT195" t="s">
        <v>2402</v>
      </c>
      <c r="AU195">
        <v>1993</v>
      </c>
      <c r="AV195">
        <v>91</v>
      </c>
      <c r="AW195">
        <v>3</v>
      </c>
      <c r="AX195" t="s">
        <v>74</v>
      </c>
      <c r="AY195" t="s">
        <v>74</v>
      </c>
      <c r="AZ195" t="s">
        <v>74</v>
      </c>
      <c r="BA195" t="s">
        <v>74</v>
      </c>
      <c r="BB195">
        <v>475</v>
      </c>
      <c r="BC195">
        <v>490</v>
      </c>
      <c r="BD195" t="s">
        <v>74</v>
      </c>
      <c r="BE195" t="s">
        <v>74</v>
      </c>
      <c r="BF195" t="s">
        <v>74</v>
      </c>
      <c r="BG195" t="s">
        <v>74</v>
      </c>
      <c r="BH195" t="s">
        <v>74</v>
      </c>
      <c r="BI195">
        <v>16</v>
      </c>
      <c r="BJ195" t="s">
        <v>2510</v>
      </c>
      <c r="BK195" t="s">
        <v>88</v>
      </c>
      <c r="BL195" t="s">
        <v>2510</v>
      </c>
      <c r="BM195" t="s">
        <v>2511</v>
      </c>
      <c r="BN195" t="s">
        <v>74</v>
      </c>
      <c r="BO195" t="s">
        <v>74</v>
      </c>
      <c r="BP195" t="s">
        <v>74</v>
      </c>
      <c r="BQ195" t="s">
        <v>74</v>
      </c>
      <c r="BR195" t="s">
        <v>91</v>
      </c>
      <c r="BS195" t="s">
        <v>2512</v>
      </c>
      <c r="BT195" t="str">
        <f>HYPERLINK("https%3A%2F%2Fwww.webofscience.com%2Fwos%2Fwoscc%2Ffull-record%2FWOS:A1993MD44900007","View Full Record in Web of Science")</f>
        <v>View Full Record in Web of Science</v>
      </c>
    </row>
    <row r="196" spans="1:72" x14ac:dyDescent="0.15">
      <c r="A196" t="s">
        <v>72</v>
      </c>
      <c r="B196" t="s">
        <v>2513</v>
      </c>
      <c r="C196" t="s">
        <v>74</v>
      </c>
      <c r="D196" t="s">
        <v>74</v>
      </c>
      <c r="E196" t="s">
        <v>74</v>
      </c>
      <c r="F196" t="s">
        <v>2513</v>
      </c>
      <c r="G196" t="s">
        <v>74</v>
      </c>
      <c r="H196" t="s">
        <v>74</v>
      </c>
      <c r="I196" t="s">
        <v>2514</v>
      </c>
      <c r="J196" t="s">
        <v>2515</v>
      </c>
      <c r="K196" t="s">
        <v>74</v>
      </c>
      <c r="L196" t="s">
        <v>74</v>
      </c>
      <c r="M196" t="s">
        <v>77</v>
      </c>
      <c r="N196" t="s">
        <v>534</v>
      </c>
      <c r="O196" t="s">
        <v>74</v>
      </c>
      <c r="P196" t="s">
        <v>74</v>
      </c>
      <c r="Q196" t="s">
        <v>74</v>
      </c>
      <c r="R196" t="s">
        <v>74</v>
      </c>
      <c r="S196" t="s">
        <v>74</v>
      </c>
      <c r="T196" t="s">
        <v>74</v>
      </c>
      <c r="U196" t="s">
        <v>74</v>
      </c>
      <c r="V196" t="s">
        <v>74</v>
      </c>
      <c r="W196" t="s">
        <v>74</v>
      </c>
      <c r="X196" t="s">
        <v>74</v>
      </c>
      <c r="Y196" t="s">
        <v>74</v>
      </c>
      <c r="Z196" t="s">
        <v>74</v>
      </c>
      <c r="AA196" t="s">
        <v>74</v>
      </c>
      <c r="AB196" t="s">
        <v>74</v>
      </c>
      <c r="AC196" t="s">
        <v>74</v>
      </c>
      <c r="AD196" t="s">
        <v>74</v>
      </c>
      <c r="AE196" t="s">
        <v>74</v>
      </c>
      <c r="AF196" t="s">
        <v>74</v>
      </c>
      <c r="AG196">
        <v>1</v>
      </c>
      <c r="AH196">
        <v>0</v>
      </c>
      <c r="AI196">
        <v>0</v>
      </c>
      <c r="AJ196">
        <v>0</v>
      </c>
      <c r="AK196">
        <v>1</v>
      </c>
      <c r="AL196" t="s">
        <v>2516</v>
      </c>
      <c r="AM196" t="s">
        <v>430</v>
      </c>
      <c r="AN196" t="s">
        <v>2517</v>
      </c>
      <c r="AO196" t="s">
        <v>2518</v>
      </c>
      <c r="AP196" t="s">
        <v>74</v>
      </c>
      <c r="AQ196" t="s">
        <v>74</v>
      </c>
      <c r="AR196" t="s">
        <v>2519</v>
      </c>
      <c r="AS196" t="s">
        <v>2520</v>
      </c>
      <c r="AT196" t="s">
        <v>2402</v>
      </c>
      <c r="AU196">
        <v>1993</v>
      </c>
      <c r="AV196">
        <v>159</v>
      </c>
      <c r="AW196" t="s">
        <v>74</v>
      </c>
      <c r="AX196">
        <v>2</v>
      </c>
      <c r="AY196" t="s">
        <v>74</v>
      </c>
      <c r="AZ196" t="s">
        <v>74</v>
      </c>
      <c r="BA196" t="s">
        <v>74</v>
      </c>
      <c r="BB196">
        <v>241</v>
      </c>
      <c r="BC196">
        <v>242</v>
      </c>
      <c r="BD196" t="s">
        <v>74</v>
      </c>
      <c r="BE196" t="s">
        <v>2521</v>
      </c>
      <c r="BF196" t="str">
        <f>HYPERLINK("http://dx.doi.org/10.2307/3451435","http://dx.doi.org/10.2307/3451435")</f>
        <v>http://dx.doi.org/10.2307/3451435</v>
      </c>
      <c r="BG196" t="s">
        <v>74</v>
      </c>
      <c r="BH196" t="s">
        <v>74</v>
      </c>
      <c r="BI196">
        <v>2</v>
      </c>
      <c r="BJ196" t="s">
        <v>2522</v>
      </c>
      <c r="BK196" t="s">
        <v>2523</v>
      </c>
      <c r="BL196" t="s">
        <v>2522</v>
      </c>
      <c r="BM196" t="s">
        <v>2524</v>
      </c>
      <c r="BN196" t="s">
        <v>74</v>
      </c>
      <c r="BO196" t="s">
        <v>74</v>
      </c>
      <c r="BP196" t="s">
        <v>74</v>
      </c>
      <c r="BQ196" t="s">
        <v>74</v>
      </c>
      <c r="BR196" t="s">
        <v>91</v>
      </c>
      <c r="BS196" t="s">
        <v>2525</v>
      </c>
      <c r="BT196" t="str">
        <f>HYPERLINK("https%3A%2F%2Fwww.webofscience.com%2Fwos%2Fwoscc%2Ffull-record%2FWOS:A1993LQ20400037","View Full Record in Web of Science")</f>
        <v>View Full Record in Web of Science</v>
      </c>
    </row>
    <row r="197" spans="1:72" x14ac:dyDescent="0.15">
      <c r="A197" t="s">
        <v>72</v>
      </c>
      <c r="B197" t="s">
        <v>2526</v>
      </c>
      <c r="C197" t="s">
        <v>74</v>
      </c>
      <c r="D197" t="s">
        <v>74</v>
      </c>
      <c r="E197" t="s">
        <v>74</v>
      </c>
      <c r="F197" t="s">
        <v>2526</v>
      </c>
      <c r="G197" t="s">
        <v>74</v>
      </c>
      <c r="H197" t="s">
        <v>74</v>
      </c>
      <c r="I197" t="s">
        <v>2527</v>
      </c>
      <c r="J197" t="s">
        <v>2528</v>
      </c>
      <c r="K197" t="s">
        <v>74</v>
      </c>
      <c r="L197" t="s">
        <v>74</v>
      </c>
      <c r="M197" t="s">
        <v>77</v>
      </c>
      <c r="N197" t="s">
        <v>78</v>
      </c>
      <c r="O197" t="s">
        <v>74</v>
      </c>
      <c r="P197" t="s">
        <v>74</v>
      </c>
      <c r="Q197" t="s">
        <v>74</v>
      </c>
      <c r="R197" t="s">
        <v>74</v>
      </c>
      <c r="S197" t="s">
        <v>74</v>
      </c>
      <c r="T197" t="s">
        <v>74</v>
      </c>
      <c r="U197" t="s">
        <v>2529</v>
      </c>
      <c r="V197" t="s">
        <v>2530</v>
      </c>
      <c r="W197" t="s">
        <v>2531</v>
      </c>
      <c r="X197" t="s">
        <v>2532</v>
      </c>
      <c r="Y197" t="s">
        <v>2533</v>
      </c>
      <c r="Z197" t="s">
        <v>74</v>
      </c>
      <c r="AA197" t="s">
        <v>2534</v>
      </c>
      <c r="AB197" t="s">
        <v>2535</v>
      </c>
      <c r="AC197" t="s">
        <v>74</v>
      </c>
      <c r="AD197" t="s">
        <v>74</v>
      </c>
      <c r="AE197" t="s">
        <v>74</v>
      </c>
      <c r="AF197" t="s">
        <v>74</v>
      </c>
      <c r="AG197">
        <v>59</v>
      </c>
      <c r="AH197">
        <v>26</v>
      </c>
      <c r="AI197">
        <v>26</v>
      </c>
      <c r="AJ197">
        <v>0</v>
      </c>
      <c r="AK197">
        <v>0</v>
      </c>
      <c r="AL197" t="s">
        <v>1617</v>
      </c>
      <c r="AM197" t="s">
        <v>178</v>
      </c>
      <c r="AN197" t="s">
        <v>2536</v>
      </c>
      <c r="AO197" t="s">
        <v>2537</v>
      </c>
      <c r="AP197" t="s">
        <v>74</v>
      </c>
      <c r="AQ197" t="s">
        <v>74</v>
      </c>
      <c r="AR197" t="s">
        <v>2538</v>
      </c>
      <c r="AS197" t="s">
        <v>2539</v>
      </c>
      <c r="AT197" t="s">
        <v>2402</v>
      </c>
      <c r="AU197">
        <v>1993</v>
      </c>
      <c r="AV197">
        <v>130</v>
      </c>
      <c r="AW197">
        <v>4</v>
      </c>
      <c r="AX197" t="s">
        <v>74</v>
      </c>
      <c r="AY197" t="s">
        <v>74</v>
      </c>
      <c r="AZ197" t="s">
        <v>74</v>
      </c>
      <c r="BA197" t="s">
        <v>74</v>
      </c>
      <c r="BB197">
        <v>483</v>
      </c>
      <c r="BC197">
        <v>499</v>
      </c>
      <c r="BD197" t="s">
        <v>74</v>
      </c>
      <c r="BE197" t="s">
        <v>2540</v>
      </c>
      <c r="BF197" t="str">
        <f>HYPERLINK("http://dx.doi.org/10.1017/S0016756800020550","http://dx.doi.org/10.1017/S0016756800020550")</f>
        <v>http://dx.doi.org/10.1017/S0016756800020550</v>
      </c>
      <c r="BG197" t="s">
        <v>74</v>
      </c>
      <c r="BH197" t="s">
        <v>74</v>
      </c>
      <c r="BI197">
        <v>17</v>
      </c>
      <c r="BJ197" t="s">
        <v>451</v>
      </c>
      <c r="BK197" t="s">
        <v>88</v>
      </c>
      <c r="BL197" t="s">
        <v>452</v>
      </c>
      <c r="BM197" t="s">
        <v>2541</v>
      </c>
      <c r="BN197" t="s">
        <v>74</v>
      </c>
      <c r="BO197" t="s">
        <v>74</v>
      </c>
      <c r="BP197" t="s">
        <v>74</v>
      </c>
      <c r="BQ197" t="s">
        <v>74</v>
      </c>
      <c r="BR197" t="s">
        <v>91</v>
      </c>
      <c r="BS197" t="s">
        <v>2542</v>
      </c>
      <c r="BT197" t="str">
        <f>HYPERLINK("https%3A%2F%2Fwww.webofscience.com%2Fwos%2Fwoscc%2Ffull-record%2FWOS:A1993LR34000006","View Full Record in Web of Science")</f>
        <v>View Full Record in Web of Science</v>
      </c>
    </row>
    <row r="198" spans="1:72" x14ac:dyDescent="0.15">
      <c r="A198" t="s">
        <v>72</v>
      </c>
      <c r="B198" t="s">
        <v>2543</v>
      </c>
      <c r="C198" t="s">
        <v>74</v>
      </c>
      <c r="D198" t="s">
        <v>74</v>
      </c>
      <c r="E198" t="s">
        <v>74</v>
      </c>
      <c r="F198" t="s">
        <v>2543</v>
      </c>
      <c r="G198" t="s">
        <v>74</v>
      </c>
      <c r="H198" t="s">
        <v>74</v>
      </c>
      <c r="I198" t="s">
        <v>2544</v>
      </c>
      <c r="J198" t="s">
        <v>2545</v>
      </c>
      <c r="K198" t="s">
        <v>74</v>
      </c>
      <c r="L198" t="s">
        <v>74</v>
      </c>
      <c r="M198" t="s">
        <v>77</v>
      </c>
      <c r="N198" t="s">
        <v>78</v>
      </c>
      <c r="O198" t="s">
        <v>74</v>
      </c>
      <c r="P198" t="s">
        <v>74</v>
      </c>
      <c r="Q198" t="s">
        <v>74</v>
      </c>
      <c r="R198" t="s">
        <v>74</v>
      </c>
      <c r="S198" t="s">
        <v>74</v>
      </c>
      <c r="T198" t="s">
        <v>2546</v>
      </c>
      <c r="U198" t="s">
        <v>2547</v>
      </c>
      <c r="V198" t="s">
        <v>2548</v>
      </c>
      <c r="W198" t="s">
        <v>74</v>
      </c>
      <c r="X198" t="s">
        <v>74</v>
      </c>
      <c r="Y198" t="s">
        <v>2549</v>
      </c>
      <c r="Z198" t="s">
        <v>74</v>
      </c>
      <c r="AA198" t="s">
        <v>2550</v>
      </c>
      <c r="AB198" t="s">
        <v>2551</v>
      </c>
      <c r="AC198" t="s">
        <v>74</v>
      </c>
      <c r="AD198" t="s">
        <v>74</v>
      </c>
      <c r="AE198" t="s">
        <v>74</v>
      </c>
      <c r="AF198" t="s">
        <v>74</v>
      </c>
      <c r="AG198">
        <v>55</v>
      </c>
      <c r="AH198">
        <v>6</v>
      </c>
      <c r="AI198">
        <v>6</v>
      </c>
      <c r="AJ198">
        <v>0</v>
      </c>
      <c r="AK198">
        <v>2</v>
      </c>
      <c r="AL198" t="s">
        <v>177</v>
      </c>
      <c r="AM198" t="s">
        <v>178</v>
      </c>
      <c r="AN198" t="s">
        <v>179</v>
      </c>
      <c r="AO198" t="s">
        <v>2552</v>
      </c>
      <c r="AP198" t="s">
        <v>74</v>
      </c>
      <c r="AQ198" t="s">
        <v>74</v>
      </c>
      <c r="AR198" t="s">
        <v>2553</v>
      </c>
      <c r="AS198" t="s">
        <v>2554</v>
      </c>
      <c r="AT198" t="s">
        <v>2402</v>
      </c>
      <c r="AU198">
        <v>1993</v>
      </c>
      <c r="AV198">
        <v>82</v>
      </c>
      <c r="AW198">
        <v>2</v>
      </c>
      <c r="AX198" t="s">
        <v>74</v>
      </c>
      <c r="AY198" t="s">
        <v>74</v>
      </c>
      <c r="AZ198" t="s">
        <v>74</v>
      </c>
      <c r="BA198" t="s">
        <v>74</v>
      </c>
      <c r="BB198">
        <v>263</v>
      </c>
      <c r="BC198">
        <v>275</v>
      </c>
      <c r="BD198" t="s">
        <v>74</v>
      </c>
      <c r="BE198" t="s">
        <v>74</v>
      </c>
      <c r="BF198" t="s">
        <v>74</v>
      </c>
      <c r="BG198" t="s">
        <v>74</v>
      </c>
      <c r="BH198" t="s">
        <v>74</v>
      </c>
      <c r="BI198">
        <v>13</v>
      </c>
      <c r="BJ198" t="s">
        <v>451</v>
      </c>
      <c r="BK198" t="s">
        <v>88</v>
      </c>
      <c r="BL198" t="s">
        <v>452</v>
      </c>
      <c r="BM198" t="s">
        <v>2555</v>
      </c>
      <c r="BN198" t="s">
        <v>74</v>
      </c>
      <c r="BO198" t="s">
        <v>74</v>
      </c>
      <c r="BP198" t="s">
        <v>74</v>
      </c>
      <c r="BQ198" t="s">
        <v>74</v>
      </c>
      <c r="BR198" t="s">
        <v>91</v>
      </c>
      <c r="BS198" t="s">
        <v>2556</v>
      </c>
      <c r="BT198" t="str">
        <f>HYPERLINK("https%3A%2F%2Fwww.webofscience.com%2Fwos%2Fwoscc%2Ffull-record%2FWOS:A1993LR58500012","View Full Record in Web of Science")</f>
        <v>View Full Record in Web of Science</v>
      </c>
    </row>
    <row r="199" spans="1:72" x14ac:dyDescent="0.15">
      <c r="A199" t="s">
        <v>72</v>
      </c>
      <c r="B199" t="s">
        <v>2557</v>
      </c>
      <c r="C199" t="s">
        <v>74</v>
      </c>
      <c r="D199" t="s">
        <v>74</v>
      </c>
      <c r="E199" t="s">
        <v>74</v>
      </c>
      <c r="F199" t="s">
        <v>2557</v>
      </c>
      <c r="G199" t="s">
        <v>74</v>
      </c>
      <c r="H199" t="s">
        <v>74</v>
      </c>
      <c r="I199" t="s">
        <v>2558</v>
      </c>
      <c r="J199" t="s">
        <v>772</v>
      </c>
      <c r="K199" t="s">
        <v>74</v>
      </c>
      <c r="L199" t="s">
        <v>74</v>
      </c>
      <c r="M199" t="s">
        <v>77</v>
      </c>
      <c r="N199" t="s">
        <v>78</v>
      </c>
      <c r="O199" t="s">
        <v>74</v>
      </c>
      <c r="P199" t="s">
        <v>74</v>
      </c>
      <c r="Q199" t="s">
        <v>74</v>
      </c>
      <c r="R199" t="s">
        <v>74</v>
      </c>
      <c r="S199" t="s">
        <v>74</v>
      </c>
      <c r="T199" t="s">
        <v>74</v>
      </c>
      <c r="U199" t="s">
        <v>2559</v>
      </c>
      <c r="V199" t="s">
        <v>2560</v>
      </c>
      <c r="W199" t="s">
        <v>74</v>
      </c>
      <c r="X199" t="s">
        <v>74</v>
      </c>
      <c r="Y199" t="s">
        <v>2561</v>
      </c>
      <c r="Z199" t="s">
        <v>74</v>
      </c>
      <c r="AA199" t="s">
        <v>74</v>
      </c>
      <c r="AB199" t="s">
        <v>2562</v>
      </c>
      <c r="AC199" t="s">
        <v>74</v>
      </c>
      <c r="AD199" t="s">
        <v>74</v>
      </c>
      <c r="AE199" t="s">
        <v>74</v>
      </c>
      <c r="AF199" t="s">
        <v>74</v>
      </c>
      <c r="AG199">
        <v>32</v>
      </c>
      <c r="AH199">
        <v>24</v>
      </c>
      <c r="AI199">
        <v>25</v>
      </c>
      <c r="AJ199">
        <v>0</v>
      </c>
      <c r="AK199">
        <v>3</v>
      </c>
      <c r="AL199" t="s">
        <v>761</v>
      </c>
      <c r="AM199" t="s">
        <v>762</v>
      </c>
      <c r="AN199" t="s">
        <v>763</v>
      </c>
      <c r="AO199" t="s">
        <v>779</v>
      </c>
      <c r="AP199" t="s">
        <v>74</v>
      </c>
      <c r="AQ199" t="s">
        <v>74</v>
      </c>
      <c r="AR199" t="s">
        <v>772</v>
      </c>
      <c r="AS199" t="s">
        <v>452</v>
      </c>
      <c r="AT199" t="s">
        <v>2402</v>
      </c>
      <c r="AU199">
        <v>1993</v>
      </c>
      <c r="AV199">
        <v>21</v>
      </c>
      <c r="AW199">
        <v>7</v>
      </c>
      <c r="AX199" t="s">
        <v>74</v>
      </c>
      <c r="AY199" t="s">
        <v>74</v>
      </c>
      <c r="AZ199" t="s">
        <v>74</v>
      </c>
      <c r="BA199" t="s">
        <v>74</v>
      </c>
      <c r="BB199">
        <v>639</v>
      </c>
      <c r="BC199">
        <v>642</v>
      </c>
      <c r="BD199" t="s">
        <v>74</v>
      </c>
      <c r="BE199" t="s">
        <v>2563</v>
      </c>
      <c r="BF199" t="str">
        <f>HYPERLINK("http://dx.doi.org/10.1130/0091-7613(1993)021&lt;0639:TBAVAA&gt;2.3.CO;2","http://dx.doi.org/10.1130/0091-7613(1993)021&lt;0639:TBAVAA&gt;2.3.CO;2")</f>
        <v>http://dx.doi.org/10.1130/0091-7613(1993)021&lt;0639:TBAVAA&gt;2.3.CO;2</v>
      </c>
      <c r="BG199" t="s">
        <v>74</v>
      </c>
      <c r="BH199" t="s">
        <v>74</v>
      </c>
      <c r="BI199">
        <v>4</v>
      </c>
      <c r="BJ199" t="s">
        <v>452</v>
      </c>
      <c r="BK199" t="s">
        <v>88</v>
      </c>
      <c r="BL199" t="s">
        <v>452</v>
      </c>
      <c r="BM199" t="s">
        <v>2564</v>
      </c>
      <c r="BN199" t="s">
        <v>74</v>
      </c>
      <c r="BO199" t="s">
        <v>74</v>
      </c>
      <c r="BP199" t="s">
        <v>74</v>
      </c>
      <c r="BQ199" t="s">
        <v>74</v>
      </c>
      <c r="BR199" t="s">
        <v>91</v>
      </c>
      <c r="BS199" t="s">
        <v>2565</v>
      </c>
      <c r="BT199" t="str">
        <f>HYPERLINK("https%3A%2F%2Fwww.webofscience.com%2Fwos%2Fwoscc%2Ffull-record%2FWOS:A1993LM16100016","View Full Record in Web of Science")</f>
        <v>View Full Record in Web of Science</v>
      </c>
    </row>
    <row r="200" spans="1:72" x14ac:dyDescent="0.15">
      <c r="A200" t="s">
        <v>72</v>
      </c>
      <c r="B200" t="s">
        <v>1423</v>
      </c>
      <c r="C200" t="s">
        <v>74</v>
      </c>
      <c r="D200" t="s">
        <v>74</v>
      </c>
      <c r="E200" t="s">
        <v>74</v>
      </c>
      <c r="F200" t="s">
        <v>1423</v>
      </c>
      <c r="G200" t="s">
        <v>74</v>
      </c>
      <c r="H200" t="s">
        <v>74</v>
      </c>
      <c r="I200" t="s">
        <v>2566</v>
      </c>
      <c r="J200" t="s">
        <v>772</v>
      </c>
      <c r="K200" t="s">
        <v>74</v>
      </c>
      <c r="L200" t="s">
        <v>74</v>
      </c>
      <c r="M200" t="s">
        <v>77</v>
      </c>
      <c r="N200" t="s">
        <v>78</v>
      </c>
      <c r="O200" t="s">
        <v>74</v>
      </c>
      <c r="P200" t="s">
        <v>74</v>
      </c>
      <c r="Q200" t="s">
        <v>74</v>
      </c>
      <c r="R200" t="s">
        <v>74</v>
      </c>
      <c r="S200" t="s">
        <v>74</v>
      </c>
      <c r="T200" t="s">
        <v>74</v>
      </c>
      <c r="U200" t="s">
        <v>2567</v>
      </c>
      <c r="V200" t="s">
        <v>2568</v>
      </c>
      <c r="W200" t="s">
        <v>2569</v>
      </c>
      <c r="X200" t="s">
        <v>2570</v>
      </c>
      <c r="Y200" t="s">
        <v>74</v>
      </c>
      <c r="Z200" t="s">
        <v>74</v>
      </c>
      <c r="AA200" t="s">
        <v>1430</v>
      </c>
      <c r="AB200" t="s">
        <v>1431</v>
      </c>
      <c r="AC200" t="s">
        <v>74</v>
      </c>
      <c r="AD200" t="s">
        <v>74</v>
      </c>
      <c r="AE200" t="s">
        <v>74</v>
      </c>
      <c r="AF200" t="s">
        <v>74</v>
      </c>
      <c r="AG200">
        <v>38</v>
      </c>
      <c r="AH200">
        <v>56</v>
      </c>
      <c r="AI200">
        <v>57</v>
      </c>
      <c r="AJ200">
        <v>0</v>
      </c>
      <c r="AK200">
        <v>2</v>
      </c>
      <c r="AL200" t="s">
        <v>761</v>
      </c>
      <c r="AM200" t="s">
        <v>762</v>
      </c>
      <c r="AN200" t="s">
        <v>763</v>
      </c>
      <c r="AO200" t="s">
        <v>779</v>
      </c>
      <c r="AP200" t="s">
        <v>74</v>
      </c>
      <c r="AQ200" t="s">
        <v>74</v>
      </c>
      <c r="AR200" t="s">
        <v>772</v>
      </c>
      <c r="AS200" t="s">
        <v>452</v>
      </c>
      <c r="AT200" t="s">
        <v>2402</v>
      </c>
      <c r="AU200">
        <v>1993</v>
      </c>
      <c r="AV200">
        <v>21</v>
      </c>
      <c r="AW200">
        <v>7</v>
      </c>
      <c r="AX200" t="s">
        <v>74</v>
      </c>
      <c r="AY200" t="s">
        <v>74</v>
      </c>
      <c r="AZ200" t="s">
        <v>74</v>
      </c>
      <c r="BA200" t="s">
        <v>74</v>
      </c>
      <c r="BB200">
        <v>647</v>
      </c>
      <c r="BC200">
        <v>650</v>
      </c>
      <c r="BD200" t="s">
        <v>74</v>
      </c>
      <c r="BE200" t="s">
        <v>2571</v>
      </c>
      <c r="BF200" t="str">
        <f>HYPERLINK("http://dx.doi.org/10.1130/0091-7613(1993)021&lt;0647:CADOWS&gt;2.3.CO;2","http://dx.doi.org/10.1130/0091-7613(1993)021&lt;0647:CADOWS&gt;2.3.CO;2")</f>
        <v>http://dx.doi.org/10.1130/0091-7613(1993)021&lt;0647:CADOWS&gt;2.3.CO;2</v>
      </c>
      <c r="BG200" t="s">
        <v>74</v>
      </c>
      <c r="BH200" t="s">
        <v>74</v>
      </c>
      <c r="BI200">
        <v>4</v>
      </c>
      <c r="BJ200" t="s">
        <v>452</v>
      </c>
      <c r="BK200" t="s">
        <v>88</v>
      </c>
      <c r="BL200" t="s">
        <v>452</v>
      </c>
      <c r="BM200" t="s">
        <v>2564</v>
      </c>
      <c r="BN200" t="s">
        <v>74</v>
      </c>
      <c r="BO200" t="s">
        <v>74</v>
      </c>
      <c r="BP200" t="s">
        <v>74</v>
      </c>
      <c r="BQ200" t="s">
        <v>74</v>
      </c>
      <c r="BR200" t="s">
        <v>91</v>
      </c>
      <c r="BS200" t="s">
        <v>2572</v>
      </c>
      <c r="BT200" t="str">
        <f>HYPERLINK("https%3A%2F%2Fwww.webofscience.com%2Fwos%2Fwoscc%2Ffull-record%2FWOS:A1993LM16100018","View Full Record in Web of Science")</f>
        <v>View Full Record in Web of Science</v>
      </c>
    </row>
    <row r="201" spans="1:72" x14ac:dyDescent="0.15">
      <c r="A201" t="s">
        <v>72</v>
      </c>
      <c r="B201" t="s">
        <v>2573</v>
      </c>
      <c r="C201" t="s">
        <v>74</v>
      </c>
      <c r="D201" t="s">
        <v>74</v>
      </c>
      <c r="E201" t="s">
        <v>74</v>
      </c>
      <c r="F201" t="s">
        <v>2573</v>
      </c>
      <c r="G201" t="s">
        <v>74</v>
      </c>
      <c r="H201" t="s">
        <v>74</v>
      </c>
      <c r="I201" t="s">
        <v>2574</v>
      </c>
      <c r="J201" t="s">
        <v>2575</v>
      </c>
      <c r="K201" t="s">
        <v>74</v>
      </c>
      <c r="L201" t="s">
        <v>74</v>
      </c>
      <c r="M201" t="s">
        <v>77</v>
      </c>
      <c r="N201" t="s">
        <v>884</v>
      </c>
      <c r="O201" t="s">
        <v>2576</v>
      </c>
      <c r="P201" t="s">
        <v>2577</v>
      </c>
      <c r="Q201" t="s">
        <v>2578</v>
      </c>
      <c r="R201" t="s">
        <v>74</v>
      </c>
      <c r="S201" t="s">
        <v>74</v>
      </c>
      <c r="T201" t="s">
        <v>74</v>
      </c>
      <c r="U201" t="s">
        <v>2579</v>
      </c>
      <c r="V201" t="s">
        <v>2580</v>
      </c>
      <c r="W201" t="s">
        <v>74</v>
      </c>
      <c r="X201" t="s">
        <v>74</v>
      </c>
      <c r="Y201" t="s">
        <v>2581</v>
      </c>
      <c r="Z201" t="s">
        <v>74</v>
      </c>
      <c r="AA201" t="s">
        <v>74</v>
      </c>
      <c r="AB201" t="s">
        <v>74</v>
      </c>
      <c r="AC201" t="s">
        <v>74</v>
      </c>
      <c r="AD201" t="s">
        <v>74</v>
      </c>
      <c r="AE201" t="s">
        <v>74</v>
      </c>
      <c r="AF201" t="s">
        <v>74</v>
      </c>
      <c r="AG201">
        <v>34</v>
      </c>
      <c r="AH201">
        <v>9</v>
      </c>
      <c r="AI201">
        <v>9</v>
      </c>
      <c r="AJ201">
        <v>0</v>
      </c>
      <c r="AK201">
        <v>1</v>
      </c>
      <c r="AL201" t="s">
        <v>119</v>
      </c>
      <c r="AM201" t="s">
        <v>120</v>
      </c>
      <c r="AN201" t="s">
        <v>121</v>
      </c>
      <c r="AO201" t="s">
        <v>2582</v>
      </c>
      <c r="AP201" t="s">
        <v>74</v>
      </c>
      <c r="AQ201" t="s">
        <v>74</v>
      </c>
      <c r="AR201" t="s">
        <v>2583</v>
      </c>
      <c r="AS201" t="s">
        <v>2584</v>
      </c>
      <c r="AT201" t="s">
        <v>2402</v>
      </c>
      <c r="AU201">
        <v>1993</v>
      </c>
      <c r="AV201">
        <v>8</v>
      </c>
      <c r="AW201" t="s">
        <v>749</v>
      </c>
      <c r="AX201" t="s">
        <v>74</v>
      </c>
      <c r="AY201" t="s">
        <v>74</v>
      </c>
      <c r="AZ201" t="s">
        <v>74</v>
      </c>
      <c r="BA201" t="s">
        <v>74</v>
      </c>
      <c r="BB201">
        <v>59</v>
      </c>
      <c r="BC201">
        <v>68</v>
      </c>
      <c r="BD201" t="s">
        <v>74</v>
      </c>
      <c r="BE201" t="s">
        <v>2585</v>
      </c>
      <c r="BF201" t="str">
        <f>HYPERLINK("http://dx.doi.org/10.1016/0921-8181(93)90063-T","http://dx.doi.org/10.1016/0921-8181(93)90063-T")</f>
        <v>http://dx.doi.org/10.1016/0921-8181(93)90063-T</v>
      </c>
      <c r="BG201" t="s">
        <v>74</v>
      </c>
      <c r="BH201" t="s">
        <v>74</v>
      </c>
      <c r="BI201">
        <v>10</v>
      </c>
      <c r="BJ201" t="s">
        <v>1661</v>
      </c>
      <c r="BK201" t="s">
        <v>894</v>
      </c>
      <c r="BL201" t="s">
        <v>1662</v>
      </c>
      <c r="BM201" t="s">
        <v>2586</v>
      </c>
      <c r="BN201" t="s">
        <v>74</v>
      </c>
      <c r="BO201" t="s">
        <v>74</v>
      </c>
      <c r="BP201" t="s">
        <v>74</v>
      </c>
      <c r="BQ201" t="s">
        <v>74</v>
      </c>
      <c r="BR201" t="s">
        <v>91</v>
      </c>
      <c r="BS201" t="s">
        <v>2587</v>
      </c>
      <c r="BT201" t="str">
        <f>HYPERLINK("https%3A%2F%2Fwww.webofscience.com%2Fwos%2Fwoscc%2Ffull-record%2FWOS:A1993LW26100007","View Full Record in Web of Science")</f>
        <v>View Full Record in Web of Science</v>
      </c>
    </row>
    <row r="202" spans="1:72" x14ac:dyDescent="0.15">
      <c r="A202" t="s">
        <v>72</v>
      </c>
      <c r="B202" t="s">
        <v>2588</v>
      </c>
      <c r="C202" t="s">
        <v>74</v>
      </c>
      <c r="D202" t="s">
        <v>74</v>
      </c>
      <c r="E202" t="s">
        <v>74</v>
      </c>
      <c r="F202" t="s">
        <v>2588</v>
      </c>
      <c r="G202" t="s">
        <v>74</v>
      </c>
      <c r="H202" t="s">
        <v>74</v>
      </c>
      <c r="I202" t="s">
        <v>2589</v>
      </c>
      <c r="J202" t="s">
        <v>2575</v>
      </c>
      <c r="K202" t="s">
        <v>74</v>
      </c>
      <c r="L202" t="s">
        <v>74</v>
      </c>
      <c r="M202" t="s">
        <v>77</v>
      </c>
      <c r="N202" t="s">
        <v>884</v>
      </c>
      <c r="O202" t="s">
        <v>2576</v>
      </c>
      <c r="P202" t="s">
        <v>2577</v>
      </c>
      <c r="Q202" t="s">
        <v>2578</v>
      </c>
      <c r="R202" t="s">
        <v>74</v>
      </c>
      <c r="S202" t="s">
        <v>74</v>
      </c>
      <c r="T202" t="s">
        <v>74</v>
      </c>
      <c r="U202" t="s">
        <v>2590</v>
      </c>
      <c r="V202" t="s">
        <v>2591</v>
      </c>
      <c r="W202" t="s">
        <v>2592</v>
      </c>
      <c r="X202" t="s">
        <v>1907</v>
      </c>
      <c r="Y202" t="s">
        <v>2593</v>
      </c>
      <c r="Z202" t="s">
        <v>74</v>
      </c>
      <c r="AA202" t="s">
        <v>74</v>
      </c>
      <c r="AB202" t="s">
        <v>74</v>
      </c>
      <c r="AC202" t="s">
        <v>74</v>
      </c>
      <c r="AD202" t="s">
        <v>74</v>
      </c>
      <c r="AE202" t="s">
        <v>74</v>
      </c>
      <c r="AF202" t="s">
        <v>74</v>
      </c>
      <c r="AG202">
        <v>85</v>
      </c>
      <c r="AH202">
        <v>28</v>
      </c>
      <c r="AI202">
        <v>28</v>
      </c>
      <c r="AJ202">
        <v>0</v>
      </c>
      <c r="AK202">
        <v>6</v>
      </c>
      <c r="AL202" t="s">
        <v>119</v>
      </c>
      <c r="AM202" t="s">
        <v>120</v>
      </c>
      <c r="AN202" t="s">
        <v>121</v>
      </c>
      <c r="AO202" t="s">
        <v>2582</v>
      </c>
      <c r="AP202" t="s">
        <v>74</v>
      </c>
      <c r="AQ202" t="s">
        <v>74</v>
      </c>
      <c r="AR202" t="s">
        <v>2583</v>
      </c>
      <c r="AS202" t="s">
        <v>2584</v>
      </c>
      <c r="AT202" t="s">
        <v>2402</v>
      </c>
      <c r="AU202">
        <v>1993</v>
      </c>
      <c r="AV202">
        <v>8</v>
      </c>
      <c r="AW202" t="s">
        <v>749</v>
      </c>
      <c r="AX202" t="s">
        <v>74</v>
      </c>
      <c r="AY202" t="s">
        <v>74</v>
      </c>
      <c r="AZ202" t="s">
        <v>74</v>
      </c>
      <c r="BA202" t="s">
        <v>74</v>
      </c>
      <c r="BB202">
        <v>69</v>
      </c>
      <c r="BC202">
        <v>92</v>
      </c>
      <c r="BD202" t="s">
        <v>74</v>
      </c>
      <c r="BE202" t="s">
        <v>2594</v>
      </c>
      <c r="BF202" t="str">
        <f>HYPERLINK("http://dx.doi.org/10.1016/0921-8181(93)90064-U","http://dx.doi.org/10.1016/0921-8181(93)90064-U")</f>
        <v>http://dx.doi.org/10.1016/0921-8181(93)90064-U</v>
      </c>
      <c r="BG202" t="s">
        <v>74</v>
      </c>
      <c r="BH202" t="s">
        <v>74</v>
      </c>
      <c r="BI202">
        <v>24</v>
      </c>
      <c r="BJ202" t="s">
        <v>1661</v>
      </c>
      <c r="BK202" t="s">
        <v>894</v>
      </c>
      <c r="BL202" t="s">
        <v>1662</v>
      </c>
      <c r="BM202" t="s">
        <v>2586</v>
      </c>
      <c r="BN202" t="s">
        <v>74</v>
      </c>
      <c r="BO202" t="s">
        <v>129</v>
      </c>
      <c r="BP202" t="s">
        <v>74</v>
      </c>
      <c r="BQ202" t="s">
        <v>74</v>
      </c>
      <c r="BR202" t="s">
        <v>91</v>
      </c>
      <c r="BS202" t="s">
        <v>2595</v>
      </c>
      <c r="BT202" t="str">
        <f>HYPERLINK("https%3A%2F%2Fwww.webofscience.com%2Fwos%2Fwoscc%2Ffull-record%2FWOS:A1993LW26100008","View Full Record in Web of Science")</f>
        <v>View Full Record in Web of Science</v>
      </c>
    </row>
    <row r="203" spans="1:72" x14ac:dyDescent="0.15">
      <c r="A203" t="s">
        <v>72</v>
      </c>
      <c r="B203" t="s">
        <v>2596</v>
      </c>
      <c r="C203" t="s">
        <v>74</v>
      </c>
      <c r="D203" t="s">
        <v>74</v>
      </c>
      <c r="E203" t="s">
        <v>74</v>
      </c>
      <c r="F203" t="s">
        <v>2596</v>
      </c>
      <c r="G203" t="s">
        <v>74</v>
      </c>
      <c r="H203" t="s">
        <v>74</v>
      </c>
      <c r="I203" t="s">
        <v>2597</v>
      </c>
      <c r="J203" t="s">
        <v>2598</v>
      </c>
      <c r="K203" t="s">
        <v>74</v>
      </c>
      <c r="L203" t="s">
        <v>74</v>
      </c>
      <c r="M203" t="s">
        <v>77</v>
      </c>
      <c r="N203" t="s">
        <v>534</v>
      </c>
      <c r="O203" t="s">
        <v>74</v>
      </c>
      <c r="P203" t="s">
        <v>74</v>
      </c>
      <c r="Q203" t="s">
        <v>74</v>
      </c>
      <c r="R203" t="s">
        <v>74</v>
      </c>
      <c r="S203" t="s">
        <v>74</v>
      </c>
      <c r="T203" t="s">
        <v>74</v>
      </c>
      <c r="U203" t="s">
        <v>74</v>
      </c>
      <c r="V203" t="s">
        <v>74</v>
      </c>
      <c r="W203" t="s">
        <v>74</v>
      </c>
      <c r="X203" t="s">
        <v>74</v>
      </c>
      <c r="Y203" t="s">
        <v>2599</v>
      </c>
      <c r="Z203" t="s">
        <v>74</v>
      </c>
      <c r="AA203" t="s">
        <v>74</v>
      </c>
      <c r="AB203" t="s">
        <v>74</v>
      </c>
      <c r="AC203" t="s">
        <v>74</v>
      </c>
      <c r="AD203" t="s">
        <v>74</v>
      </c>
      <c r="AE203" t="s">
        <v>74</v>
      </c>
      <c r="AF203" t="s">
        <v>74</v>
      </c>
      <c r="AG203">
        <v>1</v>
      </c>
      <c r="AH203">
        <v>0</v>
      </c>
      <c r="AI203">
        <v>0</v>
      </c>
      <c r="AJ203">
        <v>0</v>
      </c>
      <c r="AK203">
        <v>3</v>
      </c>
      <c r="AL203" t="s">
        <v>1617</v>
      </c>
      <c r="AM203" t="s">
        <v>178</v>
      </c>
      <c r="AN203" t="s">
        <v>2536</v>
      </c>
      <c r="AO203" t="s">
        <v>2600</v>
      </c>
      <c r="AP203" t="s">
        <v>74</v>
      </c>
      <c r="AQ203" t="s">
        <v>74</v>
      </c>
      <c r="AR203" t="s">
        <v>2601</v>
      </c>
      <c r="AS203" t="s">
        <v>2602</v>
      </c>
      <c r="AT203" t="s">
        <v>2402</v>
      </c>
      <c r="AU203">
        <v>1993</v>
      </c>
      <c r="AV203">
        <v>69</v>
      </c>
      <c r="AW203">
        <v>3</v>
      </c>
      <c r="AX203" t="s">
        <v>74</v>
      </c>
      <c r="AY203" t="s">
        <v>74</v>
      </c>
      <c r="AZ203" t="s">
        <v>74</v>
      </c>
      <c r="BA203" t="s">
        <v>74</v>
      </c>
      <c r="BB203">
        <v>573</v>
      </c>
      <c r="BC203">
        <v>573</v>
      </c>
      <c r="BD203" t="s">
        <v>74</v>
      </c>
      <c r="BE203" t="s">
        <v>2603</v>
      </c>
      <c r="BF203" t="str">
        <f>HYPERLINK("http://dx.doi.org/10.2307/2622351","http://dx.doi.org/10.2307/2622351")</f>
        <v>http://dx.doi.org/10.2307/2622351</v>
      </c>
      <c r="BG203" t="s">
        <v>74</v>
      </c>
      <c r="BH203" t="s">
        <v>74</v>
      </c>
      <c r="BI203">
        <v>1</v>
      </c>
      <c r="BJ203" t="s">
        <v>2604</v>
      </c>
      <c r="BK203" t="s">
        <v>2523</v>
      </c>
      <c r="BL203" t="s">
        <v>2604</v>
      </c>
      <c r="BM203" t="s">
        <v>2605</v>
      </c>
      <c r="BN203" t="s">
        <v>74</v>
      </c>
      <c r="BO203" t="s">
        <v>74</v>
      </c>
      <c r="BP203" t="s">
        <v>74</v>
      </c>
      <c r="BQ203" t="s">
        <v>74</v>
      </c>
      <c r="BR203" t="s">
        <v>91</v>
      </c>
      <c r="BS203" t="s">
        <v>2606</v>
      </c>
      <c r="BT203" t="str">
        <f>HYPERLINK("https%3A%2F%2Fwww.webofscience.com%2Fwos%2Fwoscc%2Ffull-record%2FWOS:A1993LN94800046","View Full Record in Web of Science")</f>
        <v>View Full Record in Web of Science</v>
      </c>
    </row>
    <row r="204" spans="1:72" x14ac:dyDescent="0.15">
      <c r="A204" t="s">
        <v>72</v>
      </c>
      <c r="B204" t="s">
        <v>2607</v>
      </c>
      <c r="C204" t="s">
        <v>74</v>
      </c>
      <c r="D204" t="s">
        <v>74</v>
      </c>
      <c r="E204" t="s">
        <v>74</v>
      </c>
      <c r="F204" t="s">
        <v>2607</v>
      </c>
      <c r="G204" t="s">
        <v>74</v>
      </c>
      <c r="H204" t="s">
        <v>74</v>
      </c>
      <c r="I204" t="s">
        <v>2608</v>
      </c>
      <c r="J204" t="s">
        <v>2609</v>
      </c>
      <c r="K204" t="s">
        <v>74</v>
      </c>
      <c r="L204" t="s">
        <v>74</v>
      </c>
      <c r="M204" t="s">
        <v>787</v>
      </c>
      <c r="N204" t="s">
        <v>599</v>
      </c>
      <c r="O204" t="s">
        <v>74</v>
      </c>
      <c r="P204" t="s">
        <v>74</v>
      </c>
      <c r="Q204" t="s">
        <v>74</v>
      </c>
      <c r="R204" t="s">
        <v>74</v>
      </c>
      <c r="S204" t="s">
        <v>74</v>
      </c>
      <c r="T204" t="s">
        <v>74</v>
      </c>
      <c r="U204" t="s">
        <v>74</v>
      </c>
      <c r="V204" t="s">
        <v>74</v>
      </c>
      <c r="W204" t="s">
        <v>74</v>
      </c>
      <c r="X204" t="s">
        <v>74</v>
      </c>
      <c r="Y204" t="s">
        <v>2610</v>
      </c>
      <c r="Z204" t="s">
        <v>74</v>
      </c>
      <c r="AA204" t="s">
        <v>2611</v>
      </c>
      <c r="AB204" t="s">
        <v>74</v>
      </c>
      <c r="AC204" t="s">
        <v>74</v>
      </c>
      <c r="AD204" t="s">
        <v>74</v>
      </c>
      <c r="AE204" t="s">
        <v>74</v>
      </c>
      <c r="AF204" t="s">
        <v>74</v>
      </c>
      <c r="AG204">
        <v>4</v>
      </c>
      <c r="AH204">
        <v>1</v>
      </c>
      <c r="AI204">
        <v>1</v>
      </c>
      <c r="AJ204">
        <v>0</v>
      </c>
      <c r="AK204">
        <v>1</v>
      </c>
      <c r="AL204" t="s">
        <v>789</v>
      </c>
      <c r="AM204" t="s">
        <v>790</v>
      </c>
      <c r="AN204" t="s">
        <v>791</v>
      </c>
      <c r="AO204" t="s">
        <v>2612</v>
      </c>
      <c r="AP204" t="s">
        <v>74</v>
      </c>
      <c r="AQ204" t="s">
        <v>74</v>
      </c>
      <c r="AR204" t="s">
        <v>2613</v>
      </c>
      <c r="AS204" t="s">
        <v>2614</v>
      </c>
      <c r="AT204" t="s">
        <v>2460</v>
      </c>
      <c r="AU204">
        <v>1993</v>
      </c>
      <c r="AV204">
        <v>29</v>
      </c>
      <c r="AW204">
        <v>4</v>
      </c>
      <c r="AX204" t="s">
        <v>74</v>
      </c>
      <c r="AY204" t="s">
        <v>74</v>
      </c>
      <c r="AZ204" t="s">
        <v>74</v>
      </c>
      <c r="BA204" t="s">
        <v>74</v>
      </c>
      <c r="BB204">
        <v>570</v>
      </c>
      <c r="BC204">
        <v>571</v>
      </c>
      <c r="BD204" t="s">
        <v>74</v>
      </c>
      <c r="BE204" t="s">
        <v>74</v>
      </c>
      <c r="BF204" t="s">
        <v>74</v>
      </c>
      <c r="BG204" t="s">
        <v>74</v>
      </c>
      <c r="BH204" t="s">
        <v>74</v>
      </c>
      <c r="BI204">
        <v>2</v>
      </c>
      <c r="BJ204" t="s">
        <v>2615</v>
      </c>
      <c r="BK204" t="s">
        <v>88</v>
      </c>
      <c r="BL204" t="s">
        <v>2615</v>
      </c>
      <c r="BM204" t="s">
        <v>2616</v>
      </c>
      <c r="BN204" t="s">
        <v>74</v>
      </c>
      <c r="BO204" t="s">
        <v>74</v>
      </c>
      <c r="BP204" t="s">
        <v>74</v>
      </c>
      <c r="BQ204" t="s">
        <v>74</v>
      </c>
      <c r="BR204" t="s">
        <v>91</v>
      </c>
      <c r="BS204" t="s">
        <v>2617</v>
      </c>
      <c r="BT204" t="str">
        <f>HYPERLINK("https%3A%2F%2Fwww.webofscience.com%2Fwos%2Fwoscc%2Ffull-record%2FWOS:A1993LX08700019","View Full Record in Web of Science")</f>
        <v>View Full Record in Web of Science</v>
      </c>
    </row>
    <row r="205" spans="1:72" x14ac:dyDescent="0.15">
      <c r="A205" t="s">
        <v>72</v>
      </c>
      <c r="B205" t="s">
        <v>2618</v>
      </c>
      <c r="C205" t="s">
        <v>74</v>
      </c>
      <c r="D205" t="s">
        <v>74</v>
      </c>
      <c r="E205" t="s">
        <v>74</v>
      </c>
      <c r="F205" t="s">
        <v>2618</v>
      </c>
      <c r="G205" t="s">
        <v>74</v>
      </c>
      <c r="H205" t="s">
        <v>74</v>
      </c>
      <c r="I205" t="s">
        <v>2619</v>
      </c>
      <c r="J205" t="s">
        <v>2620</v>
      </c>
      <c r="K205" t="s">
        <v>74</v>
      </c>
      <c r="L205" t="s">
        <v>74</v>
      </c>
      <c r="M205" t="s">
        <v>77</v>
      </c>
      <c r="N205" t="s">
        <v>78</v>
      </c>
      <c r="O205" t="s">
        <v>74</v>
      </c>
      <c r="P205" t="s">
        <v>74</v>
      </c>
      <c r="Q205" t="s">
        <v>74</v>
      </c>
      <c r="R205" t="s">
        <v>74</v>
      </c>
      <c r="S205" t="s">
        <v>74</v>
      </c>
      <c r="T205" t="s">
        <v>2621</v>
      </c>
      <c r="U205" t="s">
        <v>2622</v>
      </c>
      <c r="V205" t="s">
        <v>2623</v>
      </c>
      <c r="W205" t="s">
        <v>2624</v>
      </c>
      <c r="X205" t="s">
        <v>2625</v>
      </c>
      <c r="Y205" t="s">
        <v>74</v>
      </c>
      <c r="Z205" t="s">
        <v>74</v>
      </c>
      <c r="AA205" t="s">
        <v>2626</v>
      </c>
      <c r="AB205" t="s">
        <v>2627</v>
      </c>
      <c r="AC205" t="s">
        <v>74</v>
      </c>
      <c r="AD205" t="s">
        <v>74</v>
      </c>
      <c r="AE205" t="s">
        <v>74</v>
      </c>
      <c r="AF205" t="s">
        <v>74</v>
      </c>
      <c r="AG205">
        <v>22</v>
      </c>
      <c r="AH205">
        <v>0</v>
      </c>
      <c r="AI205">
        <v>0</v>
      </c>
      <c r="AJ205">
        <v>0</v>
      </c>
      <c r="AK205">
        <v>1</v>
      </c>
      <c r="AL205" t="s">
        <v>2628</v>
      </c>
      <c r="AM205" t="s">
        <v>2629</v>
      </c>
      <c r="AN205" t="s">
        <v>2630</v>
      </c>
      <c r="AO205" t="s">
        <v>2631</v>
      </c>
      <c r="AP205" t="s">
        <v>74</v>
      </c>
      <c r="AQ205" t="s">
        <v>74</v>
      </c>
      <c r="AR205" t="s">
        <v>2632</v>
      </c>
      <c r="AS205" t="s">
        <v>2633</v>
      </c>
      <c r="AT205" t="s">
        <v>2460</v>
      </c>
      <c r="AU205">
        <v>1993</v>
      </c>
      <c r="AV205">
        <v>90</v>
      </c>
      <c r="AW205" t="s">
        <v>2634</v>
      </c>
      <c r="AX205" t="s">
        <v>74</v>
      </c>
      <c r="AY205" t="s">
        <v>74</v>
      </c>
      <c r="AZ205" t="s">
        <v>74</v>
      </c>
      <c r="BA205" t="s">
        <v>74</v>
      </c>
      <c r="BB205">
        <v>1459</v>
      </c>
      <c r="BC205">
        <v>1466</v>
      </c>
      <c r="BD205" t="s">
        <v>74</v>
      </c>
      <c r="BE205" t="s">
        <v>2635</v>
      </c>
      <c r="BF205" t="str">
        <f>HYPERLINK("http://dx.doi.org/10.1051/jcp/1993901459","http://dx.doi.org/10.1051/jcp/1993901459")</f>
        <v>http://dx.doi.org/10.1051/jcp/1993901459</v>
      </c>
      <c r="BG205" t="s">
        <v>74</v>
      </c>
      <c r="BH205" t="s">
        <v>74</v>
      </c>
      <c r="BI205">
        <v>8</v>
      </c>
      <c r="BJ205" t="s">
        <v>2636</v>
      </c>
      <c r="BK205" t="s">
        <v>88</v>
      </c>
      <c r="BL205" t="s">
        <v>2637</v>
      </c>
      <c r="BM205" t="s">
        <v>2638</v>
      </c>
      <c r="BN205" t="s">
        <v>74</v>
      </c>
      <c r="BO205" t="s">
        <v>74</v>
      </c>
      <c r="BP205" t="s">
        <v>74</v>
      </c>
      <c r="BQ205" t="s">
        <v>74</v>
      </c>
      <c r="BR205" t="s">
        <v>91</v>
      </c>
      <c r="BS205" t="s">
        <v>2639</v>
      </c>
      <c r="BT205" t="str">
        <f>HYPERLINK("https%3A%2F%2Fwww.webofscience.com%2Fwos%2Fwoscc%2Ffull-record%2FWOS:A1993LV60800003","View Full Record in Web of Science")</f>
        <v>View Full Record in Web of Science</v>
      </c>
    </row>
    <row r="206" spans="1:72" x14ac:dyDescent="0.15">
      <c r="A206" t="s">
        <v>72</v>
      </c>
      <c r="B206" t="s">
        <v>2640</v>
      </c>
      <c r="C206" t="s">
        <v>74</v>
      </c>
      <c r="D206" t="s">
        <v>74</v>
      </c>
      <c r="E206" t="s">
        <v>74</v>
      </c>
      <c r="F206" t="s">
        <v>2640</v>
      </c>
      <c r="G206" t="s">
        <v>74</v>
      </c>
      <c r="H206" t="s">
        <v>74</v>
      </c>
      <c r="I206" t="s">
        <v>2641</v>
      </c>
      <c r="J206" t="s">
        <v>2642</v>
      </c>
      <c r="K206" t="s">
        <v>74</v>
      </c>
      <c r="L206" t="s">
        <v>74</v>
      </c>
      <c r="M206" t="s">
        <v>77</v>
      </c>
      <c r="N206" t="s">
        <v>78</v>
      </c>
      <c r="O206" t="s">
        <v>74</v>
      </c>
      <c r="P206" t="s">
        <v>74</v>
      </c>
      <c r="Q206" t="s">
        <v>74</v>
      </c>
      <c r="R206" t="s">
        <v>74</v>
      </c>
      <c r="S206" t="s">
        <v>74</v>
      </c>
      <c r="T206" t="s">
        <v>2643</v>
      </c>
      <c r="U206" t="s">
        <v>2644</v>
      </c>
      <c r="V206" t="s">
        <v>2645</v>
      </c>
      <c r="W206" t="s">
        <v>74</v>
      </c>
      <c r="X206" t="s">
        <v>74</v>
      </c>
      <c r="Y206" t="s">
        <v>2646</v>
      </c>
      <c r="Z206" t="s">
        <v>74</v>
      </c>
      <c r="AA206" t="s">
        <v>2647</v>
      </c>
      <c r="AB206" t="s">
        <v>74</v>
      </c>
      <c r="AC206" t="s">
        <v>74</v>
      </c>
      <c r="AD206" t="s">
        <v>74</v>
      </c>
      <c r="AE206" t="s">
        <v>74</v>
      </c>
      <c r="AF206" t="s">
        <v>74</v>
      </c>
      <c r="AG206">
        <v>22</v>
      </c>
      <c r="AH206">
        <v>16</v>
      </c>
      <c r="AI206">
        <v>17</v>
      </c>
      <c r="AJ206">
        <v>0</v>
      </c>
      <c r="AK206">
        <v>9</v>
      </c>
      <c r="AL206" t="s">
        <v>192</v>
      </c>
      <c r="AM206" t="s">
        <v>193</v>
      </c>
      <c r="AN206" t="s">
        <v>194</v>
      </c>
      <c r="AO206" t="s">
        <v>2648</v>
      </c>
      <c r="AP206" t="s">
        <v>2649</v>
      </c>
      <c r="AQ206" t="s">
        <v>74</v>
      </c>
      <c r="AR206" t="s">
        <v>2650</v>
      </c>
      <c r="AS206" t="s">
        <v>2651</v>
      </c>
      <c r="AT206" t="s">
        <v>2402</v>
      </c>
      <c r="AU206">
        <v>1993</v>
      </c>
      <c r="AV206">
        <v>163</v>
      </c>
      <c r="AW206">
        <v>4</v>
      </c>
      <c r="AX206" t="s">
        <v>74</v>
      </c>
      <c r="AY206" t="s">
        <v>74</v>
      </c>
      <c r="AZ206" t="s">
        <v>74</v>
      </c>
      <c r="BA206" t="s">
        <v>74</v>
      </c>
      <c r="BB206">
        <v>265</v>
      </c>
      <c r="BC206">
        <v>270</v>
      </c>
      <c r="BD206" t="s">
        <v>74</v>
      </c>
      <c r="BE206" t="s">
        <v>2652</v>
      </c>
      <c r="BF206" t="str">
        <f>HYPERLINK("http://dx.doi.org/10.1007/BF00347776","http://dx.doi.org/10.1007/BF00347776")</f>
        <v>http://dx.doi.org/10.1007/BF00347776</v>
      </c>
      <c r="BG206" t="s">
        <v>74</v>
      </c>
      <c r="BH206" t="s">
        <v>74</v>
      </c>
      <c r="BI206">
        <v>6</v>
      </c>
      <c r="BJ206" t="s">
        <v>1251</v>
      </c>
      <c r="BK206" t="s">
        <v>88</v>
      </c>
      <c r="BL206" t="s">
        <v>1251</v>
      </c>
      <c r="BM206" t="s">
        <v>2653</v>
      </c>
      <c r="BN206" t="s">
        <v>74</v>
      </c>
      <c r="BO206" t="s">
        <v>74</v>
      </c>
      <c r="BP206" t="s">
        <v>74</v>
      </c>
      <c r="BQ206" t="s">
        <v>74</v>
      </c>
      <c r="BR206" t="s">
        <v>91</v>
      </c>
      <c r="BS206" t="s">
        <v>2654</v>
      </c>
      <c r="BT206" t="str">
        <f>HYPERLINK("https%3A%2F%2Fwww.webofscience.com%2Fwos%2Fwoscc%2Ffull-record%2FWOS:A1993LR78200002","View Full Record in Web of Science")</f>
        <v>View Full Record in Web of Science</v>
      </c>
    </row>
    <row r="207" spans="1:72" x14ac:dyDescent="0.15">
      <c r="A207" t="s">
        <v>72</v>
      </c>
      <c r="B207" t="s">
        <v>2655</v>
      </c>
      <c r="C207" t="s">
        <v>74</v>
      </c>
      <c r="D207" t="s">
        <v>74</v>
      </c>
      <c r="E207" t="s">
        <v>74</v>
      </c>
      <c r="F207" t="s">
        <v>2655</v>
      </c>
      <c r="G207" t="s">
        <v>74</v>
      </c>
      <c r="H207" t="s">
        <v>74</v>
      </c>
      <c r="I207" t="s">
        <v>2656</v>
      </c>
      <c r="J207" t="s">
        <v>2657</v>
      </c>
      <c r="K207" t="s">
        <v>74</v>
      </c>
      <c r="L207" t="s">
        <v>74</v>
      </c>
      <c r="M207" t="s">
        <v>77</v>
      </c>
      <c r="N207" t="s">
        <v>78</v>
      </c>
      <c r="O207" t="s">
        <v>74</v>
      </c>
      <c r="P207" t="s">
        <v>74</v>
      </c>
      <c r="Q207" t="s">
        <v>74</v>
      </c>
      <c r="R207" t="s">
        <v>74</v>
      </c>
      <c r="S207" t="s">
        <v>74</v>
      </c>
      <c r="T207" t="s">
        <v>2658</v>
      </c>
      <c r="U207" t="s">
        <v>2659</v>
      </c>
      <c r="V207" t="s">
        <v>2660</v>
      </c>
      <c r="W207" t="s">
        <v>74</v>
      </c>
      <c r="X207" t="s">
        <v>74</v>
      </c>
      <c r="Y207" t="s">
        <v>2661</v>
      </c>
      <c r="Z207" t="s">
        <v>74</v>
      </c>
      <c r="AA207" t="s">
        <v>74</v>
      </c>
      <c r="AB207" t="s">
        <v>74</v>
      </c>
      <c r="AC207" t="s">
        <v>74</v>
      </c>
      <c r="AD207" t="s">
        <v>74</v>
      </c>
      <c r="AE207" t="s">
        <v>74</v>
      </c>
      <c r="AF207" t="s">
        <v>74</v>
      </c>
      <c r="AG207">
        <v>35</v>
      </c>
      <c r="AH207">
        <v>15</v>
      </c>
      <c r="AI207">
        <v>17</v>
      </c>
      <c r="AJ207">
        <v>0</v>
      </c>
      <c r="AK207">
        <v>2</v>
      </c>
      <c r="AL207" t="s">
        <v>2662</v>
      </c>
      <c r="AM207" t="s">
        <v>1245</v>
      </c>
      <c r="AN207" t="s">
        <v>2663</v>
      </c>
      <c r="AO207" t="s">
        <v>2664</v>
      </c>
      <c r="AP207" t="s">
        <v>74</v>
      </c>
      <c r="AQ207" t="s">
        <v>74</v>
      </c>
      <c r="AR207" t="s">
        <v>2665</v>
      </c>
      <c r="AS207" t="s">
        <v>2666</v>
      </c>
      <c r="AT207" t="s">
        <v>2460</v>
      </c>
      <c r="AU207">
        <v>1993</v>
      </c>
      <c r="AV207">
        <v>58</v>
      </c>
      <c r="AW207">
        <v>4</v>
      </c>
      <c r="AX207" t="s">
        <v>74</v>
      </c>
      <c r="AY207" t="s">
        <v>74</v>
      </c>
      <c r="AZ207" t="s">
        <v>74</v>
      </c>
      <c r="BA207" t="s">
        <v>74</v>
      </c>
      <c r="BB207">
        <v>780</v>
      </c>
      <c r="BC207" t="s">
        <v>2667</v>
      </c>
      <c r="BD207" t="s">
        <v>74</v>
      </c>
      <c r="BE207" t="s">
        <v>2668</v>
      </c>
      <c r="BF207" t="str">
        <f>HYPERLINK("http://dx.doi.org/10.1111/j.1365-2621.1993.tb09357.x","http://dx.doi.org/10.1111/j.1365-2621.1993.tb09357.x")</f>
        <v>http://dx.doi.org/10.1111/j.1365-2621.1993.tb09357.x</v>
      </c>
      <c r="BG207" t="s">
        <v>74</v>
      </c>
      <c r="BH207" t="s">
        <v>74</v>
      </c>
      <c r="BI207">
        <v>0</v>
      </c>
      <c r="BJ207" t="s">
        <v>2669</v>
      </c>
      <c r="BK207" t="s">
        <v>88</v>
      </c>
      <c r="BL207" t="s">
        <v>2669</v>
      </c>
      <c r="BM207" t="s">
        <v>2670</v>
      </c>
      <c r="BN207" t="s">
        <v>74</v>
      </c>
      <c r="BO207" t="s">
        <v>74</v>
      </c>
      <c r="BP207" t="s">
        <v>74</v>
      </c>
      <c r="BQ207" t="s">
        <v>74</v>
      </c>
      <c r="BR207" t="s">
        <v>91</v>
      </c>
      <c r="BS207" t="s">
        <v>2671</v>
      </c>
      <c r="BT207" t="str">
        <f>HYPERLINK("https%3A%2F%2Fwww.webofscience.com%2Fwos%2Fwoscc%2Ffull-record%2FWOS:A1993LR51100023","View Full Record in Web of Science")</f>
        <v>View Full Record in Web of Science</v>
      </c>
    </row>
    <row r="208" spans="1:72" x14ac:dyDescent="0.15">
      <c r="A208" t="s">
        <v>72</v>
      </c>
      <c r="B208" t="s">
        <v>2672</v>
      </c>
      <c r="C208" t="s">
        <v>74</v>
      </c>
      <c r="D208" t="s">
        <v>74</v>
      </c>
      <c r="E208" t="s">
        <v>74</v>
      </c>
      <c r="F208" t="s">
        <v>2672</v>
      </c>
      <c r="G208" t="s">
        <v>74</v>
      </c>
      <c r="H208" t="s">
        <v>74</v>
      </c>
      <c r="I208" t="s">
        <v>2673</v>
      </c>
      <c r="J208" t="s">
        <v>2674</v>
      </c>
      <c r="K208" t="s">
        <v>74</v>
      </c>
      <c r="L208" t="s">
        <v>74</v>
      </c>
      <c r="M208" t="s">
        <v>77</v>
      </c>
      <c r="N208" t="s">
        <v>78</v>
      </c>
      <c r="O208" t="s">
        <v>74</v>
      </c>
      <c r="P208" t="s">
        <v>74</v>
      </c>
      <c r="Q208" t="s">
        <v>74</v>
      </c>
      <c r="R208" t="s">
        <v>74</v>
      </c>
      <c r="S208" t="s">
        <v>74</v>
      </c>
      <c r="T208" t="s">
        <v>2675</v>
      </c>
      <c r="U208" t="s">
        <v>2676</v>
      </c>
      <c r="V208" t="s">
        <v>2677</v>
      </c>
      <c r="W208" t="s">
        <v>2678</v>
      </c>
      <c r="X208" t="s">
        <v>1309</v>
      </c>
      <c r="Y208" t="s">
        <v>2679</v>
      </c>
      <c r="Z208" t="s">
        <v>74</v>
      </c>
      <c r="AA208" t="s">
        <v>2680</v>
      </c>
      <c r="AB208" t="s">
        <v>2681</v>
      </c>
      <c r="AC208" t="s">
        <v>74</v>
      </c>
      <c r="AD208" t="s">
        <v>74</v>
      </c>
      <c r="AE208" t="s">
        <v>74</v>
      </c>
      <c r="AF208" t="s">
        <v>74</v>
      </c>
      <c r="AG208">
        <v>27</v>
      </c>
      <c r="AH208">
        <v>28</v>
      </c>
      <c r="AI208">
        <v>30</v>
      </c>
      <c r="AJ208">
        <v>0</v>
      </c>
      <c r="AK208">
        <v>5</v>
      </c>
      <c r="AL208" t="s">
        <v>119</v>
      </c>
      <c r="AM208" t="s">
        <v>120</v>
      </c>
      <c r="AN208" t="s">
        <v>121</v>
      </c>
      <c r="AO208" t="s">
        <v>2682</v>
      </c>
      <c r="AP208" t="s">
        <v>74</v>
      </c>
      <c r="AQ208" t="s">
        <v>74</v>
      </c>
      <c r="AR208" t="s">
        <v>2683</v>
      </c>
      <c r="AS208" t="s">
        <v>2684</v>
      </c>
      <c r="AT208" t="s">
        <v>2402</v>
      </c>
      <c r="AU208">
        <v>1993</v>
      </c>
      <c r="AV208">
        <v>18</v>
      </c>
      <c r="AW208">
        <v>1</v>
      </c>
      <c r="AX208" t="s">
        <v>74</v>
      </c>
      <c r="AY208" t="s">
        <v>74</v>
      </c>
      <c r="AZ208" t="s">
        <v>74</v>
      </c>
      <c r="BA208" t="s">
        <v>74</v>
      </c>
      <c r="BB208">
        <v>1</v>
      </c>
      <c r="BC208">
        <v>9</v>
      </c>
      <c r="BD208" t="s">
        <v>74</v>
      </c>
      <c r="BE208" t="s">
        <v>2685</v>
      </c>
      <c r="BF208" t="str">
        <f>HYPERLINK("http://dx.doi.org/10.1016/0167-7012(93)90066-Q","http://dx.doi.org/10.1016/0167-7012(93)90066-Q")</f>
        <v>http://dx.doi.org/10.1016/0167-7012(93)90066-Q</v>
      </c>
      <c r="BG208" t="s">
        <v>74</v>
      </c>
      <c r="BH208" t="s">
        <v>74</v>
      </c>
      <c r="BI208">
        <v>9</v>
      </c>
      <c r="BJ208" t="s">
        <v>2686</v>
      </c>
      <c r="BK208" t="s">
        <v>88</v>
      </c>
      <c r="BL208" t="s">
        <v>2687</v>
      </c>
      <c r="BM208" t="s">
        <v>2688</v>
      </c>
      <c r="BN208" t="s">
        <v>74</v>
      </c>
      <c r="BO208" t="s">
        <v>74</v>
      </c>
      <c r="BP208" t="s">
        <v>74</v>
      </c>
      <c r="BQ208" t="s">
        <v>74</v>
      </c>
      <c r="BR208" t="s">
        <v>91</v>
      </c>
      <c r="BS208" t="s">
        <v>2689</v>
      </c>
      <c r="BT208" t="str">
        <f>HYPERLINK("https%3A%2F%2Fwww.webofscience.com%2Fwos%2Fwoscc%2Ffull-record%2FWOS:A1993LP28900001","View Full Record in Web of Science")</f>
        <v>View Full Record in Web of Science</v>
      </c>
    </row>
    <row r="209" spans="1:72" x14ac:dyDescent="0.15">
      <c r="A209" t="s">
        <v>72</v>
      </c>
      <c r="B209" t="s">
        <v>2690</v>
      </c>
      <c r="C209" t="s">
        <v>74</v>
      </c>
      <c r="D209" t="s">
        <v>74</v>
      </c>
      <c r="E209" t="s">
        <v>74</v>
      </c>
      <c r="F209" t="s">
        <v>2690</v>
      </c>
      <c r="G209" t="s">
        <v>74</v>
      </c>
      <c r="H209" t="s">
        <v>74</v>
      </c>
      <c r="I209" t="s">
        <v>2691</v>
      </c>
      <c r="J209" t="s">
        <v>933</v>
      </c>
      <c r="K209" t="s">
        <v>74</v>
      </c>
      <c r="L209" t="s">
        <v>74</v>
      </c>
      <c r="M209" t="s">
        <v>77</v>
      </c>
      <c r="N209" t="s">
        <v>78</v>
      </c>
      <c r="O209" t="s">
        <v>74</v>
      </c>
      <c r="P209" t="s">
        <v>74</v>
      </c>
      <c r="Q209" t="s">
        <v>74</v>
      </c>
      <c r="R209" t="s">
        <v>74</v>
      </c>
      <c r="S209" t="s">
        <v>74</v>
      </c>
      <c r="T209" t="s">
        <v>2692</v>
      </c>
      <c r="U209" t="s">
        <v>2693</v>
      </c>
      <c r="V209" t="s">
        <v>2694</v>
      </c>
      <c r="W209" t="s">
        <v>2695</v>
      </c>
      <c r="X209" t="s">
        <v>2696</v>
      </c>
      <c r="Y209" t="s">
        <v>2697</v>
      </c>
      <c r="Z209" t="s">
        <v>74</v>
      </c>
      <c r="AA209" t="s">
        <v>74</v>
      </c>
      <c r="AB209" t="s">
        <v>74</v>
      </c>
      <c r="AC209" t="s">
        <v>74</v>
      </c>
      <c r="AD209" t="s">
        <v>74</v>
      </c>
      <c r="AE209" t="s">
        <v>74</v>
      </c>
      <c r="AF209" t="s">
        <v>74</v>
      </c>
      <c r="AG209">
        <v>65</v>
      </c>
      <c r="AH209">
        <v>9</v>
      </c>
      <c r="AI209">
        <v>9</v>
      </c>
      <c r="AJ209">
        <v>0</v>
      </c>
      <c r="AK209">
        <v>3</v>
      </c>
      <c r="AL209" t="s">
        <v>938</v>
      </c>
      <c r="AM209" t="s">
        <v>430</v>
      </c>
      <c r="AN209" t="s">
        <v>939</v>
      </c>
      <c r="AO209" t="s">
        <v>940</v>
      </c>
      <c r="AP209" t="s">
        <v>74</v>
      </c>
      <c r="AQ209" t="s">
        <v>74</v>
      </c>
      <c r="AR209" t="s">
        <v>941</v>
      </c>
      <c r="AS209" t="s">
        <v>942</v>
      </c>
      <c r="AT209" t="s">
        <v>2460</v>
      </c>
      <c r="AU209">
        <v>1993</v>
      </c>
      <c r="AV209">
        <v>27</v>
      </c>
      <c r="AW209">
        <v>4</v>
      </c>
      <c r="AX209" t="s">
        <v>74</v>
      </c>
      <c r="AY209" t="s">
        <v>74</v>
      </c>
      <c r="AZ209" t="s">
        <v>74</v>
      </c>
      <c r="BA209" t="s">
        <v>74</v>
      </c>
      <c r="BB209">
        <v>909</v>
      </c>
      <c r="BC209">
        <v>931</v>
      </c>
      <c r="BD209" t="s">
        <v>74</v>
      </c>
      <c r="BE209" t="s">
        <v>2698</v>
      </c>
      <c r="BF209" t="str">
        <f>HYPERLINK("http://dx.doi.org/10.1080/00222939300770561","http://dx.doi.org/10.1080/00222939300770561")</f>
        <v>http://dx.doi.org/10.1080/00222939300770561</v>
      </c>
      <c r="BG209" t="s">
        <v>74</v>
      </c>
      <c r="BH209" t="s">
        <v>74</v>
      </c>
      <c r="BI209">
        <v>23</v>
      </c>
      <c r="BJ209" t="s">
        <v>944</v>
      </c>
      <c r="BK209" t="s">
        <v>88</v>
      </c>
      <c r="BL209" t="s">
        <v>945</v>
      </c>
      <c r="BM209" t="s">
        <v>2699</v>
      </c>
      <c r="BN209" t="s">
        <v>74</v>
      </c>
      <c r="BO209" t="s">
        <v>74</v>
      </c>
      <c r="BP209" t="s">
        <v>74</v>
      </c>
      <c r="BQ209" t="s">
        <v>74</v>
      </c>
      <c r="BR209" t="s">
        <v>91</v>
      </c>
      <c r="BS209" t="s">
        <v>2700</v>
      </c>
      <c r="BT209" t="str">
        <f>HYPERLINK("https%3A%2F%2Fwww.webofscience.com%2Fwos%2Fwoscc%2Ffull-record%2FWOS:A1993LY83000015","View Full Record in Web of Science")</f>
        <v>View Full Record in Web of Science</v>
      </c>
    </row>
    <row r="210" spans="1:72" x14ac:dyDescent="0.15">
      <c r="A210" t="s">
        <v>72</v>
      </c>
      <c r="B210" t="s">
        <v>2701</v>
      </c>
      <c r="C210" t="s">
        <v>74</v>
      </c>
      <c r="D210" t="s">
        <v>74</v>
      </c>
      <c r="E210" t="s">
        <v>74</v>
      </c>
      <c r="F210" t="s">
        <v>2701</v>
      </c>
      <c r="G210" t="s">
        <v>74</v>
      </c>
      <c r="H210" t="s">
        <v>74</v>
      </c>
      <c r="I210" t="s">
        <v>2702</v>
      </c>
      <c r="J210" t="s">
        <v>950</v>
      </c>
      <c r="K210" t="s">
        <v>74</v>
      </c>
      <c r="L210" t="s">
        <v>74</v>
      </c>
      <c r="M210" t="s">
        <v>77</v>
      </c>
      <c r="N210" t="s">
        <v>78</v>
      </c>
      <c r="O210" t="s">
        <v>74</v>
      </c>
      <c r="P210" t="s">
        <v>74</v>
      </c>
      <c r="Q210" t="s">
        <v>74</v>
      </c>
      <c r="R210" t="s">
        <v>74</v>
      </c>
      <c r="S210" t="s">
        <v>74</v>
      </c>
      <c r="T210" t="s">
        <v>74</v>
      </c>
      <c r="U210" t="s">
        <v>2703</v>
      </c>
      <c r="V210" t="s">
        <v>2704</v>
      </c>
      <c r="W210" t="s">
        <v>2705</v>
      </c>
      <c r="X210" t="s">
        <v>2706</v>
      </c>
      <c r="Y210" t="s">
        <v>74</v>
      </c>
      <c r="Z210" t="s">
        <v>74</v>
      </c>
      <c r="AA210" t="s">
        <v>2707</v>
      </c>
      <c r="AB210" t="s">
        <v>2708</v>
      </c>
      <c r="AC210" t="s">
        <v>74</v>
      </c>
      <c r="AD210" t="s">
        <v>74</v>
      </c>
      <c r="AE210" t="s">
        <v>74</v>
      </c>
      <c r="AF210" t="s">
        <v>74</v>
      </c>
      <c r="AG210">
        <v>67</v>
      </c>
      <c r="AH210">
        <v>171</v>
      </c>
      <c r="AI210">
        <v>175</v>
      </c>
      <c r="AJ210">
        <v>1</v>
      </c>
      <c r="AK210">
        <v>37</v>
      </c>
      <c r="AL210" t="s">
        <v>956</v>
      </c>
      <c r="AM210" t="s">
        <v>957</v>
      </c>
      <c r="AN210" t="s">
        <v>958</v>
      </c>
      <c r="AO210" t="s">
        <v>959</v>
      </c>
      <c r="AP210" t="s">
        <v>74</v>
      </c>
      <c r="AQ210" t="s">
        <v>74</v>
      </c>
      <c r="AR210" t="s">
        <v>960</v>
      </c>
      <c r="AS210" t="s">
        <v>961</v>
      </c>
      <c r="AT210" t="s">
        <v>2402</v>
      </c>
      <c r="AU210">
        <v>1993</v>
      </c>
      <c r="AV210">
        <v>23</v>
      </c>
      <c r="AW210">
        <v>7</v>
      </c>
      <c r="AX210" t="s">
        <v>74</v>
      </c>
      <c r="AY210" t="s">
        <v>74</v>
      </c>
      <c r="AZ210" t="s">
        <v>74</v>
      </c>
      <c r="BA210" t="s">
        <v>74</v>
      </c>
      <c r="BB210">
        <v>1523</v>
      </c>
      <c r="BC210">
        <v>1552</v>
      </c>
      <c r="BD210" t="s">
        <v>74</v>
      </c>
      <c r="BE210" t="s">
        <v>2709</v>
      </c>
      <c r="BF210" t="str">
        <f>HYPERLINK("http://dx.doi.org/10.1175/1520-0485(1993)023&lt;1523:RTGSWM&gt;2.0.CO;2","http://dx.doi.org/10.1175/1520-0485(1993)023&lt;1523:RTGSWM&gt;2.0.CO;2")</f>
        <v>http://dx.doi.org/10.1175/1520-0485(1993)023&lt;1523:RTGSWM&gt;2.0.CO;2</v>
      </c>
      <c r="BG210" t="s">
        <v>74</v>
      </c>
      <c r="BH210" t="s">
        <v>74</v>
      </c>
      <c r="BI210">
        <v>30</v>
      </c>
      <c r="BJ210" t="s">
        <v>963</v>
      </c>
      <c r="BK210" t="s">
        <v>88</v>
      </c>
      <c r="BL210" t="s">
        <v>963</v>
      </c>
      <c r="BM210" t="s">
        <v>2710</v>
      </c>
      <c r="BN210" t="s">
        <v>74</v>
      </c>
      <c r="BO210" t="s">
        <v>965</v>
      </c>
      <c r="BP210" t="s">
        <v>74</v>
      </c>
      <c r="BQ210" t="s">
        <v>74</v>
      </c>
      <c r="BR210" t="s">
        <v>91</v>
      </c>
      <c r="BS210" t="s">
        <v>2711</v>
      </c>
      <c r="BT210" t="str">
        <f>HYPERLINK("https%3A%2F%2Fwww.webofscience.com%2Fwos%2Fwoscc%2Ffull-record%2FWOS:A1993LM75100013","View Full Record in Web of Science")</f>
        <v>View Full Record in Web of Science</v>
      </c>
    </row>
    <row r="211" spans="1:72" x14ac:dyDescent="0.15">
      <c r="A211" t="s">
        <v>72</v>
      </c>
      <c r="B211" t="s">
        <v>2712</v>
      </c>
      <c r="C211" t="s">
        <v>74</v>
      </c>
      <c r="D211" t="s">
        <v>74</v>
      </c>
      <c r="E211" t="s">
        <v>74</v>
      </c>
      <c r="F211" t="s">
        <v>2712</v>
      </c>
      <c r="G211" t="s">
        <v>74</v>
      </c>
      <c r="H211" t="s">
        <v>74</v>
      </c>
      <c r="I211" t="s">
        <v>2713</v>
      </c>
      <c r="J211" t="s">
        <v>950</v>
      </c>
      <c r="K211" t="s">
        <v>74</v>
      </c>
      <c r="L211" t="s">
        <v>74</v>
      </c>
      <c r="M211" t="s">
        <v>77</v>
      </c>
      <c r="N211" t="s">
        <v>599</v>
      </c>
      <c r="O211" t="s">
        <v>74</v>
      </c>
      <c r="P211" t="s">
        <v>74</v>
      </c>
      <c r="Q211" t="s">
        <v>74</v>
      </c>
      <c r="R211" t="s">
        <v>74</v>
      </c>
      <c r="S211" t="s">
        <v>74</v>
      </c>
      <c r="T211" t="s">
        <v>74</v>
      </c>
      <c r="U211" t="s">
        <v>2714</v>
      </c>
      <c r="V211" t="s">
        <v>2715</v>
      </c>
      <c r="W211" t="s">
        <v>2716</v>
      </c>
      <c r="X211" t="s">
        <v>2717</v>
      </c>
      <c r="Y211" t="s">
        <v>74</v>
      </c>
      <c r="Z211" t="s">
        <v>74</v>
      </c>
      <c r="AA211" t="s">
        <v>2718</v>
      </c>
      <c r="AB211" t="s">
        <v>2719</v>
      </c>
      <c r="AC211" t="s">
        <v>74</v>
      </c>
      <c r="AD211" t="s">
        <v>74</v>
      </c>
      <c r="AE211" t="s">
        <v>74</v>
      </c>
      <c r="AF211" t="s">
        <v>74</v>
      </c>
      <c r="AG211">
        <v>27</v>
      </c>
      <c r="AH211">
        <v>77</v>
      </c>
      <c r="AI211">
        <v>80</v>
      </c>
      <c r="AJ211">
        <v>0</v>
      </c>
      <c r="AK211">
        <v>15</v>
      </c>
      <c r="AL211" t="s">
        <v>956</v>
      </c>
      <c r="AM211" t="s">
        <v>957</v>
      </c>
      <c r="AN211" t="s">
        <v>958</v>
      </c>
      <c r="AO211" t="s">
        <v>959</v>
      </c>
      <c r="AP211" t="s">
        <v>74</v>
      </c>
      <c r="AQ211" t="s">
        <v>74</v>
      </c>
      <c r="AR211" t="s">
        <v>960</v>
      </c>
      <c r="AS211" t="s">
        <v>961</v>
      </c>
      <c r="AT211" t="s">
        <v>2402</v>
      </c>
      <c r="AU211">
        <v>1993</v>
      </c>
      <c r="AV211">
        <v>23</v>
      </c>
      <c r="AW211">
        <v>7</v>
      </c>
      <c r="AX211" t="s">
        <v>74</v>
      </c>
      <c r="AY211" t="s">
        <v>74</v>
      </c>
      <c r="AZ211" t="s">
        <v>74</v>
      </c>
      <c r="BA211" t="s">
        <v>74</v>
      </c>
      <c r="BB211">
        <v>1553</v>
      </c>
      <c r="BC211">
        <v>1560</v>
      </c>
      <c r="BD211" t="s">
        <v>74</v>
      </c>
      <c r="BE211" t="s">
        <v>2720</v>
      </c>
      <c r="BF211" t="str">
        <f>HYPERLINK("http://dx.doi.org/10.1175/1520-0485(1993)023&lt;1553:TMFAIW&gt;2.0.CO;2","http://dx.doi.org/10.1175/1520-0485(1993)023&lt;1553:TMFAIW&gt;2.0.CO;2")</f>
        <v>http://dx.doi.org/10.1175/1520-0485(1993)023&lt;1553:TMFAIW&gt;2.0.CO;2</v>
      </c>
      <c r="BG211" t="s">
        <v>74</v>
      </c>
      <c r="BH211" t="s">
        <v>74</v>
      </c>
      <c r="BI211">
        <v>8</v>
      </c>
      <c r="BJ211" t="s">
        <v>963</v>
      </c>
      <c r="BK211" t="s">
        <v>88</v>
      </c>
      <c r="BL211" t="s">
        <v>963</v>
      </c>
      <c r="BM211" t="s">
        <v>2710</v>
      </c>
      <c r="BN211" t="s">
        <v>74</v>
      </c>
      <c r="BO211" t="s">
        <v>169</v>
      </c>
      <c r="BP211" t="s">
        <v>74</v>
      </c>
      <c r="BQ211" t="s">
        <v>74</v>
      </c>
      <c r="BR211" t="s">
        <v>91</v>
      </c>
      <c r="BS211" t="s">
        <v>2721</v>
      </c>
      <c r="BT211" t="str">
        <f>HYPERLINK("https%3A%2F%2Fwww.webofscience.com%2Fwos%2Fwoscc%2Ffull-record%2FWOS:A1993LM75100014","View Full Record in Web of Science")</f>
        <v>View Full Record in Web of Science</v>
      </c>
    </row>
    <row r="212" spans="1:72" x14ac:dyDescent="0.15">
      <c r="A212" t="s">
        <v>72</v>
      </c>
      <c r="B212" t="s">
        <v>2722</v>
      </c>
      <c r="C212" t="s">
        <v>74</v>
      </c>
      <c r="D212" t="s">
        <v>74</v>
      </c>
      <c r="E212" t="s">
        <v>74</v>
      </c>
      <c r="F212" t="s">
        <v>2722</v>
      </c>
      <c r="G212" t="s">
        <v>74</v>
      </c>
      <c r="H212" t="s">
        <v>74</v>
      </c>
      <c r="I212" t="s">
        <v>2723</v>
      </c>
      <c r="J212" t="s">
        <v>979</v>
      </c>
      <c r="K212" t="s">
        <v>74</v>
      </c>
      <c r="L212" t="s">
        <v>74</v>
      </c>
      <c r="M212" t="s">
        <v>77</v>
      </c>
      <c r="N212" t="s">
        <v>78</v>
      </c>
      <c r="O212" t="s">
        <v>74</v>
      </c>
      <c r="P212" t="s">
        <v>74</v>
      </c>
      <c r="Q212" t="s">
        <v>74</v>
      </c>
      <c r="R212" t="s">
        <v>74</v>
      </c>
      <c r="S212" t="s">
        <v>74</v>
      </c>
      <c r="T212" t="s">
        <v>74</v>
      </c>
      <c r="U212" t="s">
        <v>2724</v>
      </c>
      <c r="V212" t="s">
        <v>2725</v>
      </c>
      <c r="W212" t="s">
        <v>2726</v>
      </c>
      <c r="X212" t="s">
        <v>2727</v>
      </c>
      <c r="Y212" t="s">
        <v>2728</v>
      </c>
      <c r="Z212" t="s">
        <v>74</v>
      </c>
      <c r="AA212" t="s">
        <v>2729</v>
      </c>
      <c r="AB212" t="s">
        <v>74</v>
      </c>
      <c r="AC212" t="s">
        <v>74</v>
      </c>
      <c r="AD212" t="s">
        <v>74</v>
      </c>
      <c r="AE212" t="s">
        <v>74</v>
      </c>
      <c r="AF212" t="s">
        <v>74</v>
      </c>
      <c r="AG212">
        <v>28</v>
      </c>
      <c r="AH212">
        <v>107</v>
      </c>
      <c r="AI212">
        <v>115</v>
      </c>
      <c r="AJ212">
        <v>0</v>
      </c>
      <c r="AK212">
        <v>11</v>
      </c>
      <c r="AL212" t="s">
        <v>985</v>
      </c>
      <c r="AM212" t="s">
        <v>140</v>
      </c>
      <c r="AN212" t="s">
        <v>986</v>
      </c>
      <c r="AO212" t="s">
        <v>987</v>
      </c>
      <c r="AP212" t="s">
        <v>74</v>
      </c>
      <c r="AQ212" t="s">
        <v>74</v>
      </c>
      <c r="AR212" t="s">
        <v>988</v>
      </c>
      <c r="AS212" t="s">
        <v>989</v>
      </c>
      <c r="AT212" t="s">
        <v>2402</v>
      </c>
      <c r="AU212">
        <v>1993</v>
      </c>
      <c r="AV212">
        <v>15</v>
      </c>
      <c r="AW212">
        <v>7</v>
      </c>
      <c r="AX212" t="s">
        <v>74</v>
      </c>
      <c r="AY212" t="s">
        <v>74</v>
      </c>
      <c r="AZ212" t="s">
        <v>74</v>
      </c>
      <c r="BA212" t="s">
        <v>74</v>
      </c>
      <c r="BB212">
        <v>787</v>
      </c>
      <c r="BC212">
        <v>802</v>
      </c>
      <c r="BD212" t="s">
        <v>74</v>
      </c>
      <c r="BE212" t="s">
        <v>2730</v>
      </c>
      <c r="BF212" t="str">
        <f>HYPERLINK("http://dx.doi.org/10.1093/plankt/15.7.787","http://dx.doi.org/10.1093/plankt/15.7.787")</f>
        <v>http://dx.doi.org/10.1093/plankt/15.7.787</v>
      </c>
      <c r="BG212" t="s">
        <v>74</v>
      </c>
      <c r="BH212" t="s">
        <v>74</v>
      </c>
      <c r="BI212">
        <v>16</v>
      </c>
      <c r="BJ212" t="s">
        <v>681</v>
      </c>
      <c r="BK212" t="s">
        <v>88</v>
      </c>
      <c r="BL212" t="s">
        <v>681</v>
      </c>
      <c r="BM212" t="s">
        <v>2731</v>
      </c>
      <c r="BN212" t="s">
        <v>74</v>
      </c>
      <c r="BO212" t="s">
        <v>74</v>
      </c>
      <c r="BP212" t="s">
        <v>74</v>
      </c>
      <c r="BQ212" t="s">
        <v>74</v>
      </c>
      <c r="BR212" t="s">
        <v>91</v>
      </c>
      <c r="BS212" t="s">
        <v>2732</v>
      </c>
      <c r="BT212" t="str">
        <f>HYPERLINK("https%3A%2F%2Fwww.webofscience.com%2Fwos%2Fwoscc%2Ffull-record%2FWOS:A1993LM94100005","View Full Record in Web of Science")</f>
        <v>View Full Record in Web of Science</v>
      </c>
    </row>
    <row r="213" spans="1:72" x14ac:dyDescent="0.15">
      <c r="A213" t="s">
        <v>72</v>
      </c>
      <c r="B213" t="s">
        <v>2733</v>
      </c>
      <c r="C213" t="s">
        <v>74</v>
      </c>
      <c r="D213" t="s">
        <v>74</v>
      </c>
      <c r="E213" t="s">
        <v>74</v>
      </c>
      <c r="F213" t="s">
        <v>2733</v>
      </c>
      <c r="G213" t="s">
        <v>74</v>
      </c>
      <c r="H213" t="s">
        <v>74</v>
      </c>
      <c r="I213" t="s">
        <v>2734</v>
      </c>
      <c r="J213" t="s">
        <v>2735</v>
      </c>
      <c r="K213" t="s">
        <v>74</v>
      </c>
      <c r="L213" t="s">
        <v>74</v>
      </c>
      <c r="M213" t="s">
        <v>77</v>
      </c>
      <c r="N213" t="s">
        <v>78</v>
      </c>
      <c r="O213" t="s">
        <v>74</v>
      </c>
      <c r="P213" t="s">
        <v>74</v>
      </c>
      <c r="Q213" t="s">
        <v>74</v>
      </c>
      <c r="R213" t="s">
        <v>74</v>
      </c>
      <c r="S213" t="s">
        <v>74</v>
      </c>
      <c r="T213" t="s">
        <v>74</v>
      </c>
      <c r="U213" t="s">
        <v>2736</v>
      </c>
      <c r="V213" t="s">
        <v>74</v>
      </c>
      <c r="W213" t="s">
        <v>74</v>
      </c>
      <c r="X213" t="s">
        <v>74</v>
      </c>
      <c r="Y213" t="s">
        <v>2737</v>
      </c>
      <c r="Z213" t="s">
        <v>74</v>
      </c>
      <c r="AA213" t="s">
        <v>74</v>
      </c>
      <c r="AB213" t="s">
        <v>74</v>
      </c>
      <c r="AC213" t="s">
        <v>74</v>
      </c>
      <c r="AD213" t="s">
        <v>74</v>
      </c>
      <c r="AE213" t="s">
        <v>74</v>
      </c>
      <c r="AF213" t="s">
        <v>74</v>
      </c>
      <c r="AG213">
        <v>12</v>
      </c>
      <c r="AH213">
        <v>11</v>
      </c>
      <c r="AI213">
        <v>12</v>
      </c>
      <c r="AJ213">
        <v>0</v>
      </c>
      <c r="AK213">
        <v>3</v>
      </c>
      <c r="AL213" t="s">
        <v>237</v>
      </c>
      <c r="AM213" t="s">
        <v>238</v>
      </c>
      <c r="AN213" t="s">
        <v>239</v>
      </c>
      <c r="AO213" t="s">
        <v>2738</v>
      </c>
      <c r="AP213" t="s">
        <v>74</v>
      </c>
      <c r="AQ213" t="s">
        <v>74</v>
      </c>
      <c r="AR213" t="s">
        <v>2739</v>
      </c>
      <c r="AS213" t="s">
        <v>74</v>
      </c>
      <c r="AT213" t="s">
        <v>2402</v>
      </c>
      <c r="AU213">
        <v>1993</v>
      </c>
      <c r="AV213">
        <v>63</v>
      </c>
      <c r="AW213">
        <v>4</v>
      </c>
      <c r="AX213" t="s">
        <v>74</v>
      </c>
      <c r="AY213" t="s">
        <v>74</v>
      </c>
      <c r="AZ213" t="s">
        <v>74</v>
      </c>
      <c r="BA213" t="s">
        <v>74</v>
      </c>
      <c r="BB213">
        <v>760</v>
      </c>
      <c r="BC213">
        <v>762</v>
      </c>
      <c r="BD213" t="s">
        <v>74</v>
      </c>
      <c r="BE213" t="s">
        <v>2740</v>
      </c>
      <c r="BF213" t="str">
        <f>HYPERLINK("http://dx.doi.org/10.2110/jsr.63.760","http://dx.doi.org/10.2110/jsr.63.760")</f>
        <v>http://dx.doi.org/10.2110/jsr.63.760</v>
      </c>
      <c r="BG213" t="s">
        <v>74</v>
      </c>
      <c r="BH213" t="s">
        <v>74</v>
      </c>
      <c r="BI213">
        <v>3</v>
      </c>
      <c r="BJ213" t="s">
        <v>452</v>
      </c>
      <c r="BK213" t="s">
        <v>88</v>
      </c>
      <c r="BL213" t="s">
        <v>452</v>
      </c>
      <c r="BM213" t="s">
        <v>2741</v>
      </c>
      <c r="BN213" t="s">
        <v>74</v>
      </c>
      <c r="BO213" t="s">
        <v>74</v>
      </c>
      <c r="BP213" t="s">
        <v>74</v>
      </c>
      <c r="BQ213" t="s">
        <v>74</v>
      </c>
      <c r="BR213" t="s">
        <v>91</v>
      </c>
      <c r="BS213" t="s">
        <v>2742</v>
      </c>
      <c r="BT213" t="str">
        <f>HYPERLINK("https%3A%2F%2Fwww.webofscience.com%2Fwos%2Fwoscc%2Ffull-record%2FWOS:A1993LQ11400024","View Full Record in Web of Science")</f>
        <v>View Full Record in Web of Science</v>
      </c>
    </row>
    <row r="214" spans="1:72" x14ac:dyDescent="0.15">
      <c r="A214" t="s">
        <v>72</v>
      </c>
      <c r="B214" t="s">
        <v>2743</v>
      </c>
      <c r="C214" t="s">
        <v>74</v>
      </c>
      <c r="D214" t="s">
        <v>74</v>
      </c>
      <c r="E214" t="s">
        <v>74</v>
      </c>
      <c r="F214" t="s">
        <v>2743</v>
      </c>
      <c r="G214" t="s">
        <v>74</v>
      </c>
      <c r="H214" t="s">
        <v>74</v>
      </c>
      <c r="I214" t="s">
        <v>2744</v>
      </c>
      <c r="J214" t="s">
        <v>1017</v>
      </c>
      <c r="K214" t="s">
        <v>74</v>
      </c>
      <c r="L214" t="s">
        <v>74</v>
      </c>
      <c r="M214" t="s">
        <v>77</v>
      </c>
      <c r="N214" t="s">
        <v>78</v>
      </c>
      <c r="O214" t="s">
        <v>74</v>
      </c>
      <c r="P214" t="s">
        <v>74</v>
      </c>
      <c r="Q214" t="s">
        <v>74</v>
      </c>
      <c r="R214" t="s">
        <v>74</v>
      </c>
      <c r="S214" t="s">
        <v>74</v>
      </c>
      <c r="T214" t="s">
        <v>74</v>
      </c>
      <c r="U214" t="s">
        <v>2745</v>
      </c>
      <c r="V214" t="s">
        <v>2746</v>
      </c>
      <c r="W214" t="s">
        <v>74</v>
      </c>
      <c r="X214" t="s">
        <v>74</v>
      </c>
      <c r="Y214" t="s">
        <v>2747</v>
      </c>
      <c r="Z214" t="s">
        <v>74</v>
      </c>
      <c r="AA214" t="s">
        <v>74</v>
      </c>
      <c r="AB214" t="s">
        <v>74</v>
      </c>
      <c r="AC214" t="s">
        <v>74</v>
      </c>
      <c r="AD214" t="s">
        <v>74</v>
      </c>
      <c r="AE214" t="s">
        <v>74</v>
      </c>
      <c r="AF214" t="s">
        <v>74</v>
      </c>
      <c r="AG214">
        <v>31</v>
      </c>
      <c r="AH214">
        <v>19</v>
      </c>
      <c r="AI214">
        <v>19</v>
      </c>
      <c r="AJ214">
        <v>0</v>
      </c>
      <c r="AK214">
        <v>2</v>
      </c>
      <c r="AL214" t="s">
        <v>1023</v>
      </c>
      <c r="AM214" t="s">
        <v>1024</v>
      </c>
      <c r="AN214" t="s">
        <v>2748</v>
      </c>
      <c r="AO214" t="s">
        <v>1026</v>
      </c>
      <c r="AP214" t="s">
        <v>2749</v>
      </c>
      <c r="AQ214" t="s">
        <v>74</v>
      </c>
      <c r="AR214" t="s">
        <v>1027</v>
      </c>
      <c r="AS214" t="s">
        <v>1028</v>
      </c>
      <c r="AT214" t="s">
        <v>2402</v>
      </c>
      <c r="AU214">
        <v>1993</v>
      </c>
      <c r="AV214">
        <v>150</v>
      </c>
      <c r="AW214" t="s">
        <v>74</v>
      </c>
      <c r="AX214">
        <v>4</v>
      </c>
      <c r="AY214" t="s">
        <v>74</v>
      </c>
      <c r="AZ214" t="s">
        <v>74</v>
      </c>
      <c r="BA214" t="s">
        <v>74</v>
      </c>
      <c r="BB214">
        <v>665</v>
      </c>
      <c r="BC214">
        <v>668</v>
      </c>
      <c r="BD214" t="s">
        <v>74</v>
      </c>
      <c r="BE214" t="s">
        <v>2750</v>
      </c>
      <c r="BF214" t="str">
        <f>HYPERLINK("http://dx.doi.org/10.1144/gsjgs.150.4.0665","http://dx.doi.org/10.1144/gsjgs.150.4.0665")</f>
        <v>http://dx.doi.org/10.1144/gsjgs.150.4.0665</v>
      </c>
      <c r="BG214" t="s">
        <v>74</v>
      </c>
      <c r="BH214" t="s">
        <v>74</v>
      </c>
      <c r="BI214">
        <v>4</v>
      </c>
      <c r="BJ214" t="s">
        <v>451</v>
      </c>
      <c r="BK214" t="s">
        <v>88</v>
      </c>
      <c r="BL214" t="s">
        <v>452</v>
      </c>
      <c r="BM214" t="s">
        <v>2751</v>
      </c>
      <c r="BN214" t="s">
        <v>74</v>
      </c>
      <c r="BO214" t="s">
        <v>74</v>
      </c>
      <c r="BP214" t="s">
        <v>74</v>
      </c>
      <c r="BQ214" t="s">
        <v>74</v>
      </c>
      <c r="BR214" t="s">
        <v>91</v>
      </c>
      <c r="BS214" t="s">
        <v>2752</v>
      </c>
      <c r="BT214" t="str">
        <f>HYPERLINK("https%3A%2F%2Fwww.webofscience.com%2Fwos%2Fwoscc%2Ffull-record%2FWOS:A1993LM63200007","View Full Record in Web of Science")</f>
        <v>View Full Record in Web of Science</v>
      </c>
    </row>
    <row r="215" spans="1:72" x14ac:dyDescent="0.15">
      <c r="A215" t="s">
        <v>72</v>
      </c>
      <c r="B215" t="s">
        <v>2753</v>
      </c>
      <c r="C215" t="s">
        <v>74</v>
      </c>
      <c r="D215" t="s">
        <v>74</v>
      </c>
      <c r="E215" t="s">
        <v>74</v>
      </c>
      <c r="F215" t="s">
        <v>2753</v>
      </c>
      <c r="G215" t="s">
        <v>74</v>
      </c>
      <c r="H215" t="s">
        <v>74</v>
      </c>
      <c r="I215" t="s">
        <v>2754</v>
      </c>
      <c r="J215" t="s">
        <v>1017</v>
      </c>
      <c r="K215" t="s">
        <v>74</v>
      </c>
      <c r="L215" t="s">
        <v>74</v>
      </c>
      <c r="M215" t="s">
        <v>77</v>
      </c>
      <c r="N215" t="s">
        <v>78</v>
      </c>
      <c r="O215" t="s">
        <v>74</v>
      </c>
      <c r="P215" t="s">
        <v>74</v>
      </c>
      <c r="Q215" t="s">
        <v>74</v>
      </c>
      <c r="R215" t="s">
        <v>74</v>
      </c>
      <c r="S215" t="s">
        <v>74</v>
      </c>
      <c r="T215" t="s">
        <v>74</v>
      </c>
      <c r="U215" t="s">
        <v>2755</v>
      </c>
      <c r="V215" t="s">
        <v>2756</v>
      </c>
      <c r="W215" t="s">
        <v>2757</v>
      </c>
      <c r="X215" t="s">
        <v>2758</v>
      </c>
      <c r="Y215" t="s">
        <v>2759</v>
      </c>
      <c r="Z215" t="s">
        <v>74</v>
      </c>
      <c r="AA215" t="s">
        <v>2760</v>
      </c>
      <c r="AB215" t="s">
        <v>2761</v>
      </c>
      <c r="AC215" t="s">
        <v>74</v>
      </c>
      <c r="AD215" t="s">
        <v>74</v>
      </c>
      <c r="AE215" t="s">
        <v>74</v>
      </c>
      <c r="AF215" t="s">
        <v>74</v>
      </c>
      <c r="AG215">
        <v>40</v>
      </c>
      <c r="AH215">
        <v>72</v>
      </c>
      <c r="AI215">
        <v>78</v>
      </c>
      <c r="AJ215">
        <v>0</v>
      </c>
      <c r="AK215">
        <v>2</v>
      </c>
      <c r="AL215" t="s">
        <v>1023</v>
      </c>
      <c r="AM215" t="s">
        <v>1024</v>
      </c>
      <c r="AN215" t="s">
        <v>1025</v>
      </c>
      <c r="AO215" t="s">
        <v>1026</v>
      </c>
      <c r="AP215" t="s">
        <v>74</v>
      </c>
      <c r="AQ215" t="s">
        <v>74</v>
      </c>
      <c r="AR215" t="s">
        <v>1027</v>
      </c>
      <c r="AS215" t="s">
        <v>1028</v>
      </c>
      <c r="AT215" t="s">
        <v>2402</v>
      </c>
      <c r="AU215">
        <v>1993</v>
      </c>
      <c r="AV215">
        <v>150</v>
      </c>
      <c r="AW215" t="s">
        <v>74</v>
      </c>
      <c r="AX215">
        <v>4</v>
      </c>
      <c r="AY215" t="s">
        <v>74</v>
      </c>
      <c r="AZ215" t="s">
        <v>74</v>
      </c>
      <c r="BA215" t="s">
        <v>74</v>
      </c>
      <c r="BB215">
        <v>677</v>
      </c>
      <c r="BC215">
        <v>682</v>
      </c>
      <c r="BD215" t="s">
        <v>74</v>
      </c>
      <c r="BE215" t="s">
        <v>2762</v>
      </c>
      <c r="BF215" t="str">
        <f>HYPERLINK("http://dx.doi.org/10.1144/gsjgs.150.4.0677","http://dx.doi.org/10.1144/gsjgs.150.4.0677")</f>
        <v>http://dx.doi.org/10.1144/gsjgs.150.4.0677</v>
      </c>
      <c r="BG215" t="s">
        <v>74</v>
      </c>
      <c r="BH215" t="s">
        <v>74</v>
      </c>
      <c r="BI215">
        <v>6</v>
      </c>
      <c r="BJ215" t="s">
        <v>451</v>
      </c>
      <c r="BK215" t="s">
        <v>88</v>
      </c>
      <c r="BL215" t="s">
        <v>452</v>
      </c>
      <c r="BM215" t="s">
        <v>2751</v>
      </c>
      <c r="BN215" t="s">
        <v>74</v>
      </c>
      <c r="BO215" t="s">
        <v>74</v>
      </c>
      <c r="BP215" t="s">
        <v>74</v>
      </c>
      <c r="BQ215" t="s">
        <v>74</v>
      </c>
      <c r="BR215" t="s">
        <v>91</v>
      </c>
      <c r="BS215" t="s">
        <v>2763</v>
      </c>
      <c r="BT215" t="str">
        <f>HYPERLINK("https%3A%2F%2Fwww.webofscience.com%2Fwos%2Fwoscc%2Ffull-record%2FWOS:A1993LM63200010","View Full Record in Web of Science")</f>
        <v>View Full Record in Web of Science</v>
      </c>
    </row>
    <row r="216" spans="1:72" x14ac:dyDescent="0.15">
      <c r="A216" t="s">
        <v>72</v>
      </c>
      <c r="B216" t="s">
        <v>2764</v>
      </c>
      <c r="C216" t="s">
        <v>74</v>
      </c>
      <c r="D216" t="s">
        <v>74</v>
      </c>
      <c r="E216" t="s">
        <v>74</v>
      </c>
      <c r="F216" t="s">
        <v>2764</v>
      </c>
      <c r="G216" t="s">
        <v>74</v>
      </c>
      <c r="H216" t="s">
        <v>74</v>
      </c>
      <c r="I216" t="s">
        <v>2765</v>
      </c>
      <c r="J216" t="s">
        <v>2766</v>
      </c>
      <c r="K216" t="s">
        <v>74</v>
      </c>
      <c r="L216" t="s">
        <v>74</v>
      </c>
      <c r="M216" t="s">
        <v>77</v>
      </c>
      <c r="N216" t="s">
        <v>78</v>
      </c>
      <c r="O216" t="s">
        <v>74</v>
      </c>
      <c r="P216" t="s">
        <v>74</v>
      </c>
      <c r="Q216" t="s">
        <v>74</v>
      </c>
      <c r="R216" t="s">
        <v>74</v>
      </c>
      <c r="S216" t="s">
        <v>74</v>
      </c>
      <c r="T216" t="s">
        <v>74</v>
      </c>
      <c r="U216" t="s">
        <v>2767</v>
      </c>
      <c r="V216" t="s">
        <v>2768</v>
      </c>
      <c r="W216" t="s">
        <v>74</v>
      </c>
      <c r="X216" t="s">
        <v>74</v>
      </c>
      <c r="Y216" t="s">
        <v>2769</v>
      </c>
      <c r="Z216" t="s">
        <v>74</v>
      </c>
      <c r="AA216" t="s">
        <v>74</v>
      </c>
      <c r="AB216" t="s">
        <v>2770</v>
      </c>
      <c r="AC216" t="s">
        <v>74</v>
      </c>
      <c r="AD216" t="s">
        <v>74</v>
      </c>
      <c r="AE216" t="s">
        <v>74</v>
      </c>
      <c r="AF216" t="s">
        <v>74</v>
      </c>
      <c r="AG216">
        <v>55</v>
      </c>
      <c r="AH216">
        <v>44</v>
      </c>
      <c r="AI216">
        <v>49</v>
      </c>
      <c r="AJ216">
        <v>0</v>
      </c>
      <c r="AK216">
        <v>8</v>
      </c>
      <c r="AL216" t="s">
        <v>2771</v>
      </c>
      <c r="AM216" t="s">
        <v>161</v>
      </c>
      <c r="AN216" t="s">
        <v>2772</v>
      </c>
      <c r="AO216" t="s">
        <v>2773</v>
      </c>
      <c r="AP216" t="s">
        <v>74</v>
      </c>
      <c r="AQ216" t="s">
        <v>74</v>
      </c>
      <c r="AR216" t="s">
        <v>2774</v>
      </c>
      <c r="AS216" t="s">
        <v>2775</v>
      </c>
      <c r="AT216" t="s">
        <v>2402</v>
      </c>
      <c r="AU216">
        <v>1993</v>
      </c>
      <c r="AV216">
        <v>38</v>
      </c>
      <c r="AW216">
        <v>5</v>
      </c>
      <c r="AX216" t="s">
        <v>74</v>
      </c>
      <c r="AY216" t="s">
        <v>74</v>
      </c>
      <c r="AZ216" t="s">
        <v>74</v>
      </c>
      <c r="BA216" t="s">
        <v>74</v>
      </c>
      <c r="BB216">
        <v>935</v>
      </c>
      <c r="BC216">
        <v>948</v>
      </c>
      <c r="BD216" t="s">
        <v>74</v>
      </c>
      <c r="BE216" t="s">
        <v>2776</v>
      </c>
      <c r="BF216" t="str">
        <f>HYPERLINK("http://dx.doi.org/10.4319/lo.1993.38.5.0935","http://dx.doi.org/10.4319/lo.1993.38.5.0935")</f>
        <v>http://dx.doi.org/10.4319/lo.1993.38.5.0935</v>
      </c>
      <c r="BG216" t="s">
        <v>74</v>
      </c>
      <c r="BH216" t="s">
        <v>74</v>
      </c>
      <c r="BI216">
        <v>14</v>
      </c>
      <c r="BJ216" t="s">
        <v>2777</v>
      </c>
      <c r="BK216" t="s">
        <v>88</v>
      </c>
      <c r="BL216" t="s">
        <v>681</v>
      </c>
      <c r="BM216" t="s">
        <v>2778</v>
      </c>
      <c r="BN216" t="s">
        <v>74</v>
      </c>
      <c r="BO216" t="s">
        <v>74</v>
      </c>
      <c r="BP216" t="s">
        <v>74</v>
      </c>
      <c r="BQ216" t="s">
        <v>74</v>
      </c>
      <c r="BR216" t="s">
        <v>91</v>
      </c>
      <c r="BS216" t="s">
        <v>2779</v>
      </c>
      <c r="BT216" t="str">
        <f>HYPERLINK("https%3A%2F%2Fwww.webofscience.com%2Fwos%2Fwoscc%2Ffull-record%2FWOS:A1993MZ48500004","View Full Record in Web of Science")</f>
        <v>View Full Record in Web of Science</v>
      </c>
    </row>
    <row r="217" spans="1:72" x14ac:dyDescent="0.15">
      <c r="A217" t="s">
        <v>72</v>
      </c>
      <c r="B217" t="s">
        <v>2780</v>
      </c>
      <c r="C217" t="s">
        <v>74</v>
      </c>
      <c r="D217" t="s">
        <v>74</v>
      </c>
      <c r="E217" t="s">
        <v>74</v>
      </c>
      <c r="F217" t="s">
        <v>2780</v>
      </c>
      <c r="G217" t="s">
        <v>74</v>
      </c>
      <c r="H217" t="s">
        <v>74</v>
      </c>
      <c r="I217" t="s">
        <v>2781</v>
      </c>
      <c r="J217" t="s">
        <v>2782</v>
      </c>
      <c r="K217" t="s">
        <v>74</v>
      </c>
      <c r="L217" t="s">
        <v>74</v>
      </c>
      <c r="M217" t="s">
        <v>77</v>
      </c>
      <c r="N217" t="s">
        <v>884</v>
      </c>
      <c r="O217" t="s">
        <v>2783</v>
      </c>
      <c r="P217" t="s">
        <v>2784</v>
      </c>
      <c r="Q217" t="s">
        <v>2785</v>
      </c>
      <c r="R217" t="s">
        <v>74</v>
      </c>
      <c r="S217" t="s">
        <v>74</v>
      </c>
      <c r="T217" t="s">
        <v>74</v>
      </c>
      <c r="U217" t="s">
        <v>2786</v>
      </c>
      <c r="V217" t="s">
        <v>2787</v>
      </c>
      <c r="W217" t="s">
        <v>2788</v>
      </c>
      <c r="X217" t="s">
        <v>2789</v>
      </c>
      <c r="Y217" t="s">
        <v>74</v>
      </c>
      <c r="Z217" t="s">
        <v>74</v>
      </c>
      <c r="AA217" t="s">
        <v>74</v>
      </c>
      <c r="AB217" t="s">
        <v>74</v>
      </c>
      <c r="AC217" t="s">
        <v>74</v>
      </c>
      <c r="AD217" t="s">
        <v>74</v>
      </c>
      <c r="AE217" t="s">
        <v>74</v>
      </c>
      <c r="AF217" t="s">
        <v>74</v>
      </c>
      <c r="AG217">
        <v>26</v>
      </c>
      <c r="AH217">
        <v>75</v>
      </c>
      <c r="AI217">
        <v>76</v>
      </c>
      <c r="AJ217">
        <v>0</v>
      </c>
      <c r="AK217">
        <v>5</v>
      </c>
      <c r="AL217" t="s">
        <v>119</v>
      </c>
      <c r="AM217" t="s">
        <v>120</v>
      </c>
      <c r="AN217" t="s">
        <v>121</v>
      </c>
      <c r="AO217" t="s">
        <v>2790</v>
      </c>
      <c r="AP217" t="s">
        <v>74</v>
      </c>
      <c r="AQ217" t="s">
        <v>74</v>
      </c>
      <c r="AR217" t="s">
        <v>2791</v>
      </c>
      <c r="AS217" t="s">
        <v>2792</v>
      </c>
      <c r="AT217" t="s">
        <v>2402</v>
      </c>
      <c r="AU217">
        <v>1993</v>
      </c>
      <c r="AV217">
        <v>43</v>
      </c>
      <c r="AW217" t="s">
        <v>2492</v>
      </c>
      <c r="AX217" t="s">
        <v>74</v>
      </c>
      <c r="AY217" t="s">
        <v>74</v>
      </c>
      <c r="AZ217" t="s">
        <v>74</v>
      </c>
      <c r="BA217" t="s">
        <v>74</v>
      </c>
      <c r="BB217">
        <v>47</v>
      </c>
      <c r="BC217">
        <v>64</v>
      </c>
      <c r="BD217" t="s">
        <v>74</v>
      </c>
      <c r="BE217" t="s">
        <v>2793</v>
      </c>
      <c r="BF217" t="str">
        <f>HYPERLINK("http://dx.doi.org/10.1016/0304-4203(93)90215-A","http://dx.doi.org/10.1016/0304-4203(93)90215-A")</f>
        <v>http://dx.doi.org/10.1016/0304-4203(93)90215-A</v>
      </c>
      <c r="BG217" t="s">
        <v>74</v>
      </c>
      <c r="BH217" t="s">
        <v>74</v>
      </c>
      <c r="BI217">
        <v>18</v>
      </c>
      <c r="BJ217" t="s">
        <v>2794</v>
      </c>
      <c r="BK217" t="s">
        <v>894</v>
      </c>
      <c r="BL217" t="s">
        <v>2795</v>
      </c>
      <c r="BM217" t="s">
        <v>2796</v>
      </c>
      <c r="BN217" t="s">
        <v>74</v>
      </c>
      <c r="BO217" t="s">
        <v>74</v>
      </c>
      <c r="BP217" t="s">
        <v>74</v>
      </c>
      <c r="BQ217" t="s">
        <v>74</v>
      </c>
      <c r="BR217" t="s">
        <v>91</v>
      </c>
      <c r="BS217" t="s">
        <v>2797</v>
      </c>
      <c r="BT217" t="str">
        <f>HYPERLINK("https%3A%2F%2Fwww.webofscience.com%2Fwos%2Fwoscc%2Ffull-record%2FWOS:A1993LX15300005","View Full Record in Web of Science")</f>
        <v>View Full Record in Web of Science</v>
      </c>
    </row>
    <row r="218" spans="1:72" x14ac:dyDescent="0.15">
      <c r="A218" t="s">
        <v>72</v>
      </c>
      <c r="B218" t="s">
        <v>2798</v>
      </c>
      <c r="C218" t="s">
        <v>74</v>
      </c>
      <c r="D218" t="s">
        <v>74</v>
      </c>
      <c r="E218" t="s">
        <v>74</v>
      </c>
      <c r="F218" t="s">
        <v>2798</v>
      </c>
      <c r="G218" t="s">
        <v>74</v>
      </c>
      <c r="H218" t="s">
        <v>74</v>
      </c>
      <c r="I218" t="s">
        <v>2799</v>
      </c>
      <c r="J218" t="s">
        <v>1085</v>
      </c>
      <c r="K218" t="s">
        <v>74</v>
      </c>
      <c r="L218" t="s">
        <v>74</v>
      </c>
      <c r="M218" t="s">
        <v>77</v>
      </c>
      <c r="N218" t="s">
        <v>78</v>
      </c>
      <c r="O218" t="s">
        <v>74</v>
      </c>
      <c r="P218" t="s">
        <v>74</v>
      </c>
      <c r="Q218" t="s">
        <v>74</v>
      </c>
      <c r="R218" t="s">
        <v>74</v>
      </c>
      <c r="S218" t="s">
        <v>74</v>
      </c>
      <c r="T218" t="s">
        <v>74</v>
      </c>
      <c r="U218" t="s">
        <v>2800</v>
      </c>
      <c r="V218" t="s">
        <v>2801</v>
      </c>
      <c r="W218" t="s">
        <v>2802</v>
      </c>
      <c r="X218" t="s">
        <v>2803</v>
      </c>
      <c r="Y218" t="s">
        <v>2804</v>
      </c>
      <c r="Z218" t="s">
        <v>74</v>
      </c>
      <c r="AA218" t="s">
        <v>74</v>
      </c>
      <c r="AB218" t="s">
        <v>74</v>
      </c>
      <c r="AC218" t="s">
        <v>74</v>
      </c>
      <c r="AD218" t="s">
        <v>74</v>
      </c>
      <c r="AE218" t="s">
        <v>74</v>
      </c>
      <c r="AF218" t="s">
        <v>74</v>
      </c>
      <c r="AG218">
        <v>38</v>
      </c>
      <c r="AH218">
        <v>91</v>
      </c>
      <c r="AI218">
        <v>97</v>
      </c>
      <c r="AJ218">
        <v>0</v>
      </c>
      <c r="AK218">
        <v>6</v>
      </c>
      <c r="AL218" t="s">
        <v>1092</v>
      </c>
      <c r="AM218" t="s">
        <v>1093</v>
      </c>
      <c r="AN218" t="s">
        <v>1094</v>
      </c>
      <c r="AO218" t="s">
        <v>1095</v>
      </c>
      <c r="AP218" t="s">
        <v>74</v>
      </c>
      <c r="AQ218" t="s">
        <v>74</v>
      </c>
      <c r="AR218" t="s">
        <v>1096</v>
      </c>
      <c r="AS218" t="s">
        <v>1097</v>
      </c>
      <c r="AT218" t="s">
        <v>2402</v>
      </c>
      <c r="AU218">
        <v>1993</v>
      </c>
      <c r="AV218">
        <v>97</v>
      </c>
      <c r="AW218">
        <v>2</v>
      </c>
      <c r="AX218" t="s">
        <v>74</v>
      </c>
      <c r="AY218" t="s">
        <v>74</v>
      </c>
      <c r="AZ218" t="s">
        <v>74</v>
      </c>
      <c r="BA218" t="s">
        <v>74</v>
      </c>
      <c r="BB218">
        <v>135</v>
      </c>
      <c r="BC218">
        <v>142</v>
      </c>
      <c r="BD218" t="s">
        <v>74</v>
      </c>
      <c r="BE218" t="s">
        <v>2805</v>
      </c>
      <c r="BF218" t="str">
        <f>HYPERLINK("http://dx.doi.org/10.3354/meps097135","http://dx.doi.org/10.3354/meps097135")</f>
        <v>http://dx.doi.org/10.3354/meps097135</v>
      </c>
      <c r="BG218" t="s">
        <v>74</v>
      </c>
      <c r="BH218" t="s">
        <v>74</v>
      </c>
      <c r="BI218">
        <v>8</v>
      </c>
      <c r="BJ218" t="s">
        <v>1099</v>
      </c>
      <c r="BK218" t="s">
        <v>88</v>
      </c>
      <c r="BL218" t="s">
        <v>1100</v>
      </c>
      <c r="BM218" t="s">
        <v>2806</v>
      </c>
      <c r="BN218" t="s">
        <v>74</v>
      </c>
      <c r="BO218" t="s">
        <v>169</v>
      </c>
      <c r="BP218" t="s">
        <v>74</v>
      </c>
      <c r="BQ218" t="s">
        <v>74</v>
      </c>
      <c r="BR218" t="s">
        <v>91</v>
      </c>
      <c r="BS218" t="s">
        <v>2807</v>
      </c>
      <c r="BT218" t="str">
        <f>HYPERLINK("https%3A%2F%2Fwww.webofscience.com%2Fwos%2Fwoscc%2Ffull-record%2FWOS:A1993LP39900004","View Full Record in Web of Science")</f>
        <v>View Full Record in Web of Science</v>
      </c>
    </row>
    <row r="219" spans="1:72" x14ac:dyDescent="0.15">
      <c r="A219" t="s">
        <v>72</v>
      </c>
      <c r="B219" t="s">
        <v>2808</v>
      </c>
      <c r="C219" t="s">
        <v>74</v>
      </c>
      <c r="D219" t="s">
        <v>74</v>
      </c>
      <c r="E219" t="s">
        <v>74</v>
      </c>
      <c r="F219" t="s">
        <v>2808</v>
      </c>
      <c r="G219" t="s">
        <v>74</v>
      </c>
      <c r="H219" t="s">
        <v>74</v>
      </c>
      <c r="I219" t="s">
        <v>2809</v>
      </c>
      <c r="J219" t="s">
        <v>218</v>
      </c>
      <c r="K219" t="s">
        <v>74</v>
      </c>
      <c r="L219" t="s">
        <v>74</v>
      </c>
      <c r="M219" t="s">
        <v>77</v>
      </c>
      <c r="N219" t="s">
        <v>78</v>
      </c>
      <c r="O219" t="s">
        <v>74</v>
      </c>
      <c r="P219" t="s">
        <v>74</v>
      </c>
      <c r="Q219" t="s">
        <v>74</v>
      </c>
      <c r="R219" t="s">
        <v>74</v>
      </c>
      <c r="S219" t="s">
        <v>74</v>
      </c>
      <c r="T219" t="s">
        <v>74</v>
      </c>
      <c r="U219" t="s">
        <v>2810</v>
      </c>
      <c r="V219" t="s">
        <v>2811</v>
      </c>
      <c r="W219" t="s">
        <v>74</v>
      </c>
      <c r="X219" t="s">
        <v>74</v>
      </c>
      <c r="Y219" t="s">
        <v>2812</v>
      </c>
      <c r="Z219" t="s">
        <v>74</v>
      </c>
      <c r="AA219" t="s">
        <v>2813</v>
      </c>
      <c r="AB219" t="s">
        <v>2814</v>
      </c>
      <c r="AC219" t="s">
        <v>74</v>
      </c>
      <c r="AD219" t="s">
        <v>74</v>
      </c>
      <c r="AE219" t="s">
        <v>74</v>
      </c>
      <c r="AF219" t="s">
        <v>74</v>
      </c>
      <c r="AG219">
        <v>52</v>
      </c>
      <c r="AH219">
        <v>158</v>
      </c>
      <c r="AI219">
        <v>168</v>
      </c>
      <c r="AJ219">
        <v>0</v>
      </c>
      <c r="AK219">
        <v>7</v>
      </c>
      <c r="AL219" t="s">
        <v>2815</v>
      </c>
      <c r="AM219" t="s">
        <v>120</v>
      </c>
      <c r="AN219" t="s">
        <v>2816</v>
      </c>
      <c r="AO219" t="s">
        <v>224</v>
      </c>
      <c r="AP219" t="s">
        <v>2817</v>
      </c>
      <c r="AQ219" t="s">
        <v>74</v>
      </c>
      <c r="AR219" t="s">
        <v>225</v>
      </c>
      <c r="AS219" t="s">
        <v>226</v>
      </c>
      <c r="AT219" t="s">
        <v>2402</v>
      </c>
      <c r="AU219">
        <v>1993</v>
      </c>
      <c r="AV219">
        <v>22</v>
      </c>
      <c r="AW219" t="s">
        <v>749</v>
      </c>
      <c r="AX219" t="s">
        <v>74</v>
      </c>
      <c r="AY219" t="s">
        <v>74</v>
      </c>
      <c r="AZ219" t="s">
        <v>74</v>
      </c>
      <c r="BA219" t="s">
        <v>74</v>
      </c>
      <c r="BB219">
        <v>33</v>
      </c>
      <c r="BC219">
        <v>69</v>
      </c>
      <c r="BD219" t="s">
        <v>74</v>
      </c>
      <c r="BE219" t="s">
        <v>2818</v>
      </c>
      <c r="BF219" t="str">
        <f>HYPERLINK("http://dx.doi.org/10.1016/0377-8398(93)90003-G","http://dx.doi.org/10.1016/0377-8398(93)90003-G")</f>
        <v>http://dx.doi.org/10.1016/0377-8398(93)90003-G</v>
      </c>
      <c r="BG219" t="s">
        <v>74</v>
      </c>
      <c r="BH219" t="s">
        <v>74</v>
      </c>
      <c r="BI219">
        <v>37</v>
      </c>
      <c r="BJ219" t="s">
        <v>109</v>
      </c>
      <c r="BK219" t="s">
        <v>88</v>
      </c>
      <c r="BL219" t="s">
        <v>109</v>
      </c>
      <c r="BM219" t="s">
        <v>2819</v>
      </c>
      <c r="BN219" t="s">
        <v>74</v>
      </c>
      <c r="BO219" t="s">
        <v>74</v>
      </c>
      <c r="BP219" t="s">
        <v>74</v>
      </c>
      <c r="BQ219" t="s">
        <v>74</v>
      </c>
      <c r="BR219" t="s">
        <v>91</v>
      </c>
      <c r="BS219" t="s">
        <v>2820</v>
      </c>
      <c r="BT219" t="str">
        <f>HYPERLINK("https%3A%2F%2Fwww.webofscience.com%2Fwos%2Fwoscc%2Ffull-record%2FWOS:A1993LQ99200002","View Full Record in Web of Science")</f>
        <v>View Full Record in Web of Science</v>
      </c>
    </row>
    <row r="220" spans="1:72" x14ac:dyDescent="0.15">
      <c r="A220" t="s">
        <v>72</v>
      </c>
      <c r="B220" t="s">
        <v>2821</v>
      </c>
      <c r="C220" t="s">
        <v>74</v>
      </c>
      <c r="D220" t="s">
        <v>74</v>
      </c>
      <c r="E220" t="s">
        <v>74</v>
      </c>
      <c r="F220" t="s">
        <v>2821</v>
      </c>
      <c r="G220" t="s">
        <v>74</v>
      </c>
      <c r="H220" t="s">
        <v>74</v>
      </c>
      <c r="I220" t="s">
        <v>2822</v>
      </c>
      <c r="J220" t="s">
        <v>2823</v>
      </c>
      <c r="K220" t="s">
        <v>74</v>
      </c>
      <c r="L220" t="s">
        <v>74</v>
      </c>
      <c r="M220" t="s">
        <v>77</v>
      </c>
      <c r="N220" t="s">
        <v>78</v>
      </c>
      <c r="O220" t="s">
        <v>74</v>
      </c>
      <c r="P220" t="s">
        <v>74</v>
      </c>
      <c r="Q220" t="s">
        <v>74</v>
      </c>
      <c r="R220" t="s">
        <v>74</v>
      </c>
      <c r="S220" t="s">
        <v>74</v>
      </c>
      <c r="T220" t="s">
        <v>2824</v>
      </c>
      <c r="U220" t="s">
        <v>74</v>
      </c>
      <c r="V220" t="s">
        <v>2825</v>
      </c>
      <c r="W220" t="s">
        <v>2826</v>
      </c>
      <c r="X220" t="s">
        <v>74</v>
      </c>
      <c r="Y220" t="s">
        <v>2827</v>
      </c>
      <c r="Z220" t="s">
        <v>74</v>
      </c>
      <c r="AA220" t="s">
        <v>74</v>
      </c>
      <c r="AB220" t="s">
        <v>74</v>
      </c>
      <c r="AC220" t="s">
        <v>74</v>
      </c>
      <c r="AD220" t="s">
        <v>74</v>
      </c>
      <c r="AE220" t="s">
        <v>74</v>
      </c>
      <c r="AF220" t="s">
        <v>74</v>
      </c>
      <c r="AG220">
        <v>15</v>
      </c>
      <c r="AH220">
        <v>13</v>
      </c>
      <c r="AI220">
        <v>13</v>
      </c>
      <c r="AJ220">
        <v>0</v>
      </c>
      <c r="AK220">
        <v>0</v>
      </c>
      <c r="AL220" t="s">
        <v>2828</v>
      </c>
      <c r="AM220" t="s">
        <v>2829</v>
      </c>
      <c r="AN220" t="s">
        <v>2830</v>
      </c>
      <c r="AO220" t="s">
        <v>2831</v>
      </c>
      <c r="AP220" t="s">
        <v>74</v>
      </c>
      <c r="AQ220" t="s">
        <v>74</v>
      </c>
      <c r="AR220" t="s">
        <v>2823</v>
      </c>
      <c r="AS220" t="s">
        <v>2832</v>
      </c>
      <c r="AT220" t="s">
        <v>2833</v>
      </c>
      <c r="AU220">
        <v>1993</v>
      </c>
      <c r="AV220">
        <v>48</v>
      </c>
      <c r="AW220" t="s">
        <v>74</v>
      </c>
      <c r="AX220" t="s">
        <v>74</v>
      </c>
      <c r="AY220" t="s">
        <v>74</v>
      </c>
      <c r="AZ220" t="s">
        <v>74</v>
      </c>
      <c r="BA220" t="s">
        <v>74</v>
      </c>
      <c r="BB220">
        <v>343</v>
      </c>
      <c r="BC220">
        <v>358</v>
      </c>
      <c r="BD220" t="s">
        <v>74</v>
      </c>
      <c r="BE220" t="s">
        <v>74</v>
      </c>
      <c r="BF220" t="s">
        <v>74</v>
      </c>
      <c r="BG220" t="s">
        <v>74</v>
      </c>
      <c r="BH220" t="s">
        <v>74</v>
      </c>
      <c r="BI220">
        <v>16</v>
      </c>
      <c r="BJ220" t="s">
        <v>2834</v>
      </c>
      <c r="BK220" t="s">
        <v>88</v>
      </c>
      <c r="BL220" t="s">
        <v>2834</v>
      </c>
      <c r="BM220" t="s">
        <v>2835</v>
      </c>
      <c r="BN220" t="s">
        <v>74</v>
      </c>
      <c r="BO220" t="s">
        <v>74</v>
      </c>
      <c r="BP220" t="s">
        <v>74</v>
      </c>
      <c r="BQ220" t="s">
        <v>74</v>
      </c>
      <c r="BR220" t="s">
        <v>91</v>
      </c>
      <c r="BS220" t="s">
        <v>2836</v>
      </c>
      <c r="BT220" t="str">
        <f>HYPERLINK("https%3A%2F%2Fwww.webofscience.com%2Fwos%2Fwoscc%2Ffull-record%2FWOS:A1993LX49600027","View Full Record in Web of Science")</f>
        <v>View Full Record in Web of Science</v>
      </c>
    </row>
    <row r="221" spans="1:72" x14ac:dyDescent="0.15">
      <c r="A221" t="s">
        <v>72</v>
      </c>
      <c r="B221" t="s">
        <v>2837</v>
      </c>
      <c r="C221" t="s">
        <v>74</v>
      </c>
      <c r="D221" t="s">
        <v>74</v>
      </c>
      <c r="E221" t="s">
        <v>74</v>
      </c>
      <c r="F221" t="s">
        <v>2837</v>
      </c>
      <c r="G221" t="s">
        <v>74</v>
      </c>
      <c r="H221" t="s">
        <v>74</v>
      </c>
      <c r="I221" t="s">
        <v>2838</v>
      </c>
      <c r="J221" t="s">
        <v>2823</v>
      </c>
      <c r="K221" t="s">
        <v>74</v>
      </c>
      <c r="L221" t="s">
        <v>74</v>
      </c>
      <c r="M221" t="s">
        <v>77</v>
      </c>
      <c r="N221" t="s">
        <v>78</v>
      </c>
      <c r="O221" t="s">
        <v>74</v>
      </c>
      <c r="P221" t="s">
        <v>74</v>
      </c>
      <c r="Q221" t="s">
        <v>74</v>
      </c>
      <c r="R221" t="s">
        <v>74</v>
      </c>
      <c r="S221" t="s">
        <v>74</v>
      </c>
      <c r="T221" t="s">
        <v>74</v>
      </c>
      <c r="U221" t="s">
        <v>2839</v>
      </c>
      <c r="V221" t="s">
        <v>2840</v>
      </c>
      <c r="W221" t="s">
        <v>2841</v>
      </c>
      <c r="X221" t="s">
        <v>74</v>
      </c>
      <c r="Y221" t="s">
        <v>2842</v>
      </c>
      <c r="Z221" t="s">
        <v>74</v>
      </c>
      <c r="AA221" t="s">
        <v>74</v>
      </c>
      <c r="AB221" t="s">
        <v>74</v>
      </c>
      <c r="AC221" t="s">
        <v>74</v>
      </c>
      <c r="AD221" t="s">
        <v>74</v>
      </c>
      <c r="AE221" t="s">
        <v>74</v>
      </c>
      <c r="AF221" t="s">
        <v>74</v>
      </c>
      <c r="AG221">
        <v>29</v>
      </c>
      <c r="AH221">
        <v>15</v>
      </c>
      <c r="AI221">
        <v>17</v>
      </c>
      <c r="AJ221">
        <v>0</v>
      </c>
      <c r="AK221">
        <v>1</v>
      </c>
      <c r="AL221" t="s">
        <v>2828</v>
      </c>
      <c r="AM221" t="s">
        <v>2829</v>
      </c>
      <c r="AN221" t="s">
        <v>2843</v>
      </c>
      <c r="AO221" t="s">
        <v>2831</v>
      </c>
      <c r="AP221" t="s">
        <v>74</v>
      </c>
      <c r="AQ221" t="s">
        <v>74</v>
      </c>
      <c r="AR221" t="s">
        <v>2823</v>
      </c>
      <c r="AS221" t="s">
        <v>2832</v>
      </c>
      <c r="AT221" t="s">
        <v>2833</v>
      </c>
      <c r="AU221">
        <v>1993</v>
      </c>
      <c r="AV221">
        <v>48</v>
      </c>
      <c r="AW221" t="s">
        <v>74</v>
      </c>
      <c r="AX221" t="s">
        <v>74</v>
      </c>
      <c r="AY221" t="s">
        <v>74</v>
      </c>
      <c r="AZ221" t="s">
        <v>74</v>
      </c>
      <c r="BA221" t="s">
        <v>74</v>
      </c>
      <c r="BB221">
        <v>441</v>
      </c>
      <c r="BC221">
        <v>450</v>
      </c>
      <c r="BD221" t="s">
        <v>74</v>
      </c>
      <c r="BE221" t="s">
        <v>74</v>
      </c>
      <c r="BF221" t="s">
        <v>74</v>
      </c>
      <c r="BG221" t="s">
        <v>74</v>
      </c>
      <c r="BH221" t="s">
        <v>74</v>
      </c>
      <c r="BI221">
        <v>10</v>
      </c>
      <c r="BJ221" t="s">
        <v>2834</v>
      </c>
      <c r="BK221" t="s">
        <v>88</v>
      </c>
      <c r="BL221" t="s">
        <v>2834</v>
      </c>
      <c r="BM221" t="s">
        <v>2835</v>
      </c>
      <c r="BN221" t="s">
        <v>74</v>
      </c>
      <c r="BO221" t="s">
        <v>74</v>
      </c>
      <c r="BP221" t="s">
        <v>74</v>
      </c>
      <c r="BQ221" t="s">
        <v>74</v>
      </c>
      <c r="BR221" t="s">
        <v>91</v>
      </c>
      <c r="BS221" t="s">
        <v>2844</v>
      </c>
      <c r="BT221" t="str">
        <f>HYPERLINK("https%3A%2F%2Fwww.webofscience.com%2Fwos%2Fwoscc%2Ffull-record%2FWOS:A1993LX49600033","View Full Record in Web of Science")</f>
        <v>View Full Record in Web of Science</v>
      </c>
    </row>
    <row r="222" spans="1:72" x14ac:dyDescent="0.15">
      <c r="A222" t="s">
        <v>72</v>
      </c>
      <c r="B222" t="s">
        <v>2845</v>
      </c>
      <c r="C222" t="s">
        <v>74</v>
      </c>
      <c r="D222" t="s">
        <v>74</v>
      </c>
      <c r="E222" t="s">
        <v>74</v>
      </c>
      <c r="F222" t="s">
        <v>2845</v>
      </c>
      <c r="G222" t="s">
        <v>74</v>
      </c>
      <c r="H222" t="s">
        <v>74</v>
      </c>
      <c r="I222" t="s">
        <v>2846</v>
      </c>
      <c r="J222" t="s">
        <v>2847</v>
      </c>
      <c r="K222" t="s">
        <v>74</v>
      </c>
      <c r="L222" t="s">
        <v>74</v>
      </c>
      <c r="M222" t="s">
        <v>77</v>
      </c>
      <c r="N222" t="s">
        <v>884</v>
      </c>
      <c r="O222" t="s">
        <v>2848</v>
      </c>
      <c r="P222" t="s">
        <v>2849</v>
      </c>
      <c r="Q222" t="s">
        <v>2850</v>
      </c>
      <c r="R222" t="s">
        <v>74</v>
      </c>
      <c r="S222" t="s">
        <v>74</v>
      </c>
      <c r="T222" t="s">
        <v>74</v>
      </c>
      <c r="U222" t="s">
        <v>74</v>
      </c>
      <c r="V222" t="s">
        <v>2851</v>
      </c>
      <c r="W222" t="s">
        <v>74</v>
      </c>
      <c r="X222" t="s">
        <v>74</v>
      </c>
      <c r="Y222" t="s">
        <v>2852</v>
      </c>
      <c r="Z222" t="s">
        <v>74</v>
      </c>
      <c r="AA222" t="s">
        <v>2853</v>
      </c>
      <c r="AB222" t="s">
        <v>74</v>
      </c>
      <c r="AC222" t="s">
        <v>74</v>
      </c>
      <c r="AD222" t="s">
        <v>74</v>
      </c>
      <c r="AE222" t="s">
        <v>74</v>
      </c>
      <c r="AF222" t="s">
        <v>74</v>
      </c>
      <c r="AG222">
        <v>62</v>
      </c>
      <c r="AH222">
        <v>4</v>
      </c>
      <c r="AI222">
        <v>6</v>
      </c>
      <c r="AJ222">
        <v>1</v>
      </c>
      <c r="AK222">
        <v>12</v>
      </c>
      <c r="AL222" t="s">
        <v>2854</v>
      </c>
      <c r="AM222" t="s">
        <v>2855</v>
      </c>
      <c r="AN222" t="s">
        <v>2856</v>
      </c>
      <c r="AO222" t="s">
        <v>2857</v>
      </c>
      <c r="AP222" t="s">
        <v>74</v>
      </c>
      <c r="AQ222" t="s">
        <v>74</v>
      </c>
      <c r="AR222" t="s">
        <v>2858</v>
      </c>
      <c r="AS222" t="s">
        <v>2859</v>
      </c>
      <c r="AT222" t="s">
        <v>2833</v>
      </c>
      <c r="AU222">
        <v>1993</v>
      </c>
      <c r="AV222">
        <v>24</v>
      </c>
      <c r="AW222">
        <v>3</v>
      </c>
      <c r="AX222" t="s">
        <v>74</v>
      </c>
      <c r="AY222" t="s">
        <v>74</v>
      </c>
      <c r="AZ222" t="s">
        <v>74</v>
      </c>
      <c r="BA222" t="s">
        <v>74</v>
      </c>
      <c r="BB222">
        <v>237</v>
      </c>
      <c r="BC222">
        <v>255</v>
      </c>
      <c r="BD222" t="s">
        <v>74</v>
      </c>
      <c r="BE222" t="s">
        <v>74</v>
      </c>
      <c r="BF222" t="s">
        <v>74</v>
      </c>
      <c r="BG222" t="s">
        <v>74</v>
      </c>
      <c r="BH222" t="s">
        <v>74</v>
      </c>
      <c r="BI222">
        <v>19</v>
      </c>
      <c r="BJ222" t="s">
        <v>2860</v>
      </c>
      <c r="BK222" t="s">
        <v>2861</v>
      </c>
      <c r="BL222" t="s">
        <v>2862</v>
      </c>
      <c r="BM222" t="s">
        <v>2863</v>
      </c>
      <c r="BN222" t="s">
        <v>74</v>
      </c>
      <c r="BO222" t="s">
        <v>74</v>
      </c>
      <c r="BP222" t="s">
        <v>74</v>
      </c>
      <c r="BQ222" t="s">
        <v>74</v>
      </c>
      <c r="BR222" t="s">
        <v>91</v>
      </c>
      <c r="BS222" t="s">
        <v>2864</v>
      </c>
      <c r="BT222" t="str">
        <f>HYPERLINK("https%3A%2F%2Fwww.webofscience.com%2Fwos%2Fwoscc%2Ffull-record%2FWOS:A1993LY20300001","View Full Record in Web of Science")</f>
        <v>View Full Record in Web of Science</v>
      </c>
    </row>
    <row r="223" spans="1:72" x14ac:dyDescent="0.15">
      <c r="A223" t="s">
        <v>72</v>
      </c>
      <c r="B223" t="s">
        <v>2865</v>
      </c>
      <c r="C223" t="s">
        <v>74</v>
      </c>
      <c r="D223" t="s">
        <v>74</v>
      </c>
      <c r="E223" t="s">
        <v>74</v>
      </c>
      <c r="F223" t="s">
        <v>2865</v>
      </c>
      <c r="G223" t="s">
        <v>74</v>
      </c>
      <c r="H223" t="s">
        <v>74</v>
      </c>
      <c r="I223" t="s">
        <v>2866</v>
      </c>
      <c r="J223" t="s">
        <v>1176</v>
      </c>
      <c r="K223" t="s">
        <v>74</v>
      </c>
      <c r="L223" t="s">
        <v>74</v>
      </c>
      <c r="M223" t="s">
        <v>787</v>
      </c>
      <c r="N223" t="s">
        <v>78</v>
      </c>
      <c r="O223" t="s">
        <v>74</v>
      </c>
      <c r="P223" t="s">
        <v>74</v>
      </c>
      <c r="Q223" t="s">
        <v>74</v>
      </c>
      <c r="R223" t="s">
        <v>74</v>
      </c>
      <c r="S223" t="s">
        <v>74</v>
      </c>
      <c r="T223" t="s">
        <v>74</v>
      </c>
      <c r="U223" t="s">
        <v>74</v>
      </c>
      <c r="V223" t="s">
        <v>74</v>
      </c>
      <c r="W223" t="s">
        <v>74</v>
      </c>
      <c r="X223" t="s">
        <v>74</v>
      </c>
      <c r="Y223" t="s">
        <v>1188</v>
      </c>
      <c r="Z223" t="s">
        <v>74</v>
      </c>
      <c r="AA223" t="s">
        <v>74</v>
      </c>
      <c r="AB223" t="s">
        <v>74</v>
      </c>
      <c r="AC223" t="s">
        <v>74</v>
      </c>
      <c r="AD223" t="s">
        <v>74</v>
      </c>
      <c r="AE223" t="s">
        <v>74</v>
      </c>
      <c r="AF223" t="s">
        <v>74</v>
      </c>
      <c r="AG223">
        <v>1</v>
      </c>
      <c r="AH223">
        <v>0</v>
      </c>
      <c r="AI223">
        <v>0</v>
      </c>
      <c r="AJ223">
        <v>0</v>
      </c>
      <c r="AK223">
        <v>3</v>
      </c>
      <c r="AL223" t="s">
        <v>789</v>
      </c>
      <c r="AM223" t="s">
        <v>790</v>
      </c>
      <c r="AN223" t="s">
        <v>791</v>
      </c>
      <c r="AO223" t="s">
        <v>1179</v>
      </c>
      <c r="AP223" t="s">
        <v>74</v>
      </c>
      <c r="AQ223" t="s">
        <v>74</v>
      </c>
      <c r="AR223" t="s">
        <v>1180</v>
      </c>
      <c r="AS223" t="s">
        <v>1181</v>
      </c>
      <c r="AT223" t="s">
        <v>2460</v>
      </c>
      <c r="AU223">
        <v>1993</v>
      </c>
      <c r="AV223">
        <v>33</v>
      </c>
      <c r="AW223">
        <v>4</v>
      </c>
      <c r="AX223" t="s">
        <v>74</v>
      </c>
      <c r="AY223" t="s">
        <v>74</v>
      </c>
      <c r="AZ223" t="s">
        <v>74</v>
      </c>
      <c r="BA223" t="s">
        <v>74</v>
      </c>
      <c r="BB223">
        <v>587</v>
      </c>
      <c r="BC223">
        <v>588</v>
      </c>
      <c r="BD223" t="s">
        <v>74</v>
      </c>
      <c r="BE223" t="s">
        <v>74</v>
      </c>
      <c r="BF223" t="s">
        <v>74</v>
      </c>
      <c r="BG223" t="s">
        <v>74</v>
      </c>
      <c r="BH223" t="s">
        <v>74</v>
      </c>
      <c r="BI223">
        <v>2</v>
      </c>
      <c r="BJ223" t="s">
        <v>963</v>
      </c>
      <c r="BK223" t="s">
        <v>88</v>
      </c>
      <c r="BL223" t="s">
        <v>963</v>
      </c>
      <c r="BM223" t="s">
        <v>2867</v>
      </c>
      <c r="BN223" t="s">
        <v>74</v>
      </c>
      <c r="BO223" t="s">
        <v>74</v>
      </c>
      <c r="BP223" t="s">
        <v>74</v>
      </c>
      <c r="BQ223" t="s">
        <v>74</v>
      </c>
      <c r="BR223" t="s">
        <v>91</v>
      </c>
      <c r="BS223" t="s">
        <v>2868</v>
      </c>
      <c r="BT223" t="str">
        <f>HYPERLINK("https%3A%2F%2Fwww.webofscience.com%2Fwos%2Fwoscc%2Ffull-record%2FWOS:A1993LV22100018","View Full Record in Web of Science")</f>
        <v>View Full Record in Web of Science</v>
      </c>
    </row>
    <row r="224" spans="1:72" x14ac:dyDescent="0.15">
      <c r="A224" t="s">
        <v>72</v>
      </c>
      <c r="B224" t="s">
        <v>2869</v>
      </c>
      <c r="C224" t="s">
        <v>74</v>
      </c>
      <c r="D224" t="s">
        <v>74</v>
      </c>
      <c r="E224" t="s">
        <v>74</v>
      </c>
      <c r="F224" t="s">
        <v>2869</v>
      </c>
      <c r="G224" t="s">
        <v>74</v>
      </c>
      <c r="H224" t="s">
        <v>74</v>
      </c>
      <c r="I224" t="s">
        <v>2870</v>
      </c>
      <c r="J224" t="s">
        <v>1176</v>
      </c>
      <c r="K224" t="s">
        <v>74</v>
      </c>
      <c r="L224" t="s">
        <v>74</v>
      </c>
      <c r="M224" t="s">
        <v>787</v>
      </c>
      <c r="N224" t="s">
        <v>549</v>
      </c>
      <c r="O224" t="s">
        <v>74</v>
      </c>
      <c r="P224" t="s">
        <v>74</v>
      </c>
      <c r="Q224" t="s">
        <v>74</v>
      </c>
      <c r="R224" t="s">
        <v>74</v>
      </c>
      <c r="S224" t="s">
        <v>74</v>
      </c>
      <c r="T224" t="s">
        <v>74</v>
      </c>
      <c r="U224" t="s">
        <v>74</v>
      </c>
      <c r="V224" t="s">
        <v>74</v>
      </c>
      <c r="W224" t="s">
        <v>74</v>
      </c>
      <c r="X224" t="s">
        <v>74</v>
      </c>
      <c r="Y224" t="s">
        <v>2871</v>
      </c>
      <c r="Z224" t="s">
        <v>74</v>
      </c>
      <c r="AA224" t="s">
        <v>74</v>
      </c>
      <c r="AB224" t="s">
        <v>74</v>
      </c>
      <c r="AC224" t="s">
        <v>74</v>
      </c>
      <c r="AD224" t="s">
        <v>74</v>
      </c>
      <c r="AE224" t="s">
        <v>74</v>
      </c>
      <c r="AF224" t="s">
        <v>74</v>
      </c>
      <c r="AG224">
        <v>4</v>
      </c>
      <c r="AH224">
        <v>11</v>
      </c>
      <c r="AI224">
        <v>11</v>
      </c>
      <c r="AJ224">
        <v>0</v>
      </c>
      <c r="AK224">
        <v>1</v>
      </c>
      <c r="AL224" t="s">
        <v>789</v>
      </c>
      <c r="AM224" t="s">
        <v>790</v>
      </c>
      <c r="AN224" t="s">
        <v>791</v>
      </c>
      <c r="AO224" t="s">
        <v>1179</v>
      </c>
      <c r="AP224" t="s">
        <v>74</v>
      </c>
      <c r="AQ224" t="s">
        <v>74</v>
      </c>
      <c r="AR224" t="s">
        <v>1180</v>
      </c>
      <c r="AS224" t="s">
        <v>1181</v>
      </c>
      <c r="AT224" t="s">
        <v>2460</v>
      </c>
      <c r="AU224">
        <v>1993</v>
      </c>
      <c r="AV224">
        <v>33</v>
      </c>
      <c r="AW224">
        <v>4</v>
      </c>
      <c r="AX224" t="s">
        <v>74</v>
      </c>
      <c r="AY224" t="s">
        <v>74</v>
      </c>
      <c r="AZ224" t="s">
        <v>74</v>
      </c>
      <c r="BA224" t="s">
        <v>74</v>
      </c>
      <c r="BB224">
        <v>627</v>
      </c>
      <c r="BC224">
        <v>631</v>
      </c>
      <c r="BD224" t="s">
        <v>74</v>
      </c>
      <c r="BE224" t="s">
        <v>74</v>
      </c>
      <c r="BF224" t="s">
        <v>74</v>
      </c>
      <c r="BG224" t="s">
        <v>74</v>
      </c>
      <c r="BH224" t="s">
        <v>74</v>
      </c>
      <c r="BI224">
        <v>5</v>
      </c>
      <c r="BJ224" t="s">
        <v>963</v>
      </c>
      <c r="BK224" t="s">
        <v>88</v>
      </c>
      <c r="BL224" t="s">
        <v>963</v>
      </c>
      <c r="BM224" t="s">
        <v>2867</v>
      </c>
      <c r="BN224" t="s">
        <v>74</v>
      </c>
      <c r="BO224" t="s">
        <v>74</v>
      </c>
      <c r="BP224" t="s">
        <v>74</v>
      </c>
      <c r="BQ224" t="s">
        <v>74</v>
      </c>
      <c r="BR224" t="s">
        <v>91</v>
      </c>
      <c r="BS224" t="s">
        <v>2872</v>
      </c>
      <c r="BT224" t="str">
        <f>HYPERLINK("https%3A%2F%2Fwww.webofscience.com%2Fwos%2Fwoscc%2Ffull-record%2FWOS:A1993LV22100025","View Full Record in Web of Science")</f>
        <v>View Full Record in Web of Science</v>
      </c>
    </row>
    <row r="225" spans="1:72" x14ac:dyDescent="0.15">
      <c r="A225" t="s">
        <v>72</v>
      </c>
      <c r="B225" t="s">
        <v>2873</v>
      </c>
      <c r="C225" t="s">
        <v>74</v>
      </c>
      <c r="D225" t="s">
        <v>74</v>
      </c>
      <c r="E225" t="s">
        <v>74</v>
      </c>
      <c r="F225" t="s">
        <v>2873</v>
      </c>
      <c r="G225" t="s">
        <v>74</v>
      </c>
      <c r="H225" t="s">
        <v>74</v>
      </c>
      <c r="I225" t="s">
        <v>2874</v>
      </c>
      <c r="J225" t="s">
        <v>2875</v>
      </c>
      <c r="K225" t="s">
        <v>74</v>
      </c>
      <c r="L225" t="s">
        <v>74</v>
      </c>
      <c r="M225" t="s">
        <v>77</v>
      </c>
      <c r="N225" t="s">
        <v>599</v>
      </c>
      <c r="O225" t="s">
        <v>74</v>
      </c>
      <c r="P225" t="s">
        <v>74</v>
      </c>
      <c r="Q225" t="s">
        <v>74</v>
      </c>
      <c r="R225" t="s">
        <v>74</v>
      </c>
      <c r="S225" t="s">
        <v>74</v>
      </c>
      <c r="T225" t="s">
        <v>74</v>
      </c>
      <c r="U225" t="s">
        <v>2876</v>
      </c>
      <c r="V225" t="s">
        <v>2877</v>
      </c>
      <c r="W225" t="s">
        <v>74</v>
      </c>
      <c r="X225" t="s">
        <v>74</v>
      </c>
      <c r="Y225" t="s">
        <v>2878</v>
      </c>
      <c r="Z225" t="s">
        <v>74</v>
      </c>
      <c r="AA225" t="s">
        <v>74</v>
      </c>
      <c r="AB225" t="s">
        <v>74</v>
      </c>
      <c r="AC225" t="s">
        <v>74</v>
      </c>
      <c r="AD225" t="s">
        <v>74</v>
      </c>
      <c r="AE225" t="s">
        <v>74</v>
      </c>
      <c r="AF225" t="s">
        <v>74</v>
      </c>
      <c r="AG225">
        <v>11</v>
      </c>
      <c r="AH225">
        <v>15</v>
      </c>
      <c r="AI225">
        <v>16</v>
      </c>
      <c r="AJ225">
        <v>0</v>
      </c>
      <c r="AK225">
        <v>5</v>
      </c>
      <c r="AL225" t="s">
        <v>1317</v>
      </c>
      <c r="AM225" t="s">
        <v>1318</v>
      </c>
      <c r="AN225" t="s">
        <v>1319</v>
      </c>
      <c r="AO225" t="s">
        <v>2879</v>
      </c>
      <c r="AP225" t="s">
        <v>74</v>
      </c>
      <c r="AQ225" t="s">
        <v>74</v>
      </c>
      <c r="AR225" t="s">
        <v>2880</v>
      </c>
      <c r="AS225" t="s">
        <v>74</v>
      </c>
      <c r="AT225" t="s">
        <v>2833</v>
      </c>
      <c r="AU225">
        <v>1993</v>
      </c>
      <c r="AV225">
        <v>24</v>
      </c>
      <c r="AW225">
        <v>3</v>
      </c>
      <c r="AX225" t="s">
        <v>74</v>
      </c>
      <c r="AY225" t="s">
        <v>74</v>
      </c>
      <c r="AZ225" t="s">
        <v>74</v>
      </c>
      <c r="BA225" t="s">
        <v>74</v>
      </c>
      <c r="BB225">
        <v>243</v>
      </c>
      <c r="BC225">
        <v>246</v>
      </c>
      <c r="BD225" t="s">
        <v>74</v>
      </c>
      <c r="BE225" t="s">
        <v>2881</v>
      </c>
      <c r="BF225" t="str">
        <f>HYPERLINK("http://dx.doi.org/10.2307/3676740","http://dx.doi.org/10.2307/3676740")</f>
        <v>http://dx.doi.org/10.2307/3676740</v>
      </c>
      <c r="BG225" t="s">
        <v>74</v>
      </c>
      <c r="BH225" t="s">
        <v>74</v>
      </c>
      <c r="BI225">
        <v>4</v>
      </c>
      <c r="BJ225" t="s">
        <v>2419</v>
      </c>
      <c r="BK225" t="s">
        <v>88</v>
      </c>
      <c r="BL225" t="s">
        <v>713</v>
      </c>
      <c r="BM225" t="s">
        <v>2882</v>
      </c>
      <c r="BN225" t="s">
        <v>74</v>
      </c>
      <c r="BO225" t="s">
        <v>74</v>
      </c>
      <c r="BP225" t="s">
        <v>74</v>
      </c>
      <c r="BQ225" t="s">
        <v>74</v>
      </c>
      <c r="BR225" t="s">
        <v>91</v>
      </c>
      <c r="BS225" t="s">
        <v>2883</v>
      </c>
      <c r="BT225" t="str">
        <f>HYPERLINK("https%3A%2F%2Fwww.webofscience.com%2Fwos%2Fwoscc%2Ffull-record%2FWOS:A1993LX99600009","View Full Record in Web of Science")</f>
        <v>View Full Record in Web of Science</v>
      </c>
    </row>
    <row r="226" spans="1:72" x14ac:dyDescent="0.15">
      <c r="A226" t="s">
        <v>72</v>
      </c>
      <c r="B226" t="s">
        <v>2884</v>
      </c>
      <c r="C226" t="s">
        <v>74</v>
      </c>
      <c r="D226" t="s">
        <v>74</v>
      </c>
      <c r="E226" t="s">
        <v>74</v>
      </c>
      <c r="F226" t="s">
        <v>2884</v>
      </c>
      <c r="G226" t="s">
        <v>74</v>
      </c>
      <c r="H226" t="s">
        <v>74</v>
      </c>
      <c r="I226" t="s">
        <v>2885</v>
      </c>
      <c r="J226" t="s">
        <v>2886</v>
      </c>
      <c r="K226" t="s">
        <v>74</v>
      </c>
      <c r="L226" t="s">
        <v>74</v>
      </c>
      <c r="M226" t="s">
        <v>77</v>
      </c>
      <c r="N226" t="s">
        <v>78</v>
      </c>
      <c r="O226" t="s">
        <v>74</v>
      </c>
      <c r="P226" t="s">
        <v>74</v>
      </c>
      <c r="Q226" t="s">
        <v>74</v>
      </c>
      <c r="R226" t="s">
        <v>74</v>
      </c>
      <c r="S226" t="s">
        <v>74</v>
      </c>
      <c r="T226" t="s">
        <v>74</v>
      </c>
      <c r="U226" t="s">
        <v>2887</v>
      </c>
      <c r="V226" t="s">
        <v>2888</v>
      </c>
      <c r="W226" t="s">
        <v>74</v>
      </c>
      <c r="X226" t="s">
        <v>74</v>
      </c>
      <c r="Y226" t="s">
        <v>2889</v>
      </c>
      <c r="Z226" t="s">
        <v>74</v>
      </c>
      <c r="AA226" t="s">
        <v>2890</v>
      </c>
      <c r="AB226" t="s">
        <v>74</v>
      </c>
      <c r="AC226" t="s">
        <v>74</v>
      </c>
      <c r="AD226" t="s">
        <v>74</v>
      </c>
      <c r="AE226" t="s">
        <v>74</v>
      </c>
      <c r="AF226" t="s">
        <v>74</v>
      </c>
      <c r="AG226">
        <v>51</v>
      </c>
      <c r="AH226">
        <v>22</v>
      </c>
      <c r="AI226">
        <v>22</v>
      </c>
      <c r="AJ226">
        <v>1</v>
      </c>
      <c r="AK226">
        <v>8</v>
      </c>
      <c r="AL226" t="s">
        <v>119</v>
      </c>
      <c r="AM226" t="s">
        <v>120</v>
      </c>
      <c r="AN226" t="s">
        <v>121</v>
      </c>
      <c r="AO226" t="s">
        <v>2891</v>
      </c>
      <c r="AP226" t="s">
        <v>74</v>
      </c>
      <c r="AQ226" t="s">
        <v>74</v>
      </c>
      <c r="AR226" t="s">
        <v>2892</v>
      </c>
      <c r="AS226" t="s">
        <v>2893</v>
      </c>
      <c r="AT226" t="s">
        <v>2402</v>
      </c>
      <c r="AU226">
        <v>1993</v>
      </c>
      <c r="AV226">
        <v>103</v>
      </c>
      <c r="AW226" t="s">
        <v>749</v>
      </c>
      <c r="AX226" t="s">
        <v>74</v>
      </c>
      <c r="AY226" t="s">
        <v>74</v>
      </c>
      <c r="AZ226" t="s">
        <v>74</v>
      </c>
      <c r="BA226" t="s">
        <v>74</v>
      </c>
      <c r="BB226">
        <v>21</v>
      </c>
      <c r="BC226">
        <v>30</v>
      </c>
      <c r="BD226" t="s">
        <v>74</v>
      </c>
      <c r="BE226" t="s">
        <v>74</v>
      </c>
      <c r="BF226" t="s">
        <v>74</v>
      </c>
      <c r="BG226" t="s">
        <v>74</v>
      </c>
      <c r="BH226" t="s">
        <v>74</v>
      </c>
      <c r="BI226">
        <v>10</v>
      </c>
      <c r="BJ226" t="s">
        <v>2894</v>
      </c>
      <c r="BK226" t="s">
        <v>88</v>
      </c>
      <c r="BL226" t="s">
        <v>2895</v>
      </c>
      <c r="BM226" t="s">
        <v>2896</v>
      </c>
      <c r="BN226" t="s">
        <v>74</v>
      </c>
      <c r="BO226" t="s">
        <v>74</v>
      </c>
      <c r="BP226" t="s">
        <v>74</v>
      </c>
      <c r="BQ226" t="s">
        <v>74</v>
      </c>
      <c r="BR226" t="s">
        <v>91</v>
      </c>
      <c r="BS226" t="s">
        <v>2897</v>
      </c>
      <c r="BT226" t="str">
        <f>HYPERLINK("https%3A%2F%2Fwww.webofscience.com%2Fwos%2Fwoscc%2Ffull-record%2FWOS:A1993LU39200002","View Full Record in Web of Science")</f>
        <v>View Full Record in Web of Science</v>
      </c>
    </row>
    <row r="227" spans="1:72" x14ac:dyDescent="0.15">
      <c r="A227" t="s">
        <v>72</v>
      </c>
      <c r="B227" t="s">
        <v>2898</v>
      </c>
      <c r="C227" t="s">
        <v>74</v>
      </c>
      <c r="D227" t="s">
        <v>74</v>
      </c>
      <c r="E227" t="s">
        <v>74</v>
      </c>
      <c r="F227" t="s">
        <v>2898</v>
      </c>
      <c r="G227" t="s">
        <v>74</v>
      </c>
      <c r="H227" t="s">
        <v>74</v>
      </c>
      <c r="I227" t="s">
        <v>2899</v>
      </c>
      <c r="J227" t="s">
        <v>1256</v>
      </c>
      <c r="K227" t="s">
        <v>74</v>
      </c>
      <c r="L227" t="s">
        <v>74</v>
      </c>
      <c r="M227" t="s">
        <v>77</v>
      </c>
      <c r="N227" t="s">
        <v>78</v>
      </c>
      <c r="O227" t="s">
        <v>74</v>
      </c>
      <c r="P227" t="s">
        <v>74</v>
      </c>
      <c r="Q227" t="s">
        <v>74</v>
      </c>
      <c r="R227" t="s">
        <v>74</v>
      </c>
      <c r="S227" t="s">
        <v>74</v>
      </c>
      <c r="T227" t="s">
        <v>74</v>
      </c>
      <c r="U227" t="s">
        <v>2900</v>
      </c>
      <c r="V227" t="s">
        <v>2901</v>
      </c>
      <c r="W227" t="s">
        <v>2902</v>
      </c>
      <c r="X227" t="s">
        <v>2903</v>
      </c>
      <c r="Y227" t="s">
        <v>2904</v>
      </c>
      <c r="Z227" t="s">
        <v>74</v>
      </c>
      <c r="AA227" t="s">
        <v>74</v>
      </c>
      <c r="AB227" t="s">
        <v>74</v>
      </c>
      <c r="AC227" t="s">
        <v>74</v>
      </c>
      <c r="AD227" t="s">
        <v>74</v>
      </c>
      <c r="AE227" t="s">
        <v>74</v>
      </c>
      <c r="AF227" t="s">
        <v>74</v>
      </c>
      <c r="AG227">
        <v>15</v>
      </c>
      <c r="AH227">
        <v>30</v>
      </c>
      <c r="AI227">
        <v>33</v>
      </c>
      <c r="AJ227">
        <v>0</v>
      </c>
      <c r="AK227">
        <v>2</v>
      </c>
      <c r="AL227" t="s">
        <v>177</v>
      </c>
      <c r="AM227" t="s">
        <v>178</v>
      </c>
      <c r="AN227" t="s">
        <v>179</v>
      </c>
      <c r="AO227" t="s">
        <v>1261</v>
      </c>
      <c r="AP227" t="s">
        <v>74</v>
      </c>
      <c r="AQ227" t="s">
        <v>74</v>
      </c>
      <c r="AR227" t="s">
        <v>1262</v>
      </c>
      <c r="AS227" t="s">
        <v>1263</v>
      </c>
      <c r="AT227" t="s">
        <v>2402</v>
      </c>
      <c r="AU227">
        <v>1993</v>
      </c>
      <c r="AV227">
        <v>13</v>
      </c>
      <c r="AW227">
        <v>5</v>
      </c>
      <c r="AX227" t="s">
        <v>74</v>
      </c>
      <c r="AY227" t="s">
        <v>74</v>
      </c>
      <c r="AZ227" t="s">
        <v>74</v>
      </c>
      <c r="BA227" t="s">
        <v>74</v>
      </c>
      <c r="BB227">
        <v>287</v>
      </c>
      <c r="BC227">
        <v>289</v>
      </c>
      <c r="BD227" t="s">
        <v>74</v>
      </c>
      <c r="BE227" t="s">
        <v>74</v>
      </c>
      <c r="BF227" t="s">
        <v>74</v>
      </c>
      <c r="BG227" t="s">
        <v>74</v>
      </c>
      <c r="BH227" t="s">
        <v>74</v>
      </c>
      <c r="BI227">
        <v>3</v>
      </c>
      <c r="BJ227" t="s">
        <v>1264</v>
      </c>
      <c r="BK227" t="s">
        <v>88</v>
      </c>
      <c r="BL227" t="s">
        <v>1265</v>
      </c>
      <c r="BM227" t="s">
        <v>2905</v>
      </c>
      <c r="BN227" t="s">
        <v>74</v>
      </c>
      <c r="BO227" t="s">
        <v>74</v>
      </c>
      <c r="BP227" t="s">
        <v>74</v>
      </c>
      <c r="BQ227" t="s">
        <v>74</v>
      </c>
      <c r="BR227" t="s">
        <v>91</v>
      </c>
      <c r="BS227" t="s">
        <v>2906</v>
      </c>
      <c r="BT227" t="str">
        <f>HYPERLINK("https%3A%2F%2Fwww.webofscience.com%2Fwos%2Fwoscc%2Ffull-record%2FWOS:A1993LP06200001","View Full Record in Web of Science")</f>
        <v>View Full Record in Web of Science</v>
      </c>
    </row>
    <row r="228" spans="1:72" x14ac:dyDescent="0.15">
      <c r="A228" t="s">
        <v>72</v>
      </c>
      <c r="B228" t="s">
        <v>2907</v>
      </c>
      <c r="C228" t="s">
        <v>74</v>
      </c>
      <c r="D228" t="s">
        <v>74</v>
      </c>
      <c r="E228" t="s">
        <v>74</v>
      </c>
      <c r="F228" t="s">
        <v>2907</v>
      </c>
      <c r="G228" t="s">
        <v>74</v>
      </c>
      <c r="H228" t="s">
        <v>74</v>
      </c>
      <c r="I228" t="s">
        <v>2908</v>
      </c>
      <c r="J228" t="s">
        <v>1256</v>
      </c>
      <c r="K228" t="s">
        <v>74</v>
      </c>
      <c r="L228" t="s">
        <v>74</v>
      </c>
      <c r="M228" t="s">
        <v>77</v>
      </c>
      <c r="N228" t="s">
        <v>78</v>
      </c>
      <c r="O228" t="s">
        <v>74</v>
      </c>
      <c r="P228" t="s">
        <v>74</v>
      </c>
      <c r="Q228" t="s">
        <v>74</v>
      </c>
      <c r="R228" t="s">
        <v>74</v>
      </c>
      <c r="S228" t="s">
        <v>74</v>
      </c>
      <c r="T228" t="s">
        <v>74</v>
      </c>
      <c r="U228" t="s">
        <v>2909</v>
      </c>
      <c r="V228" t="s">
        <v>2910</v>
      </c>
      <c r="W228" t="s">
        <v>74</v>
      </c>
      <c r="X228" t="s">
        <v>74</v>
      </c>
      <c r="Y228" t="s">
        <v>2911</v>
      </c>
      <c r="Z228" t="s">
        <v>74</v>
      </c>
      <c r="AA228" t="s">
        <v>74</v>
      </c>
      <c r="AB228" t="s">
        <v>74</v>
      </c>
      <c r="AC228" t="s">
        <v>74</v>
      </c>
      <c r="AD228" t="s">
        <v>74</v>
      </c>
      <c r="AE228" t="s">
        <v>74</v>
      </c>
      <c r="AF228" t="s">
        <v>74</v>
      </c>
      <c r="AG228">
        <v>25</v>
      </c>
      <c r="AH228">
        <v>28</v>
      </c>
      <c r="AI228">
        <v>28</v>
      </c>
      <c r="AJ228">
        <v>0</v>
      </c>
      <c r="AK228">
        <v>1</v>
      </c>
      <c r="AL228" t="s">
        <v>177</v>
      </c>
      <c r="AM228" t="s">
        <v>178</v>
      </c>
      <c r="AN228" t="s">
        <v>179</v>
      </c>
      <c r="AO228" t="s">
        <v>1261</v>
      </c>
      <c r="AP228" t="s">
        <v>74</v>
      </c>
      <c r="AQ228" t="s">
        <v>74</v>
      </c>
      <c r="AR228" t="s">
        <v>1262</v>
      </c>
      <c r="AS228" t="s">
        <v>1263</v>
      </c>
      <c r="AT228" t="s">
        <v>2402</v>
      </c>
      <c r="AU228">
        <v>1993</v>
      </c>
      <c r="AV228">
        <v>13</v>
      </c>
      <c r="AW228">
        <v>5</v>
      </c>
      <c r="AX228" t="s">
        <v>74</v>
      </c>
      <c r="AY228" t="s">
        <v>74</v>
      </c>
      <c r="AZ228" t="s">
        <v>74</v>
      </c>
      <c r="BA228" t="s">
        <v>74</v>
      </c>
      <c r="BB228">
        <v>291</v>
      </c>
      <c r="BC228">
        <v>296</v>
      </c>
      <c r="BD228" t="s">
        <v>74</v>
      </c>
      <c r="BE228" t="s">
        <v>74</v>
      </c>
      <c r="BF228" t="s">
        <v>74</v>
      </c>
      <c r="BG228" t="s">
        <v>74</v>
      </c>
      <c r="BH228" t="s">
        <v>74</v>
      </c>
      <c r="BI228">
        <v>6</v>
      </c>
      <c r="BJ228" t="s">
        <v>1264</v>
      </c>
      <c r="BK228" t="s">
        <v>88</v>
      </c>
      <c r="BL228" t="s">
        <v>1265</v>
      </c>
      <c r="BM228" t="s">
        <v>2905</v>
      </c>
      <c r="BN228" t="s">
        <v>74</v>
      </c>
      <c r="BO228" t="s">
        <v>74</v>
      </c>
      <c r="BP228" t="s">
        <v>74</v>
      </c>
      <c r="BQ228" t="s">
        <v>74</v>
      </c>
      <c r="BR228" t="s">
        <v>91</v>
      </c>
      <c r="BS228" t="s">
        <v>2912</v>
      </c>
      <c r="BT228" t="str">
        <f>HYPERLINK("https%3A%2F%2Fwww.webofscience.com%2Fwos%2Fwoscc%2Ffull-record%2FWOS:A1993LP06200002","View Full Record in Web of Science")</f>
        <v>View Full Record in Web of Science</v>
      </c>
    </row>
    <row r="229" spans="1:72" x14ac:dyDescent="0.15">
      <c r="A229" t="s">
        <v>72</v>
      </c>
      <c r="B229" t="s">
        <v>2913</v>
      </c>
      <c r="C229" t="s">
        <v>74</v>
      </c>
      <c r="D229" t="s">
        <v>74</v>
      </c>
      <c r="E229" t="s">
        <v>74</v>
      </c>
      <c r="F229" t="s">
        <v>2913</v>
      </c>
      <c r="G229" t="s">
        <v>74</v>
      </c>
      <c r="H229" t="s">
        <v>74</v>
      </c>
      <c r="I229" t="s">
        <v>2914</v>
      </c>
      <c r="J229" t="s">
        <v>1256</v>
      </c>
      <c r="K229" t="s">
        <v>74</v>
      </c>
      <c r="L229" t="s">
        <v>74</v>
      </c>
      <c r="M229" t="s">
        <v>77</v>
      </c>
      <c r="N229" t="s">
        <v>78</v>
      </c>
      <c r="O229" t="s">
        <v>74</v>
      </c>
      <c r="P229" t="s">
        <v>74</v>
      </c>
      <c r="Q229" t="s">
        <v>74</v>
      </c>
      <c r="R229" t="s">
        <v>74</v>
      </c>
      <c r="S229" t="s">
        <v>74</v>
      </c>
      <c r="T229" t="s">
        <v>74</v>
      </c>
      <c r="U229" t="s">
        <v>2915</v>
      </c>
      <c r="V229" t="s">
        <v>2916</v>
      </c>
      <c r="W229" t="s">
        <v>74</v>
      </c>
      <c r="X229" t="s">
        <v>74</v>
      </c>
      <c r="Y229" t="s">
        <v>2917</v>
      </c>
      <c r="Z229" t="s">
        <v>74</v>
      </c>
      <c r="AA229" t="s">
        <v>74</v>
      </c>
      <c r="AB229" t="s">
        <v>74</v>
      </c>
      <c r="AC229" t="s">
        <v>74</v>
      </c>
      <c r="AD229" t="s">
        <v>74</v>
      </c>
      <c r="AE229" t="s">
        <v>74</v>
      </c>
      <c r="AF229" t="s">
        <v>74</v>
      </c>
      <c r="AG229">
        <v>35</v>
      </c>
      <c r="AH229">
        <v>18</v>
      </c>
      <c r="AI229">
        <v>18</v>
      </c>
      <c r="AJ229">
        <v>0</v>
      </c>
      <c r="AK229">
        <v>1</v>
      </c>
      <c r="AL229" t="s">
        <v>177</v>
      </c>
      <c r="AM229" t="s">
        <v>178</v>
      </c>
      <c r="AN229" t="s">
        <v>179</v>
      </c>
      <c r="AO229" t="s">
        <v>1261</v>
      </c>
      <c r="AP229" t="s">
        <v>74</v>
      </c>
      <c r="AQ229" t="s">
        <v>74</v>
      </c>
      <c r="AR229" t="s">
        <v>1262</v>
      </c>
      <c r="AS229" t="s">
        <v>1263</v>
      </c>
      <c r="AT229" t="s">
        <v>2402</v>
      </c>
      <c r="AU229">
        <v>1993</v>
      </c>
      <c r="AV229">
        <v>13</v>
      </c>
      <c r="AW229">
        <v>5</v>
      </c>
      <c r="AX229" t="s">
        <v>74</v>
      </c>
      <c r="AY229" t="s">
        <v>74</v>
      </c>
      <c r="AZ229" t="s">
        <v>74</v>
      </c>
      <c r="BA229" t="s">
        <v>74</v>
      </c>
      <c r="BB229">
        <v>297</v>
      </c>
      <c r="BC229">
        <v>306</v>
      </c>
      <c r="BD229" t="s">
        <v>74</v>
      </c>
      <c r="BE229" t="s">
        <v>74</v>
      </c>
      <c r="BF229" t="s">
        <v>74</v>
      </c>
      <c r="BG229" t="s">
        <v>74</v>
      </c>
      <c r="BH229" t="s">
        <v>74</v>
      </c>
      <c r="BI229">
        <v>10</v>
      </c>
      <c r="BJ229" t="s">
        <v>1264</v>
      </c>
      <c r="BK229" t="s">
        <v>88</v>
      </c>
      <c r="BL229" t="s">
        <v>1265</v>
      </c>
      <c r="BM229" t="s">
        <v>2905</v>
      </c>
      <c r="BN229" t="s">
        <v>74</v>
      </c>
      <c r="BO229" t="s">
        <v>74</v>
      </c>
      <c r="BP229" t="s">
        <v>74</v>
      </c>
      <c r="BQ229" t="s">
        <v>74</v>
      </c>
      <c r="BR229" t="s">
        <v>91</v>
      </c>
      <c r="BS229" t="s">
        <v>2918</v>
      </c>
      <c r="BT229" t="str">
        <f>HYPERLINK("https%3A%2F%2Fwww.webofscience.com%2Fwos%2Fwoscc%2Ffull-record%2FWOS:A1993LP06200003","View Full Record in Web of Science")</f>
        <v>View Full Record in Web of Science</v>
      </c>
    </row>
    <row r="230" spans="1:72" x14ac:dyDescent="0.15">
      <c r="A230" t="s">
        <v>72</v>
      </c>
      <c r="B230" t="s">
        <v>2919</v>
      </c>
      <c r="C230" t="s">
        <v>74</v>
      </c>
      <c r="D230" t="s">
        <v>74</v>
      </c>
      <c r="E230" t="s">
        <v>74</v>
      </c>
      <c r="F230" t="s">
        <v>2919</v>
      </c>
      <c r="G230" t="s">
        <v>74</v>
      </c>
      <c r="H230" t="s">
        <v>74</v>
      </c>
      <c r="I230" t="s">
        <v>2920</v>
      </c>
      <c r="J230" t="s">
        <v>1256</v>
      </c>
      <c r="K230" t="s">
        <v>74</v>
      </c>
      <c r="L230" t="s">
        <v>74</v>
      </c>
      <c r="M230" t="s">
        <v>77</v>
      </c>
      <c r="N230" t="s">
        <v>78</v>
      </c>
      <c r="O230" t="s">
        <v>74</v>
      </c>
      <c r="P230" t="s">
        <v>74</v>
      </c>
      <c r="Q230" t="s">
        <v>74</v>
      </c>
      <c r="R230" t="s">
        <v>74</v>
      </c>
      <c r="S230" t="s">
        <v>74</v>
      </c>
      <c r="T230" t="s">
        <v>74</v>
      </c>
      <c r="U230" t="s">
        <v>2921</v>
      </c>
      <c r="V230" t="s">
        <v>2922</v>
      </c>
      <c r="W230" t="s">
        <v>2923</v>
      </c>
      <c r="X230" t="s">
        <v>2924</v>
      </c>
      <c r="Y230" t="s">
        <v>2925</v>
      </c>
      <c r="Z230" t="s">
        <v>74</v>
      </c>
      <c r="AA230" t="s">
        <v>74</v>
      </c>
      <c r="AB230" t="s">
        <v>74</v>
      </c>
      <c r="AC230" t="s">
        <v>74</v>
      </c>
      <c r="AD230" t="s">
        <v>74</v>
      </c>
      <c r="AE230" t="s">
        <v>74</v>
      </c>
      <c r="AF230" t="s">
        <v>74</v>
      </c>
      <c r="AG230">
        <v>60</v>
      </c>
      <c r="AH230">
        <v>83</v>
      </c>
      <c r="AI230">
        <v>89</v>
      </c>
      <c r="AJ230">
        <v>1</v>
      </c>
      <c r="AK230">
        <v>6</v>
      </c>
      <c r="AL230" t="s">
        <v>319</v>
      </c>
      <c r="AM230" t="s">
        <v>178</v>
      </c>
      <c r="AN230" t="s">
        <v>2400</v>
      </c>
      <c r="AO230" t="s">
        <v>1261</v>
      </c>
      <c r="AP230" t="s">
        <v>1291</v>
      </c>
      <c r="AQ230" t="s">
        <v>74</v>
      </c>
      <c r="AR230" t="s">
        <v>1262</v>
      </c>
      <c r="AS230" t="s">
        <v>1263</v>
      </c>
      <c r="AT230" t="s">
        <v>2402</v>
      </c>
      <c r="AU230">
        <v>1993</v>
      </c>
      <c r="AV230">
        <v>13</v>
      </c>
      <c r="AW230">
        <v>5</v>
      </c>
      <c r="AX230" t="s">
        <v>74</v>
      </c>
      <c r="AY230" t="s">
        <v>74</v>
      </c>
      <c r="AZ230" t="s">
        <v>74</v>
      </c>
      <c r="BA230" t="s">
        <v>74</v>
      </c>
      <c r="BB230">
        <v>333</v>
      </c>
      <c r="BC230">
        <v>346</v>
      </c>
      <c r="BD230" t="s">
        <v>74</v>
      </c>
      <c r="BE230" t="s">
        <v>74</v>
      </c>
      <c r="BF230" t="s">
        <v>74</v>
      </c>
      <c r="BG230" t="s">
        <v>74</v>
      </c>
      <c r="BH230" t="s">
        <v>74</v>
      </c>
      <c r="BI230">
        <v>14</v>
      </c>
      <c r="BJ230" t="s">
        <v>1264</v>
      </c>
      <c r="BK230" t="s">
        <v>88</v>
      </c>
      <c r="BL230" t="s">
        <v>1265</v>
      </c>
      <c r="BM230" t="s">
        <v>2905</v>
      </c>
      <c r="BN230" t="s">
        <v>74</v>
      </c>
      <c r="BO230" t="s">
        <v>74</v>
      </c>
      <c r="BP230" t="s">
        <v>74</v>
      </c>
      <c r="BQ230" t="s">
        <v>74</v>
      </c>
      <c r="BR230" t="s">
        <v>91</v>
      </c>
      <c r="BS230" t="s">
        <v>2926</v>
      </c>
      <c r="BT230" t="str">
        <f>HYPERLINK("https%3A%2F%2Fwww.webofscience.com%2Fwos%2Fwoscc%2Ffull-record%2FWOS:A1993LP06200007","View Full Record in Web of Science")</f>
        <v>View Full Record in Web of Science</v>
      </c>
    </row>
    <row r="231" spans="1:72" x14ac:dyDescent="0.15">
      <c r="A231" t="s">
        <v>72</v>
      </c>
      <c r="B231" t="s">
        <v>2927</v>
      </c>
      <c r="C231" t="s">
        <v>74</v>
      </c>
      <c r="D231" t="s">
        <v>74</v>
      </c>
      <c r="E231" t="s">
        <v>74</v>
      </c>
      <c r="F231" t="s">
        <v>2927</v>
      </c>
      <c r="G231" t="s">
        <v>74</v>
      </c>
      <c r="H231" t="s">
        <v>74</v>
      </c>
      <c r="I231" t="s">
        <v>2928</v>
      </c>
      <c r="J231" t="s">
        <v>1256</v>
      </c>
      <c r="K231" t="s">
        <v>74</v>
      </c>
      <c r="L231" t="s">
        <v>74</v>
      </c>
      <c r="M231" t="s">
        <v>77</v>
      </c>
      <c r="N231" t="s">
        <v>78</v>
      </c>
      <c r="O231" t="s">
        <v>74</v>
      </c>
      <c r="P231" t="s">
        <v>74</v>
      </c>
      <c r="Q231" t="s">
        <v>74</v>
      </c>
      <c r="R231" t="s">
        <v>74</v>
      </c>
      <c r="S231" t="s">
        <v>74</v>
      </c>
      <c r="T231" t="s">
        <v>74</v>
      </c>
      <c r="U231" t="s">
        <v>74</v>
      </c>
      <c r="V231" t="s">
        <v>2929</v>
      </c>
      <c r="W231" t="s">
        <v>74</v>
      </c>
      <c r="X231" t="s">
        <v>74</v>
      </c>
      <c r="Y231" t="s">
        <v>74</v>
      </c>
      <c r="Z231" t="s">
        <v>74</v>
      </c>
      <c r="AA231" t="s">
        <v>74</v>
      </c>
      <c r="AB231" t="s">
        <v>74</v>
      </c>
      <c r="AC231" t="s">
        <v>74</v>
      </c>
      <c r="AD231" t="s">
        <v>74</v>
      </c>
      <c r="AE231" t="s">
        <v>74</v>
      </c>
      <c r="AF231" t="s">
        <v>74</v>
      </c>
      <c r="AG231">
        <v>19</v>
      </c>
      <c r="AH231">
        <v>4</v>
      </c>
      <c r="AI231">
        <v>7</v>
      </c>
      <c r="AJ231">
        <v>0</v>
      </c>
      <c r="AK231">
        <v>3</v>
      </c>
      <c r="AL231" t="s">
        <v>177</v>
      </c>
      <c r="AM231" t="s">
        <v>178</v>
      </c>
      <c r="AN231" t="s">
        <v>179</v>
      </c>
      <c r="AO231" t="s">
        <v>1261</v>
      </c>
      <c r="AP231" t="s">
        <v>74</v>
      </c>
      <c r="AQ231" t="s">
        <v>74</v>
      </c>
      <c r="AR231" t="s">
        <v>1262</v>
      </c>
      <c r="AS231" t="s">
        <v>1263</v>
      </c>
      <c r="AT231" t="s">
        <v>2402</v>
      </c>
      <c r="AU231">
        <v>1993</v>
      </c>
      <c r="AV231">
        <v>13</v>
      </c>
      <c r="AW231">
        <v>5</v>
      </c>
      <c r="AX231" t="s">
        <v>74</v>
      </c>
      <c r="AY231" t="s">
        <v>74</v>
      </c>
      <c r="AZ231" t="s">
        <v>74</v>
      </c>
      <c r="BA231" t="s">
        <v>74</v>
      </c>
      <c r="BB231">
        <v>347</v>
      </c>
      <c r="BC231">
        <v>354</v>
      </c>
      <c r="BD231" t="s">
        <v>74</v>
      </c>
      <c r="BE231" t="s">
        <v>74</v>
      </c>
      <c r="BF231" t="s">
        <v>74</v>
      </c>
      <c r="BG231" t="s">
        <v>74</v>
      </c>
      <c r="BH231" t="s">
        <v>74</v>
      </c>
      <c r="BI231">
        <v>8</v>
      </c>
      <c r="BJ231" t="s">
        <v>1264</v>
      </c>
      <c r="BK231" t="s">
        <v>88</v>
      </c>
      <c r="BL231" t="s">
        <v>1265</v>
      </c>
      <c r="BM231" t="s">
        <v>2905</v>
      </c>
      <c r="BN231" t="s">
        <v>74</v>
      </c>
      <c r="BO231" t="s">
        <v>74</v>
      </c>
      <c r="BP231" t="s">
        <v>74</v>
      </c>
      <c r="BQ231" t="s">
        <v>74</v>
      </c>
      <c r="BR231" t="s">
        <v>91</v>
      </c>
      <c r="BS231" t="s">
        <v>2930</v>
      </c>
      <c r="BT231" t="str">
        <f>HYPERLINK("https%3A%2F%2Fwww.webofscience.com%2Fwos%2Fwoscc%2Ffull-record%2FWOS:A1993LP06200008","View Full Record in Web of Science")</f>
        <v>View Full Record in Web of Science</v>
      </c>
    </row>
    <row r="232" spans="1:72" x14ac:dyDescent="0.15">
      <c r="A232" t="s">
        <v>72</v>
      </c>
      <c r="B232" t="s">
        <v>2931</v>
      </c>
      <c r="C232" t="s">
        <v>74</v>
      </c>
      <c r="D232" t="s">
        <v>74</v>
      </c>
      <c r="E232" t="s">
        <v>74</v>
      </c>
      <c r="F232" t="s">
        <v>2931</v>
      </c>
      <c r="G232" t="s">
        <v>74</v>
      </c>
      <c r="H232" t="s">
        <v>74</v>
      </c>
      <c r="I232" t="s">
        <v>2932</v>
      </c>
      <c r="J232" t="s">
        <v>1256</v>
      </c>
      <c r="K232" t="s">
        <v>74</v>
      </c>
      <c r="L232" t="s">
        <v>74</v>
      </c>
      <c r="M232" t="s">
        <v>77</v>
      </c>
      <c r="N232" t="s">
        <v>599</v>
      </c>
      <c r="O232" t="s">
        <v>74</v>
      </c>
      <c r="P232" t="s">
        <v>74</v>
      </c>
      <c r="Q232" t="s">
        <v>74</v>
      </c>
      <c r="R232" t="s">
        <v>74</v>
      </c>
      <c r="S232" t="s">
        <v>74</v>
      </c>
      <c r="T232" t="s">
        <v>74</v>
      </c>
      <c r="U232" t="s">
        <v>2933</v>
      </c>
      <c r="V232" t="s">
        <v>74</v>
      </c>
      <c r="W232" t="s">
        <v>2934</v>
      </c>
      <c r="X232" t="s">
        <v>2935</v>
      </c>
      <c r="Y232" t="s">
        <v>74</v>
      </c>
      <c r="Z232" t="s">
        <v>74</v>
      </c>
      <c r="AA232" t="s">
        <v>74</v>
      </c>
      <c r="AB232" t="s">
        <v>74</v>
      </c>
      <c r="AC232" t="s">
        <v>74</v>
      </c>
      <c r="AD232" t="s">
        <v>74</v>
      </c>
      <c r="AE232" t="s">
        <v>74</v>
      </c>
      <c r="AF232" t="s">
        <v>74</v>
      </c>
      <c r="AG232">
        <v>4</v>
      </c>
      <c r="AH232">
        <v>3</v>
      </c>
      <c r="AI232">
        <v>3</v>
      </c>
      <c r="AJ232">
        <v>0</v>
      </c>
      <c r="AK232">
        <v>1</v>
      </c>
      <c r="AL232" t="s">
        <v>177</v>
      </c>
      <c r="AM232" t="s">
        <v>178</v>
      </c>
      <c r="AN232" t="s">
        <v>179</v>
      </c>
      <c r="AO232" t="s">
        <v>1261</v>
      </c>
      <c r="AP232" t="s">
        <v>74</v>
      </c>
      <c r="AQ232" t="s">
        <v>74</v>
      </c>
      <c r="AR232" t="s">
        <v>1262</v>
      </c>
      <c r="AS232" t="s">
        <v>1263</v>
      </c>
      <c r="AT232" t="s">
        <v>2402</v>
      </c>
      <c r="AU232">
        <v>1993</v>
      </c>
      <c r="AV232">
        <v>13</v>
      </c>
      <c r="AW232">
        <v>5</v>
      </c>
      <c r="AX232" t="s">
        <v>74</v>
      </c>
      <c r="AY232" t="s">
        <v>74</v>
      </c>
      <c r="AZ232" t="s">
        <v>74</v>
      </c>
      <c r="BA232" t="s">
        <v>74</v>
      </c>
      <c r="BB232">
        <v>359</v>
      </c>
      <c r="BC232">
        <v>361</v>
      </c>
      <c r="BD232" t="s">
        <v>74</v>
      </c>
      <c r="BE232" t="s">
        <v>74</v>
      </c>
      <c r="BF232" t="s">
        <v>74</v>
      </c>
      <c r="BG232" t="s">
        <v>74</v>
      </c>
      <c r="BH232" t="s">
        <v>74</v>
      </c>
      <c r="BI232">
        <v>3</v>
      </c>
      <c r="BJ232" t="s">
        <v>1264</v>
      </c>
      <c r="BK232" t="s">
        <v>88</v>
      </c>
      <c r="BL232" t="s">
        <v>1265</v>
      </c>
      <c r="BM232" t="s">
        <v>2905</v>
      </c>
      <c r="BN232" t="s">
        <v>74</v>
      </c>
      <c r="BO232" t="s">
        <v>74</v>
      </c>
      <c r="BP232" t="s">
        <v>74</v>
      </c>
      <c r="BQ232" t="s">
        <v>74</v>
      </c>
      <c r="BR232" t="s">
        <v>91</v>
      </c>
      <c r="BS232" t="s">
        <v>2936</v>
      </c>
      <c r="BT232" t="str">
        <f>HYPERLINK("https%3A%2F%2Fwww.webofscience.com%2Fwos%2Fwoscc%2Ffull-record%2FWOS:A1993LP06200010","View Full Record in Web of Science")</f>
        <v>View Full Record in Web of Science</v>
      </c>
    </row>
    <row r="233" spans="1:72" x14ac:dyDescent="0.15">
      <c r="A233" t="s">
        <v>72</v>
      </c>
      <c r="B233" t="s">
        <v>2937</v>
      </c>
      <c r="C233" t="s">
        <v>74</v>
      </c>
      <c r="D233" t="s">
        <v>74</v>
      </c>
      <c r="E233" t="s">
        <v>74</v>
      </c>
      <c r="F233" t="s">
        <v>2937</v>
      </c>
      <c r="G233" t="s">
        <v>74</v>
      </c>
      <c r="H233" t="s">
        <v>74</v>
      </c>
      <c r="I233" t="s">
        <v>2938</v>
      </c>
      <c r="J233" t="s">
        <v>2939</v>
      </c>
      <c r="K233" t="s">
        <v>74</v>
      </c>
      <c r="L233" t="s">
        <v>74</v>
      </c>
      <c r="M233" t="s">
        <v>77</v>
      </c>
      <c r="N233" t="s">
        <v>534</v>
      </c>
      <c r="O233" t="s">
        <v>74</v>
      </c>
      <c r="P233" t="s">
        <v>74</v>
      </c>
      <c r="Q233" t="s">
        <v>74</v>
      </c>
      <c r="R233" t="s">
        <v>74</v>
      </c>
      <c r="S233" t="s">
        <v>74</v>
      </c>
      <c r="T233" t="s">
        <v>74</v>
      </c>
      <c r="U233" t="s">
        <v>74</v>
      </c>
      <c r="V233" t="s">
        <v>74</v>
      </c>
      <c r="W233" t="s">
        <v>74</v>
      </c>
      <c r="X233" t="s">
        <v>74</v>
      </c>
      <c r="Y233" t="s">
        <v>74</v>
      </c>
      <c r="Z233" t="s">
        <v>74</v>
      </c>
      <c r="AA233" t="s">
        <v>74</v>
      </c>
      <c r="AB233" t="s">
        <v>74</v>
      </c>
      <c r="AC233" t="s">
        <v>74</v>
      </c>
      <c r="AD233" t="s">
        <v>74</v>
      </c>
      <c r="AE233" t="s">
        <v>74</v>
      </c>
      <c r="AF233" t="s">
        <v>74</v>
      </c>
      <c r="AG233">
        <v>1</v>
      </c>
      <c r="AH233">
        <v>0</v>
      </c>
      <c r="AI233">
        <v>0</v>
      </c>
      <c r="AJ233">
        <v>0</v>
      </c>
      <c r="AK233">
        <v>0</v>
      </c>
      <c r="AL233" t="s">
        <v>2940</v>
      </c>
      <c r="AM233" t="s">
        <v>2941</v>
      </c>
      <c r="AN233" t="s">
        <v>2942</v>
      </c>
      <c r="AO233" t="s">
        <v>2943</v>
      </c>
      <c r="AP233" t="s">
        <v>2944</v>
      </c>
      <c r="AQ233" t="s">
        <v>74</v>
      </c>
      <c r="AR233" t="s">
        <v>2939</v>
      </c>
      <c r="AS233" t="s">
        <v>2945</v>
      </c>
      <c r="AT233" t="s">
        <v>2460</v>
      </c>
      <c r="AU233">
        <v>1993</v>
      </c>
      <c r="AV233">
        <v>48</v>
      </c>
      <c r="AW233">
        <v>4</v>
      </c>
      <c r="AX233" t="s">
        <v>74</v>
      </c>
      <c r="AY233" t="s">
        <v>74</v>
      </c>
      <c r="AZ233" t="s">
        <v>74</v>
      </c>
      <c r="BA233" t="s">
        <v>74</v>
      </c>
      <c r="BB233">
        <v>1098</v>
      </c>
      <c r="BC233">
        <v>1098</v>
      </c>
      <c r="BD233" t="s">
        <v>74</v>
      </c>
      <c r="BE233" t="s">
        <v>74</v>
      </c>
      <c r="BF233" t="s">
        <v>74</v>
      </c>
      <c r="BG233" t="s">
        <v>74</v>
      </c>
      <c r="BH233" t="s">
        <v>74</v>
      </c>
      <c r="BI233">
        <v>1</v>
      </c>
      <c r="BJ233" t="s">
        <v>2946</v>
      </c>
      <c r="BK233" t="s">
        <v>2523</v>
      </c>
      <c r="BL233" t="s">
        <v>2946</v>
      </c>
      <c r="BM233" t="s">
        <v>2947</v>
      </c>
      <c r="BN233" t="s">
        <v>74</v>
      </c>
      <c r="BO233" t="s">
        <v>74</v>
      </c>
      <c r="BP233" t="s">
        <v>74</v>
      </c>
      <c r="BQ233" t="s">
        <v>74</v>
      </c>
      <c r="BR233" t="s">
        <v>91</v>
      </c>
      <c r="BS233" t="s">
        <v>2948</v>
      </c>
      <c r="BT233" t="str">
        <f>HYPERLINK("https%3A%2F%2Fwww.webofscience.com%2Fwos%2Fwoscc%2Ffull-record%2FWOS:A1993MK28100015","View Full Record in Web of Science")</f>
        <v>View Full Record in Web of Science</v>
      </c>
    </row>
    <row r="234" spans="1:72" x14ac:dyDescent="0.15">
      <c r="A234" t="s">
        <v>72</v>
      </c>
      <c r="B234" t="s">
        <v>2949</v>
      </c>
      <c r="C234" t="s">
        <v>74</v>
      </c>
      <c r="D234" t="s">
        <v>74</v>
      </c>
      <c r="E234" t="s">
        <v>74</v>
      </c>
      <c r="F234" t="s">
        <v>2949</v>
      </c>
      <c r="G234" t="s">
        <v>74</v>
      </c>
      <c r="H234" t="s">
        <v>74</v>
      </c>
      <c r="I234" t="s">
        <v>2950</v>
      </c>
      <c r="J234" t="s">
        <v>2951</v>
      </c>
      <c r="K234" t="s">
        <v>74</v>
      </c>
      <c r="L234" t="s">
        <v>74</v>
      </c>
      <c r="M234" t="s">
        <v>77</v>
      </c>
      <c r="N234" t="s">
        <v>78</v>
      </c>
      <c r="O234" t="s">
        <v>74</v>
      </c>
      <c r="P234" t="s">
        <v>74</v>
      </c>
      <c r="Q234" t="s">
        <v>74</v>
      </c>
      <c r="R234" t="s">
        <v>74</v>
      </c>
      <c r="S234" t="s">
        <v>74</v>
      </c>
      <c r="T234" t="s">
        <v>2952</v>
      </c>
      <c r="U234" t="s">
        <v>74</v>
      </c>
      <c r="V234" t="s">
        <v>2953</v>
      </c>
      <c r="W234" t="s">
        <v>74</v>
      </c>
      <c r="X234" t="s">
        <v>74</v>
      </c>
      <c r="Y234" t="s">
        <v>2954</v>
      </c>
      <c r="Z234" t="s">
        <v>74</v>
      </c>
      <c r="AA234" t="s">
        <v>74</v>
      </c>
      <c r="AB234" t="s">
        <v>74</v>
      </c>
      <c r="AC234" t="s">
        <v>74</v>
      </c>
      <c r="AD234" t="s">
        <v>74</v>
      </c>
      <c r="AE234" t="s">
        <v>74</v>
      </c>
      <c r="AF234" t="s">
        <v>74</v>
      </c>
      <c r="AG234">
        <v>0</v>
      </c>
      <c r="AH234">
        <v>5</v>
      </c>
      <c r="AI234">
        <v>6</v>
      </c>
      <c r="AJ234">
        <v>0</v>
      </c>
      <c r="AK234">
        <v>0</v>
      </c>
      <c r="AL234" t="s">
        <v>2955</v>
      </c>
      <c r="AM234" t="s">
        <v>257</v>
      </c>
      <c r="AN234" t="s">
        <v>2956</v>
      </c>
      <c r="AO234" t="s">
        <v>2957</v>
      </c>
      <c r="AP234" t="s">
        <v>74</v>
      </c>
      <c r="AQ234" t="s">
        <v>74</v>
      </c>
      <c r="AR234" t="s">
        <v>2958</v>
      </c>
      <c r="AS234" t="s">
        <v>2959</v>
      </c>
      <c r="AT234" t="s">
        <v>2402</v>
      </c>
      <c r="AU234">
        <v>1993</v>
      </c>
      <c r="AV234">
        <v>95</v>
      </c>
      <c r="AW234">
        <v>3</v>
      </c>
      <c r="AX234" t="s">
        <v>74</v>
      </c>
      <c r="AY234" t="s">
        <v>74</v>
      </c>
      <c r="AZ234" t="s">
        <v>74</v>
      </c>
      <c r="BA234" t="s">
        <v>74</v>
      </c>
      <c r="BB234">
        <v>321</v>
      </c>
      <c r="BC234">
        <v>326</v>
      </c>
      <c r="BD234" t="s">
        <v>74</v>
      </c>
      <c r="BE234" t="s">
        <v>74</v>
      </c>
      <c r="BF234" t="s">
        <v>74</v>
      </c>
      <c r="BG234" t="s">
        <v>74</v>
      </c>
      <c r="BH234" t="s">
        <v>74</v>
      </c>
      <c r="BI234">
        <v>6</v>
      </c>
      <c r="BJ234" t="s">
        <v>2960</v>
      </c>
      <c r="BK234" t="s">
        <v>88</v>
      </c>
      <c r="BL234" t="s">
        <v>2960</v>
      </c>
      <c r="BM234" t="s">
        <v>2961</v>
      </c>
      <c r="BN234" t="s">
        <v>74</v>
      </c>
      <c r="BO234" t="s">
        <v>74</v>
      </c>
      <c r="BP234" t="s">
        <v>74</v>
      </c>
      <c r="BQ234" t="s">
        <v>74</v>
      </c>
      <c r="BR234" t="s">
        <v>91</v>
      </c>
      <c r="BS234" t="s">
        <v>2962</v>
      </c>
      <c r="BT234" t="str">
        <f>HYPERLINK("https%3A%2F%2Fwww.webofscience.com%2Fwos%2Fwoscc%2Ffull-record%2FWOS:A1993LQ45300002","View Full Record in Web of Science")</f>
        <v>View Full Record in Web of Science</v>
      </c>
    </row>
    <row r="235" spans="1:72" x14ac:dyDescent="0.15">
      <c r="A235" t="s">
        <v>72</v>
      </c>
      <c r="B235" t="s">
        <v>2963</v>
      </c>
      <c r="C235" t="s">
        <v>74</v>
      </c>
      <c r="D235" t="s">
        <v>74</v>
      </c>
      <c r="E235" t="s">
        <v>74</v>
      </c>
      <c r="F235" t="s">
        <v>2963</v>
      </c>
      <c r="G235" t="s">
        <v>74</v>
      </c>
      <c r="H235" t="s">
        <v>74</v>
      </c>
      <c r="I235" t="s">
        <v>2964</v>
      </c>
      <c r="J235" t="s">
        <v>2965</v>
      </c>
      <c r="K235" t="s">
        <v>74</v>
      </c>
      <c r="L235" t="s">
        <v>74</v>
      </c>
      <c r="M235" t="s">
        <v>77</v>
      </c>
      <c r="N235" t="s">
        <v>78</v>
      </c>
      <c r="O235" t="s">
        <v>74</v>
      </c>
      <c r="P235" t="s">
        <v>74</v>
      </c>
      <c r="Q235" t="s">
        <v>74</v>
      </c>
      <c r="R235" t="s">
        <v>74</v>
      </c>
      <c r="S235" t="s">
        <v>74</v>
      </c>
      <c r="T235" t="s">
        <v>74</v>
      </c>
      <c r="U235" t="s">
        <v>2966</v>
      </c>
      <c r="V235" t="s">
        <v>2967</v>
      </c>
      <c r="W235" t="s">
        <v>74</v>
      </c>
      <c r="X235" t="s">
        <v>74</v>
      </c>
      <c r="Y235" t="s">
        <v>2968</v>
      </c>
      <c r="Z235" t="s">
        <v>74</v>
      </c>
      <c r="AA235" t="s">
        <v>74</v>
      </c>
      <c r="AB235" t="s">
        <v>2969</v>
      </c>
      <c r="AC235" t="s">
        <v>74</v>
      </c>
      <c r="AD235" t="s">
        <v>74</v>
      </c>
      <c r="AE235" t="s">
        <v>74</v>
      </c>
      <c r="AF235" t="s">
        <v>74</v>
      </c>
      <c r="AG235">
        <v>46</v>
      </c>
      <c r="AH235">
        <v>80</v>
      </c>
      <c r="AI235">
        <v>86</v>
      </c>
      <c r="AJ235">
        <v>1</v>
      </c>
      <c r="AK235">
        <v>12</v>
      </c>
      <c r="AL235" t="s">
        <v>2970</v>
      </c>
      <c r="AM235" t="s">
        <v>2971</v>
      </c>
      <c r="AN235" t="s">
        <v>2972</v>
      </c>
      <c r="AO235" t="s">
        <v>2973</v>
      </c>
      <c r="AP235" t="s">
        <v>74</v>
      </c>
      <c r="AQ235" t="s">
        <v>74</v>
      </c>
      <c r="AR235" t="s">
        <v>2974</v>
      </c>
      <c r="AS235" t="s">
        <v>2975</v>
      </c>
      <c r="AT235" t="s">
        <v>2402</v>
      </c>
      <c r="AU235">
        <v>1993</v>
      </c>
      <c r="AV235">
        <v>119</v>
      </c>
      <c r="AW235">
        <v>513</v>
      </c>
      <c r="AX235" t="s">
        <v>2976</v>
      </c>
      <c r="AY235" t="s">
        <v>74</v>
      </c>
      <c r="AZ235" t="s">
        <v>74</v>
      </c>
      <c r="BA235" t="s">
        <v>74</v>
      </c>
      <c r="BB235">
        <v>1121</v>
      </c>
      <c r="BC235">
        <v>1148</v>
      </c>
      <c r="BD235" t="s">
        <v>74</v>
      </c>
      <c r="BE235" t="s">
        <v>2977</v>
      </c>
      <c r="BF235" t="str">
        <f>HYPERLINK("http://dx.doi.org/10.1002/qj.49711951313","http://dx.doi.org/10.1002/qj.49711951313")</f>
        <v>http://dx.doi.org/10.1002/qj.49711951313</v>
      </c>
      <c r="BG235" t="s">
        <v>74</v>
      </c>
      <c r="BH235" t="s">
        <v>74</v>
      </c>
      <c r="BI235">
        <v>28</v>
      </c>
      <c r="BJ235" t="s">
        <v>403</v>
      </c>
      <c r="BK235" t="s">
        <v>88</v>
      </c>
      <c r="BL235" t="s">
        <v>403</v>
      </c>
      <c r="BM235" t="s">
        <v>2978</v>
      </c>
      <c r="BN235" t="s">
        <v>74</v>
      </c>
      <c r="BO235" t="s">
        <v>74</v>
      </c>
      <c r="BP235" t="s">
        <v>74</v>
      </c>
      <c r="BQ235" t="s">
        <v>74</v>
      </c>
      <c r="BR235" t="s">
        <v>91</v>
      </c>
      <c r="BS235" t="s">
        <v>2979</v>
      </c>
      <c r="BT235" t="str">
        <f>HYPERLINK("https%3A%2F%2Fwww.webofscience.com%2Fwos%2Fwoscc%2Ffull-record%2FWOS:A1993LV83100012","View Full Record in Web of Science")</f>
        <v>View Full Record in Web of Science</v>
      </c>
    </row>
    <row r="236" spans="1:72" x14ac:dyDescent="0.15">
      <c r="A236" t="s">
        <v>72</v>
      </c>
      <c r="B236" t="s">
        <v>2980</v>
      </c>
      <c r="C236" t="s">
        <v>74</v>
      </c>
      <c r="D236" t="s">
        <v>74</v>
      </c>
      <c r="E236" t="s">
        <v>74</v>
      </c>
      <c r="F236" t="s">
        <v>2980</v>
      </c>
      <c r="G236" t="s">
        <v>74</v>
      </c>
      <c r="H236" t="s">
        <v>74</v>
      </c>
      <c r="I236" t="s">
        <v>2981</v>
      </c>
      <c r="J236" t="s">
        <v>2982</v>
      </c>
      <c r="K236" t="s">
        <v>74</v>
      </c>
      <c r="L236" t="s">
        <v>74</v>
      </c>
      <c r="M236" t="s">
        <v>77</v>
      </c>
      <c r="N236" t="s">
        <v>78</v>
      </c>
      <c r="O236" t="s">
        <v>74</v>
      </c>
      <c r="P236" t="s">
        <v>74</v>
      </c>
      <c r="Q236" t="s">
        <v>74</v>
      </c>
      <c r="R236" t="s">
        <v>74</v>
      </c>
      <c r="S236" t="s">
        <v>74</v>
      </c>
      <c r="T236" t="s">
        <v>74</v>
      </c>
      <c r="U236" t="s">
        <v>2983</v>
      </c>
      <c r="V236" t="s">
        <v>74</v>
      </c>
      <c r="W236" t="s">
        <v>2984</v>
      </c>
      <c r="X236" t="s">
        <v>1512</v>
      </c>
      <c r="Y236" t="s">
        <v>2985</v>
      </c>
      <c r="Z236" t="s">
        <v>74</v>
      </c>
      <c r="AA236" t="s">
        <v>74</v>
      </c>
      <c r="AB236" t="s">
        <v>2986</v>
      </c>
      <c r="AC236" t="s">
        <v>74</v>
      </c>
      <c r="AD236" t="s">
        <v>74</v>
      </c>
      <c r="AE236" t="s">
        <v>74</v>
      </c>
      <c r="AF236" t="s">
        <v>74</v>
      </c>
      <c r="AG236">
        <v>27</v>
      </c>
      <c r="AH236">
        <v>77</v>
      </c>
      <c r="AI236">
        <v>82</v>
      </c>
      <c r="AJ236">
        <v>0</v>
      </c>
      <c r="AK236">
        <v>4</v>
      </c>
      <c r="AL236" t="s">
        <v>2987</v>
      </c>
      <c r="AM236" t="s">
        <v>2988</v>
      </c>
      <c r="AN236" t="s">
        <v>2989</v>
      </c>
      <c r="AO236" t="s">
        <v>2990</v>
      </c>
      <c r="AP236" t="s">
        <v>74</v>
      </c>
      <c r="AQ236" t="s">
        <v>74</v>
      </c>
      <c r="AR236" t="s">
        <v>2991</v>
      </c>
      <c r="AS236" t="s">
        <v>2992</v>
      </c>
      <c r="AT236" t="s">
        <v>2402</v>
      </c>
      <c r="AU236">
        <v>1993</v>
      </c>
      <c r="AV236">
        <v>40</v>
      </c>
      <c r="AW236">
        <v>1</v>
      </c>
      <c r="AX236" t="s">
        <v>74</v>
      </c>
      <c r="AY236" t="s">
        <v>74</v>
      </c>
      <c r="AZ236" t="s">
        <v>74</v>
      </c>
      <c r="BA236" t="s">
        <v>74</v>
      </c>
      <c r="BB236">
        <v>70</v>
      </c>
      <c r="BC236">
        <v>80</v>
      </c>
      <c r="BD236" t="s">
        <v>74</v>
      </c>
      <c r="BE236" t="s">
        <v>2993</v>
      </c>
      <c r="BF236" t="str">
        <f>HYPERLINK("http://dx.doi.org/10.1006/qres.1993.1057","http://dx.doi.org/10.1006/qres.1993.1057")</f>
        <v>http://dx.doi.org/10.1006/qres.1993.1057</v>
      </c>
      <c r="BG236" t="s">
        <v>74</v>
      </c>
      <c r="BH236" t="s">
        <v>74</v>
      </c>
      <c r="BI236">
        <v>11</v>
      </c>
      <c r="BJ236" t="s">
        <v>1661</v>
      </c>
      <c r="BK236" t="s">
        <v>2994</v>
      </c>
      <c r="BL236" t="s">
        <v>1662</v>
      </c>
      <c r="BM236" t="s">
        <v>2995</v>
      </c>
      <c r="BN236" t="s">
        <v>74</v>
      </c>
      <c r="BO236" t="s">
        <v>74</v>
      </c>
      <c r="BP236" t="s">
        <v>74</v>
      </c>
      <c r="BQ236" t="s">
        <v>74</v>
      </c>
      <c r="BR236" t="s">
        <v>91</v>
      </c>
      <c r="BS236" t="s">
        <v>2996</v>
      </c>
      <c r="BT236" t="str">
        <f>HYPERLINK("https%3A%2F%2Fwww.webofscience.com%2Fwos%2Fwoscc%2Ffull-record%2FWOS:A1993LL15300008","View Full Record in Web of Science")</f>
        <v>View Full Record in Web of Science</v>
      </c>
    </row>
    <row r="237" spans="1:72" x14ac:dyDescent="0.15">
      <c r="A237" t="s">
        <v>72</v>
      </c>
      <c r="B237" t="s">
        <v>2997</v>
      </c>
      <c r="C237" t="s">
        <v>74</v>
      </c>
      <c r="D237" t="s">
        <v>74</v>
      </c>
      <c r="E237" t="s">
        <v>74</v>
      </c>
      <c r="F237" t="s">
        <v>2997</v>
      </c>
      <c r="G237" t="s">
        <v>74</v>
      </c>
      <c r="H237" t="s">
        <v>74</v>
      </c>
      <c r="I237" t="s">
        <v>2998</v>
      </c>
      <c r="J237" t="s">
        <v>2999</v>
      </c>
      <c r="K237" t="s">
        <v>74</v>
      </c>
      <c r="L237" t="s">
        <v>74</v>
      </c>
      <c r="M237" t="s">
        <v>77</v>
      </c>
      <c r="N237" t="s">
        <v>78</v>
      </c>
      <c r="O237" t="s">
        <v>74</v>
      </c>
      <c r="P237" t="s">
        <v>74</v>
      </c>
      <c r="Q237" t="s">
        <v>74</v>
      </c>
      <c r="R237" t="s">
        <v>74</v>
      </c>
      <c r="S237" t="s">
        <v>74</v>
      </c>
      <c r="T237" t="s">
        <v>74</v>
      </c>
      <c r="U237" t="s">
        <v>3000</v>
      </c>
      <c r="V237" t="s">
        <v>3001</v>
      </c>
      <c r="W237" t="s">
        <v>74</v>
      </c>
      <c r="X237" t="s">
        <v>74</v>
      </c>
      <c r="Y237" t="s">
        <v>3002</v>
      </c>
      <c r="Z237" t="s">
        <v>74</v>
      </c>
      <c r="AA237" t="s">
        <v>74</v>
      </c>
      <c r="AB237" t="s">
        <v>74</v>
      </c>
      <c r="AC237" t="s">
        <v>74</v>
      </c>
      <c r="AD237" t="s">
        <v>74</v>
      </c>
      <c r="AE237" t="s">
        <v>74</v>
      </c>
      <c r="AF237" t="s">
        <v>74</v>
      </c>
      <c r="AG237">
        <v>51</v>
      </c>
      <c r="AH237">
        <v>7</v>
      </c>
      <c r="AI237">
        <v>8</v>
      </c>
      <c r="AJ237">
        <v>0</v>
      </c>
      <c r="AK237">
        <v>1</v>
      </c>
      <c r="AL237" t="s">
        <v>3003</v>
      </c>
      <c r="AM237" t="s">
        <v>3004</v>
      </c>
      <c r="AN237" t="s">
        <v>3005</v>
      </c>
      <c r="AO237" t="s">
        <v>3006</v>
      </c>
      <c r="AP237" t="s">
        <v>74</v>
      </c>
      <c r="AQ237" t="s">
        <v>74</v>
      </c>
      <c r="AR237" t="s">
        <v>2999</v>
      </c>
      <c r="AS237" t="s">
        <v>3007</v>
      </c>
      <c r="AT237" t="s">
        <v>3008</v>
      </c>
      <c r="AU237">
        <v>1993</v>
      </c>
      <c r="AV237">
        <v>36</v>
      </c>
      <c r="AW237">
        <v>3</v>
      </c>
      <c r="AX237" t="s">
        <v>74</v>
      </c>
      <c r="AY237" t="s">
        <v>74</v>
      </c>
      <c r="AZ237" t="s">
        <v>74</v>
      </c>
      <c r="BA237" t="s">
        <v>74</v>
      </c>
      <c r="BB237">
        <v>276</v>
      </c>
      <c r="BC237">
        <v>284</v>
      </c>
      <c r="BD237" t="s">
        <v>74</v>
      </c>
      <c r="BE237" t="s">
        <v>74</v>
      </c>
      <c r="BF237" t="s">
        <v>74</v>
      </c>
      <c r="BG237" t="s">
        <v>74</v>
      </c>
      <c r="BH237" t="s">
        <v>74</v>
      </c>
      <c r="BI237">
        <v>9</v>
      </c>
      <c r="BJ237" t="s">
        <v>1736</v>
      </c>
      <c r="BK237" t="s">
        <v>2994</v>
      </c>
      <c r="BL237" t="s">
        <v>1736</v>
      </c>
      <c r="BM237" t="s">
        <v>3009</v>
      </c>
      <c r="BN237" t="s">
        <v>74</v>
      </c>
      <c r="BO237" t="s">
        <v>74</v>
      </c>
      <c r="BP237" t="s">
        <v>74</v>
      </c>
      <c r="BQ237" t="s">
        <v>74</v>
      </c>
      <c r="BR237" t="s">
        <v>91</v>
      </c>
      <c r="BS237" t="s">
        <v>3010</v>
      </c>
      <c r="BT237" t="str">
        <f>HYPERLINK("https%3A%2F%2Fwww.webofscience.com%2Fwos%2Fwoscc%2Ffull-record%2FWOS:A1993LK97400012","View Full Record in Web of Science")</f>
        <v>View Full Record in Web of Science</v>
      </c>
    </row>
    <row r="238" spans="1:72" x14ac:dyDescent="0.15">
      <c r="A238" t="s">
        <v>72</v>
      </c>
      <c r="B238" t="s">
        <v>3011</v>
      </c>
      <c r="C238" t="s">
        <v>74</v>
      </c>
      <c r="D238" t="s">
        <v>74</v>
      </c>
      <c r="E238" t="s">
        <v>74</v>
      </c>
      <c r="F238" t="s">
        <v>3011</v>
      </c>
      <c r="G238" t="s">
        <v>74</v>
      </c>
      <c r="H238" t="s">
        <v>74</v>
      </c>
      <c r="I238" t="s">
        <v>3012</v>
      </c>
      <c r="J238" t="s">
        <v>3013</v>
      </c>
      <c r="K238" t="s">
        <v>74</v>
      </c>
      <c r="L238" t="s">
        <v>74</v>
      </c>
      <c r="M238" t="s">
        <v>77</v>
      </c>
      <c r="N238" t="s">
        <v>78</v>
      </c>
      <c r="O238" t="s">
        <v>74</v>
      </c>
      <c r="P238" t="s">
        <v>74</v>
      </c>
      <c r="Q238" t="s">
        <v>74</v>
      </c>
      <c r="R238" t="s">
        <v>74</v>
      </c>
      <c r="S238" t="s">
        <v>74</v>
      </c>
      <c r="T238" t="s">
        <v>3014</v>
      </c>
      <c r="U238" t="s">
        <v>74</v>
      </c>
      <c r="V238" t="s">
        <v>3015</v>
      </c>
      <c r="W238" t="s">
        <v>74</v>
      </c>
      <c r="X238" t="s">
        <v>74</v>
      </c>
      <c r="Y238" t="s">
        <v>3016</v>
      </c>
      <c r="Z238" t="s">
        <v>74</v>
      </c>
      <c r="AA238" t="s">
        <v>74</v>
      </c>
      <c r="AB238" t="s">
        <v>74</v>
      </c>
      <c r="AC238" t="s">
        <v>74</v>
      </c>
      <c r="AD238" t="s">
        <v>74</v>
      </c>
      <c r="AE238" t="s">
        <v>74</v>
      </c>
      <c r="AF238" t="s">
        <v>74</v>
      </c>
      <c r="AG238">
        <v>42</v>
      </c>
      <c r="AH238">
        <v>34</v>
      </c>
      <c r="AI238">
        <v>38</v>
      </c>
      <c r="AJ238">
        <v>0</v>
      </c>
      <c r="AK238">
        <v>6</v>
      </c>
      <c r="AL238" t="s">
        <v>1713</v>
      </c>
      <c r="AM238" t="s">
        <v>320</v>
      </c>
      <c r="AN238" t="s">
        <v>1714</v>
      </c>
      <c r="AO238" t="s">
        <v>3017</v>
      </c>
      <c r="AP238" t="s">
        <v>74</v>
      </c>
      <c r="AQ238" t="s">
        <v>74</v>
      </c>
      <c r="AR238" t="s">
        <v>3013</v>
      </c>
      <c r="AS238" t="s">
        <v>3018</v>
      </c>
      <c r="AT238" t="s">
        <v>3019</v>
      </c>
      <c r="AU238">
        <v>1993</v>
      </c>
      <c r="AV238">
        <v>262</v>
      </c>
      <c r="AW238">
        <v>3</v>
      </c>
      <c r="AX238" t="s">
        <v>74</v>
      </c>
      <c r="AY238" t="s">
        <v>74</v>
      </c>
      <c r="AZ238" t="s">
        <v>74</v>
      </c>
      <c r="BA238" t="s">
        <v>74</v>
      </c>
      <c r="BB238">
        <v>145</v>
      </c>
      <c r="BC238">
        <v>188</v>
      </c>
      <c r="BD238" t="s">
        <v>74</v>
      </c>
      <c r="BE238" t="s">
        <v>3020</v>
      </c>
      <c r="BF238" t="str">
        <f>HYPERLINK("http://dx.doi.org/10.1007/BF00010882","http://dx.doi.org/10.1007/BF00010882")</f>
        <v>http://dx.doi.org/10.1007/BF00010882</v>
      </c>
      <c r="BG238" t="s">
        <v>74</v>
      </c>
      <c r="BH238" t="s">
        <v>74</v>
      </c>
      <c r="BI238">
        <v>44</v>
      </c>
      <c r="BJ238" t="s">
        <v>184</v>
      </c>
      <c r="BK238" t="s">
        <v>88</v>
      </c>
      <c r="BL238" t="s">
        <v>184</v>
      </c>
      <c r="BM238" t="s">
        <v>3021</v>
      </c>
      <c r="BN238" t="s">
        <v>74</v>
      </c>
      <c r="BO238" t="s">
        <v>74</v>
      </c>
      <c r="BP238" t="s">
        <v>74</v>
      </c>
      <c r="BQ238" t="s">
        <v>74</v>
      </c>
      <c r="BR238" t="s">
        <v>91</v>
      </c>
      <c r="BS238" t="s">
        <v>3022</v>
      </c>
      <c r="BT238" t="str">
        <f>HYPERLINK("https%3A%2F%2Fwww.webofscience.com%2Fwos%2Fwoscc%2Ffull-record%2FWOS:A1993LR97700002","View Full Record in Web of Science")</f>
        <v>View Full Record in Web of Science</v>
      </c>
    </row>
    <row r="239" spans="1:72" x14ac:dyDescent="0.15">
      <c r="A239" t="s">
        <v>72</v>
      </c>
      <c r="B239" t="s">
        <v>3023</v>
      </c>
      <c r="C239" t="s">
        <v>74</v>
      </c>
      <c r="D239" t="s">
        <v>74</v>
      </c>
      <c r="E239" t="s">
        <v>74</v>
      </c>
      <c r="F239" t="s">
        <v>3023</v>
      </c>
      <c r="G239" t="s">
        <v>74</v>
      </c>
      <c r="H239" t="s">
        <v>74</v>
      </c>
      <c r="I239" t="s">
        <v>3024</v>
      </c>
      <c r="J239" t="s">
        <v>3013</v>
      </c>
      <c r="K239" t="s">
        <v>74</v>
      </c>
      <c r="L239" t="s">
        <v>74</v>
      </c>
      <c r="M239" t="s">
        <v>77</v>
      </c>
      <c r="N239" t="s">
        <v>78</v>
      </c>
      <c r="O239" t="s">
        <v>74</v>
      </c>
      <c r="P239" t="s">
        <v>74</v>
      </c>
      <c r="Q239" t="s">
        <v>74</v>
      </c>
      <c r="R239" t="s">
        <v>74</v>
      </c>
      <c r="S239" t="s">
        <v>74</v>
      </c>
      <c r="T239" t="s">
        <v>3025</v>
      </c>
      <c r="U239" t="s">
        <v>3026</v>
      </c>
      <c r="V239" t="s">
        <v>3027</v>
      </c>
      <c r="W239" t="s">
        <v>3028</v>
      </c>
      <c r="X239" t="s">
        <v>74</v>
      </c>
      <c r="Y239" t="s">
        <v>3029</v>
      </c>
      <c r="Z239" t="s">
        <v>74</v>
      </c>
      <c r="AA239" t="s">
        <v>3030</v>
      </c>
      <c r="AB239" t="s">
        <v>3031</v>
      </c>
      <c r="AC239" t="s">
        <v>74</v>
      </c>
      <c r="AD239" t="s">
        <v>74</v>
      </c>
      <c r="AE239" t="s">
        <v>74</v>
      </c>
      <c r="AF239" t="s">
        <v>74</v>
      </c>
      <c r="AG239">
        <v>14</v>
      </c>
      <c r="AH239">
        <v>5</v>
      </c>
      <c r="AI239">
        <v>5</v>
      </c>
      <c r="AJ239">
        <v>0</v>
      </c>
      <c r="AK239">
        <v>3</v>
      </c>
      <c r="AL239" t="s">
        <v>1713</v>
      </c>
      <c r="AM239" t="s">
        <v>320</v>
      </c>
      <c r="AN239" t="s">
        <v>1714</v>
      </c>
      <c r="AO239" t="s">
        <v>3017</v>
      </c>
      <c r="AP239" t="s">
        <v>74</v>
      </c>
      <c r="AQ239" t="s">
        <v>74</v>
      </c>
      <c r="AR239" t="s">
        <v>3013</v>
      </c>
      <c r="AS239" t="s">
        <v>3018</v>
      </c>
      <c r="AT239" t="s">
        <v>3032</v>
      </c>
      <c r="AU239">
        <v>1993</v>
      </c>
      <c r="AV239">
        <v>262</v>
      </c>
      <c r="AW239">
        <v>2</v>
      </c>
      <c r="AX239" t="s">
        <v>74</v>
      </c>
      <c r="AY239" t="s">
        <v>74</v>
      </c>
      <c r="AZ239" t="s">
        <v>74</v>
      </c>
      <c r="BA239" t="s">
        <v>74</v>
      </c>
      <c r="BB239">
        <v>109</v>
      </c>
      <c r="BC239">
        <v>113</v>
      </c>
      <c r="BD239" t="s">
        <v>74</v>
      </c>
      <c r="BE239" t="s">
        <v>3033</v>
      </c>
      <c r="BF239" t="str">
        <f>HYPERLINK("http://dx.doi.org/10.1007/BF00007511","http://dx.doi.org/10.1007/BF00007511")</f>
        <v>http://dx.doi.org/10.1007/BF00007511</v>
      </c>
      <c r="BG239" t="s">
        <v>74</v>
      </c>
      <c r="BH239" t="s">
        <v>74</v>
      </c>
      <c r="BI239">
        <v>5</v>
      </c>
      <c r="BJ239" t="s">
        <v>184</v>
      </c>
      <c r="BK239" t="s">
        <v>88</v>
      </c>
      <c r="BL239" t="s">
        <v>184</v>
      </c>
      <c r="BM239" t="s">
        <v>3034</v>
      </c>
      <c r="BN239" t="s">
        <v>74</v>
      </c>
      <c r="BO239" t="s">
        <v>74</v>
      </c>
      <c r="BP239" t="s">
        <v>74</v>
      </c>
      <c r="BQ239" t="s">
        <v>74</v>
      </c>
      <c r="BR239" t="s">
        <v>91</v>
      </c>
      <c r="BS239" t="s">
        <v>3035</v>
      </c>
      <c r="BT239" t="str">
        <f>HYPERLINK("https%3A%2F%2Fwww.webofscience.com%2Fwos%2Fwoscc%2Ffull-record%2FWOS:A1993LR63300005","View Full Record in Web of Science")</f>
        <v>View Full Record in Web of Science</v>
      </c>
    </row>
    <row r="240" spans="1:72" x14ac:dyDescent="0.15">
      <c r="A240" t="s">
        <v>72</v>
      </c>
      <c r="B240" t="s">
        <v>3036</v>
      </c>
      <c r="C240" t="s">
        <v>74</v>
      </c>
      <c r="D240" t="s">
        <v>74</v>
      </c>
      <c r="E240" t="s">
        <v>74</v>
      </c>
      <c r="F240" t="s">
        <v>3036</v>
      </c>
      <c r="G240" t="s">
        <v>74</v>
      </c>
      <c r="H240" t="s">
        <v>74</v>
      </c>
      <c r="I240" t="s">
        <v>3037</v>
      </c>
      <c r="J240" t="s">
        <v>352</v>
      </c>
      <c r="K240" t="s">
        <v>74</v>
      </c>
      <c r="L240" t="s">
        <v>74</v>
      </c>
      <c r="M240" t="s">
        <v>77</v>
      </c>
      <c r="N240" t="s">
        <v>549</v>
      </c>
      <c r="O240" t="s">
        <v>74</v>
      </c>
      <c r="P240" t="s">
        <v>74</v>
      </c>
      <c r="Q240" t="s">
        <v>74</v>
      </c>
      <c r="R240" t="s">
        <v>74</v>
      </c>
      <c r="S240" t="s">
        <v>74</v>
      </c>
      <c r="T240" t="s">
        <v>74</v>
      </c>
      <c r="U240" t="s">
        <v>74</v>
      </c>
      <c r="V240" t="s">
        <v>74</v>
      </c>
      <c r="W240" t="s">
        <v>74</v>
      </c>
      <c r="X240" t="s">
        <v>74</v>
      </c>
      <c r="Y240" t="s">
        <v>74</v>
      </c>
      <c r="Z240" t="s">
        <v>74</v>
      </c>
      <c r="AA240" t="s">
        <v>74</v>
      </c>
      <c r="AB240" t="s">
        <v>74</v>
      </c>
      <c r="AC240" t="s">
        <v>74</v>
      </c>
      <c r="AD240" t="s">
        <v>74</v>
      </c>
      <c r="AE240" t="s">
        <v>74</v>
      </c>
      <c r="AF240" t="s">
        <v>74</v>
      </c>
      <c r="AG240">
        <v>0</v>
      </c>
      <c r="AH240">
        <v>0</v>
      </c>
      <c r="AI240">
        <v>0</v>
      </c>
      <c r="AJ240">
        <v>0</v>
      </c>
      <c r="AK240">
        <v>0</v>
      </c>
      <c r="AL240" t="s">
        <v>354</v>
      </c>
      <c r="AM240" t="s">
        <v>355</v>
      </c>
      <c r="AN240" t="s">
        <v>356</v>
      </c>
      <c r="AO240" t="s">
        <v>357</v>
      </c>
      <c r="AP240" t="s">
        <v>74</v>
      </c>
      <c r="AQ240" t="s">
        <v>74</v>
      </c>
      <c r="AR240" t="s">
        <v>358</v>
      </c>
      <c r="AS240" t="s">
        <v>359</v>
      </c>
      <c r="AT240" t="s">
        <v>3038</v>
      </c>
      <c r="AU240">
        <v>1993</v>
      </c>
      <c r="AV240">
        <v>138</v>
      </c>
      <c r="AW240">
        <v>1879</v>
      </c>
      <c r="AX240" t="s">
        <v>74</v>
      </c>
      <c r="AY240" t="s">
        <v>74</v>
      </c>
      <c r="AZ240" t="s">
        <v>74</v>
      </c>
      <c r="BA240" t="s">
        <v>74</v>
      </c>
      <c r="BB240">
        <v>8</v>
      </c>
      <c r="BC240">
        <v>8</v>
      </c>
      <c r="BD240" t="s">
        <v>74</v>
      </c>
      <c r="BE240" t="s">
        <v>74</v>
      </c>
      <c r="BF240" t="s">
        <v>74</v>
      </c>
      <c r="BG240" t="s">
        <v>74</v>
      </c>
      <c r="BH240" t="s">
        <v>74</v>
      </c>
      <c r="BI240">
        <v>1</v>
      </c>
      <c r="BJ240" t="s">
        <v>361</v>
      </c>
      <c r="BK240" t="s">
        <v>88</v>
      </c>
      <c r="BL240" t="s">
        <v>362</v>
      </c>
      <c r="BM240" t="s">
        <v>3039</v>
      </c>
      <c r="BN240" t="s">
        <v>74</v>
      </c>
      <c r="BO240" t="s">
        <v>74</v>
      </c>
      <c r="BP240" t="s">
        <v>74</v>
      </c>
      <c r="BQ240" t="s">
        <v>74</v>
      </c>
      <c r="BR240" t="s">
        <v>91</v>
      </c>
      <c r="BS240" t="s">
        <v>3040</v>
      </c>
      <c r="BT240" t="str">
        <f>HYPERLINK("https%3A%2F%2Fwww.webofscience.com%2Fwos%2Fwoscc%2Ffull-record%2FWOS:A1993LK11900013","View Full Record in Web of Science")</f>
        <v>View Full Record in Web of Science</v>
      </c>
    </row>
    <row r="241" spans="1:72" x14ac:dyDescent="0.15">
      <c r="A241" t="s">
        <v>72</v>
      </c>
      <c r="B241" t="s">
        <v>3041</v>
      </c>
      <c r="C241" t="s">
        <v>74</v>
      </c>
      <c r="D241" t="s">
        <v>74</v>
      </c>
      <c r="E241" t="s">
        <v>74</v>
      </c>
      <c r="F241" t="s">
        <v>3041</v>
      </c>
      <c r="G241" t="s">
        <v>74</v>
      </c>
      <c r="H241" t="s">
        <v>74</v>
      </c>
      <c r="I241" t="s">
        <v>3042</v>
      </c>
      <c r="J241" t="s">
        <v>3043</v>
      </c>
      <c r="K241" t="s">
        <v>74</v>
      </c>
      <c r="L241" t="s">
        <v>74</v>
      </c>
      <c r="M241" t="s">
        <v>77</v>
      </c>
      <c r="N241" t="s">
        <v>884</v>
      </c>
      <c r="O241" t="s">
        <v>3044</v>
      </c>
      <c r="P241" t="s">
        <v>3045</v>
      </c>
      <c r="Q241" t="s">
        <v>3046</v>
      </c>
      <c r="R241" t="s">
        <v>74</v>
      </c>
      <c r="S241" t="s">
        <v>3047</v>
      </c>
      <c r="T241" t="s">
        <v>74</v>
      </c>
      <c r="U241" t="s">
        <v>3048</v>
      </c>
      <c r="V241" t="s">
        <v>3049</v>
      </c>
      <c r="W241" t="s">
        <v>74</v>
      </c>
      <c r="X241" t="s">
        <v>74</v>
      </c>
      <c r="Y241" t="s">
        <v>3050</v>
      </c>
      <c r="Z241" t="s">
        <v>74</v>
      </c>
      <c r="AA241" t="s">
        <v>3051</v>
      </c>
      <c r="AB241" t="s">
        <v>74</v>
      </c>
      <c r="AC241" t="s">
        <v>74</v>
      </c>
      <c r="AD241" t="s">
        <v>74</v>
      </c>
      <c r="AE241" t="s">
        <v>74</v>
      </c>
      <c r="AF241" t="s">
        <v>74</v>
      </c>
      <c r="AG241">
        <v>13</v>
      </c>
      <c r="AH241">
        <v>77</v>
      </c>
      <c r="AI241">
        <v>82</v>
      </c>
      <c r="AJ241">
        <v>0</v>
      </c>
      <c r="AK241">
        <v>6</v>
      </c>
      <c r="AL241" t="s">
        <v>119</v>
      </c>
      <c r="AM241" t="s">
        <v>120</v>
      </c>
      <c r="AN241" t="s">
        <v>121</v>
      </c>
      <c r="AO241" t="s">
        <v>3052</v>
      </c>
      <c r="AP241" t="s">
        <v>74</v>
      </c>
      <c r="AQ241" t="s">
        <v>74</v>
      </c>
      <c r="AR241" t="s">
        <v>3053</v>
      </c>
      <c r="AS241" t="s">
        <v>74</v>
      </c>
      <c r="AT241" t="s">
        <v>3054</v>
      </c>
      <c r="AU241">
        <v>1993</v>
      </c>
      <c r="AV241">
        <v>640</v>
      </c>
      <c r="AW241" t="s">
        <v>749</v>
      </c>
      <c r="AX241" t="s">
        <v>74</v>
      </c>
      <c r="AY241" t="s">
        <v>74</v>
      </c>
      <c r="AZ241" t="s">
        <v>74</v>
      </c>
      <c r="BA241" t="s">
        <v>74</v>
      </c>
      <c r="BB241">
        <v>251</v>
      </c>
      <c r="BC241">
        <v>258</v>
      </c>
      <c r="BD241" t="s">
        <v>74</v>
      </c>
      <c r="BE241" t="s">
        <v>3055</v>
      </c>
      <c r="BF241" t="str">
        <f>HYPERLINK("http://dx.doi.org/10.1016/0021-9673(93)80188-E","http://dx.doi.org/10.1016/0021-9673(93)80188-E")</f>
        <v>http://dx.doi.org/10.1016/0021-9673(93)80188-E</v>
      </c>
      <c r="BG241" t="s">
        <v>74</v>
      </c>
      <c r="BH241" t="s">
        <v>74</v>
      </c>
      <c r="BI241">
        <v>8</v>
      </c>
      <c r="BJ241" t="s">
        <v>3056</v>
      </c>
      <c r="BK241" t="s">
        <v>3057</v>
      </c>
      <c r="BL241" t="s">
        <v>2087</v>
      </c>
      <c r="BM241" t="s">
        <v>3058</v>
      </c>
      <c r="BN241" t="s">
        <v>74</v>
      </c>
      <c r="BO241" t="s">
        <v>74</v>
      </c>
      <c r="BP241" t="s">
        <v>74</v>
      </c>
      <c r="BQ241" t="s">
        <v>74</v>
      </c>
      <c r="BR241" t="s">
        <v>91</v>
      </c>
      <c r="BS241" t="s">
        <v>3059</v>
      </c>
      <c r="BT241" t="str">
        <f>HYPERLINK("https%3A%2F%2Fwww.webofscience.com%2Fwos%2Fwoscc%2Ffull-record%2FWOS:A1993LK56300028","View Full Record in Web of Science")</f>
        <v>View Full Record in Web of Science</v>
      </c>
    </row>
    <row r="242" spans="1:72" x14ac:dyDescent="0.15">
      <c r="A242" t="s">
        <v>72</v>
      </c>
      <c r="B242" t="s">
        <v>3060</v>
      </c>
      <c r="C242" t="s">
        <v>74</v>
      </c>
      <c r="D242" t="s">
        <v>74</v>
      </c>
      <c r="E242" t="s">
        <v>74</v>
      </c>
      <c r="F242" t="s">
        <v>3060</v>
      </c>
      <c r="G242" t="s">
        <v>74</v>
      </c>
      <c r="H242" t="s">
        <v>74</v>
      </c>
      <c r="I242" t="s">
        <v>3061</v>
      </c>
      <c r="J242" t="s">
        <v>388</v>
      </c>
      <c r="K242" t="s">
        <v>74</v>
      </c>
      <c r="L242" t="s">
        <v>74</v>
      </c>
      <c r="M242" t="s">
        <v>77</v>
      </c>
      <c r="N242" t="s">
        <v>78</v>
      </c>
      <c r="O242" t="s">
        <v>74</v>
      </c>
      <c r="P242" t="s">
        <v>74</v>
      </c>
      <c r="Q242" t="s">
        <v>74</v>
      </c>
      <c r="R242" t="s">
        <v>74</v>
      </c>
      <c r="S242" t="s">
        <v>74</v>
      </c>
      <c r="T242" t="s">
        <v>74</v>
      </c>
      <c r="U242" t="s">
        <v>3062</v>
      </c>
      <c r="V242" t="s">
        <v>3063</v>
      </c>
      <c r="W242" t="s">
        <v>3064</v>
      </c>
      <c r="X242" t="s">
        <v>3065</v>
      </c>
      <c r="Y242" t="s">
        <v>3066</v>
      </c>
      <c r="Z242" t="s">
        <v>74</v>
      </c>
      <c r="AA242" t="s">
        <v>3067</v>
      </c>
      <c r="AB242" t="s">
        <v>3068</v>
      </c>
      <c r="AC242" t="s">
        <v>74</v>
      </c>
      <c r="AD242" t="s">
        <v>74</v>
      </c>
      <c r="AE242" t="s">
        <v>74</v>
      </c>
      <c r="AF242" t="s">
        <v>74</v>
      </c>
      <c r="AG242">
        <v>31</v>
      </c>
      <c r="AH242">
        <v>58</v>
      </c>
      <c r="AI242">
        <v>58</v>
      </c>
      <c r="AJ242">
        <v>0</v>
      </c>
      <c r="AK242">
        <v>2</v>
      </c>
      <c r="AL242" t="s">
        <v>256</v>
      </c>
      <c r="AM242" t="s">
        <v>257</v>
      </c>
      <c r="AN242" t="s">
        <v>396</v>
      </c>
      <c r="AO242" t="s">
        <v>397</v>
      </c>
      <c r="AP242" t="s">
        <v>398</v>
      </c>
      <c r="AQ242" t="s">
        <v>74</v>
      </c>
      <c r="AR242" t="s">
        <v>399</v>
      </c>
      <c r="AS242" t="s">
        <v>400</v>
      </c>
      <c r="AT242" t="s">
        <v>3069</v>
      </c>
      <c r="AU242">
        <v>1993</v>
      </c>
      <c r="AV242">
        <v>98</v>
      </c>
      <c r="AW242" t="s">
        <v>3070</v>
      </c>
      <c r="AX242" t="s">
        <v>74</v>
      </c>
      <c r="AY242" t="s">
        <v>74</v>
      </c>
      <c r="AZ242" t="s">
        <v>74</v>
      </c>
      <c r="BA242" t="s">
        <v>74</v>
      </c>
      <c r="BB242">
        <v>10563</v>
      </c>
      <c r="BC242">
        <v>10571</v>
      </c>
      <c r="BD242" t="s">
        <v>74</v>
      </c>
      <c r="BE242" t="s">
        <v>3071</v>
      </c>
      <c r="BF242" t="str">
        <f>HYPERLINK("http://dx.doi.org/10.1029/93JD00586","http://dx.doi.org/10.1029/93JD00586")</f>
        <v>http://dx.doi.org/10.1029/93JD00586</v>
      </c>
      <c r="BG242" t="s">
        <v>74</v>
      </c>
      <c r="BH242" t="s">
        <v>74</v>
      </c>
      <c r="BI242">
        <v>9</v>
      </c>
      <c r="BJ242" t="s">
        <v>403</v>
      </c>
      <c r="BK242" t="s">
        <v>88</v>
      </c>
      <c r="BL242" t="s">
        <v>403</v>
      </c>
      <c r="BM242" t="s">
        <v>3072</v>
      </c>
      <c r="BN242" t="s">
        <v>74</v>
      </c>
      <c r="BO242" t="s">
        <v>74</v>
      </c>
      <c r="BP242" t="s">
        <v>74</v>
      </c>
      <c r="BQ242" t="s">
        <v>74</v>
      </c>
      <c r="BR242" t="s">
        <v>91</v>
      </c>
      <c r="BS242" t="s">
        <v>3073</v>
      </c>
      <c r="BT242" t="str">
        <f>HYPERLINK("https%3A%2F%2Fwww.webofscience.com%2Fwos%2Fwoscc%2Ffull-record%2FWOS:A1993LJ84000019","View Full Record in Web of Science")</f>
        <v>View Full Record in Web of Science</v>
      </c>
    </row>
    <row r="243" spans="1:72" x14ac:dyDescent="0.15">
      <c r="A243" t="s">
        <v>72</v>
      </c>
      <c r="B243" t="s">
        <v>3074</v>
      </c>
      <c r="C243" t="s">
        <v>74</v>
      </c>
      <c r="D243" t="s">
        <v>74</v>
      </c>
      <c r="E243" t="s">
        <v>74</v>
      </c>
      <c r="F243" t="s">
        <v>3074</v>
      </c>
      <c r="G243" t="s">
        <v>74</v>
      </c>
      <c r="H243" t="s">
        <v>74</v>
      </c>
      <c r="I243" t="s">
        <v>3075</v>
      </c>
      <c r="J243" t="s">
        <v>388</v>
      </c>
      <c r="K243" t="s">
        <v>74</v>
      </c>
      <c r="L243" t="s">
        <v>74</v>
      </c>
      <c r="M243" t="s">
        <v>77</v>
      </c>
      <c r="N243" t="s">
        <v>78</v>
      </c>
      <c r="O243" t="s">
        <v>74</v>
      </c>
      <c r="P243" t="s">
        <v>74</v>
      </c>
      <c r="Q243" t="s">
        <v>74</v>
      </c>
      <c r="R243" t="s">
        <v>74</v>
      </c>
      <c r="S243" t="s">
        <v>74</v>
      </c>
      <c r="T243" t="s">
        <v>74</v>
      </c>
      <c r="U243" t="s">
        <v>3076</v>
      </c>
      <c r="V243" t="s">
        <v>3077</v>
      </c>
      <c r="W243" t="s">
        <v>3078</v>
      </c>
      <c r="X243" t="s">
        <v>3079</v>
      </c>
      <c r="Y243" t="s">
        <v>3080</v>
      </c>
      <c r="Z243" t="s">
        <v>74</v>
      </c>
      <c r="AA243" t="s">
        <v>74</v>
      </c>
      <c r="AB243" t="s">
        <v>3081</v>
      </c>
      <c r="AC243" t="s">
        <v>74</v>
      </c>
      <c r="AD243" t="s">
        <v>74</v>
      </c>
      <c r="AE243" t="s">
        <v>74</v>
      </c>
      <c r="AF243" t="s">
        <v>74</v>
      </c>
      <c r="AG243">
        <v>30</v>
      </c>
      <c r="AH243">
        <v>45</v>
      </c>
      <c r="AI243">
        <v>46</v>
      </c>
      <c r="AJ243">
        <v>0</v>
      </c>
      <c r="AK243">
        <v>1</v>
      </c>
      <c r="AL243" t="s">
        <v>256</v>
      </c>
      <c r="AM243" t="s">
        <v>257</v>
      </c>
      <c r="AN243" t="s">
        <v>396</v>
      </c>
      <c r="AO243" t="s">
        <v>397</v>
      </c>
      <c r="AP243" t="s">
        <v>398</v>
      </c>
      <c r="AQ243" t="s">
        <v>74</v>
      </c>
      <c r="AR243" t="s">
        <v>399</v>
      </c>
      <c r="AS243" t="s">
        <v>400</v>
      </c>
      <c r="AT243" t="s">
        <v>3069</v>
      </c>
      <c r="AU243">
        <v>1993</v>
      </c>
      <c r="AV243">
        <v>98</v>
      </c>
      <c r="AW243" t="s">
        <v>3070</v>
      </c>
      <c r="AX243" t="s">
        <v>74</v>
      </c>
      <c r="AY243" t="s">
        <v>74</v>
      </c>
      <c r="AZ243" t="s">
        <v>74</v>
      </c>
      <c r="BA243" t="s">
        <v>74</v>
      </c>
      <c r="BB243">
        <v>10573</v>
      </c>
      <c r="BC243">
        <v>10581</v>
      </c>
      <c r="BD243" t="s">
        <v>74</v>
      </c>
      <c r="BE243" t="s">
        <v>3082</v>
      </c>
      <c r="BF243" t="str">
        <f>HYPERLINK("http://dx.doi.org/10.1029/93JD00325","http://dx.doi.org/10.1029/93JD00325")</f>
        <v>http://dx.doi.org/10.1029/93JD00325</v>
      </c>
      <c r="BG243" t="s">
        <v>74</v>
      </c>
      <c r="BH243" t="s">
        <v>74</v>
      </c>
      <c r="BI243">
        <v>9</v>
      </c>
      <c r="BJ243" t="s">
        <v>403</v>
      </c>
      <c r="BK243" t="s">
        <v>88</v>
      </c>
      <c r="BL243" t="s">
        <v>403</v>
      </c>
      <c r="BM243" t="s">
        <v>3072</v>
      </c>
      <c r="BN243" t="s">
        <v>74</v>
      </c>
      <c r="BO243" t="s">
        <v>74</v>
      </c>
      <c r="BP243" t="s">
        <v>74</v>
      </c>
      <c r="BQ243" t="s">
        <v>74</v>
      </c>
      <c r="BR243" t="s">
        <v>91</v>
      </c>
      <c r="BS243" t="s">
        <v>3083</v>
      </c>
      <c r="BT243" t="str">
        <f>HYPERLINK("https%3A%2F%2Fwww.webofscience.com%2Fwos%2Fwoscc%2Ffull-record%2FWOS:A1993LJ84000020","View Full Record in Web of Science")</f>
        <v>View Full Record in Web of Science</v>
      </c>
    </row>
    <row r="244" spans="1:72" x14ac:dyDescent="0.15">
      <c r="A244" t="s">
        <v>72</v>
      </c>
      <c r="B244" t="s">
        <v>3084</v>
      </c>
      <c r="C244" t="s">
        <v>74</v>
      </c>
      <c r="D244" t="s">
        <v>74</v>
      </c>
      <c r="E244" t="s">
        <v>74</v>
      </c>
      <c r="F244" t="s">
        <v>3084</v>
      </c>
      <c r="G244" t="s">
        <v>74</v>
      </c>
      <c r="H244" t="s">
        <v>74</v>
      </c>
      <c r="I244" t="s">
        <v>3085</v>
      </c>
      <c r="J244" t="s">
        <v>388</v>
      </c>
      <c r="K244" t="s">
        <v>74</v>
      </c>
      <c r="L244" t="s">
        <v>74</v>
      </c>
      <c r="M244" t="s">
        <v>77</v>
      </c>
      <c r="N244" t="s">
        <v>78</v>
      </c>
      <c r="O244" t="s">
        <v>74</v>
      </c>
      <c r="P244" t="s">
        <v>74</v>
      </c>
      <c r="Q244" t="s">
        <v>74</v>
      </c>
      <c r="R244" t="s">
        <v>74</v>
      </c>
      <c r="S244" t="s">
        <v>74</v>
      </c>
      <c r="T244" t="s">
        <v>74</v>
      </c>
      <c r="U244" t="s">
        <v>3086</v>
      </c>
      <c r="V244" t="s">
        <v>3087</v>
      </c>
      <c r="W244" t="s">
        <v>3088</v>
      </c>
      <c r="X244" t="s">
        <v>3089</v>
      </c>
      <c r="Y244" t="s">
        <v>3090</v>
      </c>
      <c r="Z244" t="s">
        <v>74</v>
      </c>
      <c r="AA244" t="s">
        <v>3091</v>
      </c>
      <c r="AB244" t="s">
        <v>3092</v>
      </c>
      <c r="AC244" t="s">
        <v>74</v>
      </c>
      <c r="AD244" t="s">
        <v>74</v>
      </c>
      <c r="AE244" t="s">
        <v>74</v>
      </c>
      <c r="AF244" t="s">
        <v>74</v>
      </c>
      <c r="AG244">
        <v>16</v>
      </c>
      <c r="AH244">
        <v>753</v>
      </c>
      <c r="AI244">
        <v>781</v>
      </c>
      <c r="AJ244">
        <v>1</v>
      </c>
      <c r="AK244">
        <v>40</v>
      </c>
      <c r="AL244" t="s">
        <v>256</v>
      </c>
      <c r="AM244" t="s">
        <v>257</v>
      </c>
      <c r="AN244" t="s">
        <v>396</v>
      </c>
      <c r="AO244" t="s">
        <v>397</v>
      </c>
      <c r="AP244" t="s">
        <v>398</v>
      </c>
      <c r="AQ244" t="s">
        <v>74</v>
      </c>
      <c r="AR244" t="s">
        <v>399</v>
      </c>
      <c r="AS244" t="s">
        <v>400</v>
      </c>
      <c r="AT244" t="s">
        <v>3069</v>
      </c>
      <c r="AU244">
        <v>1993</v>
      </c>
      <c r="AV244">
        <v>98</v>
      </c>
      <c r="AW244" t="s">
        <v>3070</v>
      </c>
      <c r="AX244" t="s">
        <v>74</v>
      </c>
      <c r="AY244" t="s">
        <v>74</v>
      </c>
      <c r="AZ244" t="s">
        <v>74</v>
      </c>
      <c r="BA244" t="s">
        <v>74</v>
      </c>
      <c r="BB244">
        <v>10777</v>
      </c>
      <c r="BC244">
        <v>10797</v>
      </c>
      <c r="BD244" t="s">
        <v>74</v>
      </c>
      <c r="BE244" t="s">
        <v>3093</v>
      </c>
      <c r="BF244" t="str">
        <f>HYPERLINK("http://dx.doi.org/10.1029/93JD00799","http://dx.doi.org/10.1029/93JD00799")</f>
        <v>http://dx.doi.org/10.1029/93JD00799</v>
      </c>
      <c r="BG244" t="s">
        <v>74</v>
      </c>
      <c r="BH244" t="s">
        <v>74</v>
      </c>
      <c r="BI244">
        <v>21</v>
      </c>
      <c r="BJ244" t="s">
        <v>403</v>
      </c>
      <c r="BK244" t="s">
        <v>88</v>
      </c>
      <c r="BL244" t="s">
        <v>403</v>
      </c>
      <c r="BM244" t="s">
        <v>3072</v>
      </c>
      <c r="BN244" t="s">
        <v>74</v>
      </c>
      <c r="BO244" t="s">
        <v>129</v>
      </c>
      <c r="BP244" t="s">
        <v>74</v>
      </c>
      <c r="BQ244" t="s">
        <v>74</v>
      </c>
      <c r="BR244" t="s">
        <v>91</v>
      </c>
      <c r="BS244" t="s">
        <v>3094</v>
      </c>
      <c r="BT244" t="str">
        <f>HYPERLINK("https%3A%2F%2Fwww.webofscience.com%2Fwos%2Fwoscc%2Ffull-record%2FWOS:A1993LJ84000034","View Full Record in Web of Science")</f>
        <v>View Full Record in Web of Science</v>
      </c>
    </row>
    <row r="245" spans="1:72" x14ac:dyDescent="0.15">
      <c r="A245" t="s">
        <v>72</v>
      </c>
      <c r="B245" t="s">
        <v>3095</v>
      </c>
      <c r="C245" t="s">
        <v>74</v>
      </c>
      <c r="D245" t="s">
        <v>74</v>
      </c>
      <c r="E245" t="s">
        <v>74</v>
      </c>
      <c r="F245" t="s">
        <v>3095</v>
      </c>
      <c r="G245" t="s">
        <v>74</v>
      </c>
      <c r="H245" t="s">
        <v>74</v>
      </c>
      <c r="I245" t="s">
        <v>3096</v>
      </c>
      <c r="J245" t="s">
        <v>440</v>
      </c>
      <c r="K245" t="s">
        <v>74</v>
      </c>
      <c r="L245" t="s">
        <v>74</v>
      </c>
      <c r="M245" t="s">
        <v>77</v>
      </c>
      <c r="N245" t="s">
        <v>78</v>
      </c>
      <c r="O245" t="s">
        <v>74</v>
      </c>
      <c r="P245" t="s">
        <v>74</v>
      </c>
      <c r="Q245" t="s">
        <v>74</v>
      </c>
      <c r="R245" t="s">
        <v>74</v>
      </c>
      <c r="S245" t="s">
        <v>74</v>
      </c>
      <c r="T245" t="s">
        <v>74</v>
      </c>
      <c r="U245" t="s">
        <v>3097</v>
      </c>
      <c r="V245" t="s">
        <v>3098</v>
      </c>
      <c r="W245" t="s">
        <v>3099</v>
      </c>
      <c r="X245" t="s">
        <v>3100</v>
      </c>
      <c r="Y245" t="s">
        <v>3101</v>
      </c>
      <c r="Z245" t="s">
        <v>74</v>
      </c>
      <c r="AA245" t="s">
        <v>74</v>
      </c>
      <c r="AB245" t="s">
        <v>74</v>
      </c>
      <c r="AC245" t="s">
        <v>74</v>
      </c>
      <c r="AD245" t="s">
        <v>74</v>
      </c>
      <c r="AE245" t="s">
        <v>74</v>
      </c>
      <c r="AF245" t="s">
        <v>74</v>
      </c>
      <c r="AG245">
        <v>23</v>
      </c>
      <c r="AH245">
        <v>29</v>
      </c>
      <c r="AI245">
        <v>32</v>
      </c>
      <c r="AJ245">
        <v>0</v>
      </c>
      <c r="AK245">
        <v>11</v>
      </c>
      <c r="AL245" t="s">
        <v>256</v>
      </c>
      <c r="AM245" t="s">
        <v>257</v>
      </c>
      <c r="AN245" t="s">
        <v>396</v>
      </c>
      <c r="AO245" t="s">
        <v>446</v>
      </c>
      <c r="AP245" t="s">
        <v>3102</v>
      </c>
      <c r="AQ245" t="s">
        <v>74</v>
      </c>
      <c r="AR245" t="s">
        <v>447</v>
      </c>
      <c r="AS245" t="s">
        <v>448</v>
      </c>
      <c r="AT245" t="s">
        <v>3103</v>
      </c>
      <c r="AU245">
        <v>1993</v>
      </c>
      <c r="AV245">
        <v>20</v>
      </c>
      <c r="AW245">
        <v>12</v>
      </c>
      <c r="AX245" t="s">
        <v>74</v>
      </c>
      <c r="AY245" t="s">
        <v>74</v>
      </c>
      <c r="AZ245" t="s">
        <v>74</v>
      </c>
      <c r="BA245" t="s">
        <v>74</v>
      </c>
      <c r="BB245">
        <v>1163</v>
      </c>
      <c r="BC245">
        <v>1166</v>
      </c>
      <c r="BD245" t="s">
        <v>74</v>
      </c>
      <c r="BE245" t="s">
        <v>3104</v>
      </c>
      <c r="BF245" t="str">
        <f>HYPERLINK("http://dx.doi.org/10.1029/93GL00910","http://dx.doi.org/10.1029/93GL00910")</f>
        <v>http://dx.doi.org/10.1029/93GL00910</v>
      </c>
      <c r="BG245" t="s">
        <v>74</v>
      </c>
      <c r="BH245" t="s">
        <v>74</v>
      </c>
      <c r="BI245">
        <v>4</v>
      </c>
      <c r="BJ245" t="s">
        <v>451</v>
      </c>
      <c r="BK245" t="s">
        <v>88</v>
      </c>
      <c r="BL245" t="s">
        <v>452</v>
      </c>
      <c r="BM245" t="s">
        <v>3105</v>
      </c>
      <c r="BN245" t="s">
        <v>74</v>
      </c>
      <c r="BO245" t="s">
        <v>129</v>
      </c>
      <c r="BP245" t="s">
        <v>74</v>
      </c>
      <c r="BQ245" t="s">
        <v>74</v>
      </c>
      <c r="BR245" t="s">
        <v>91</v>
      </c>
      <c r="BS245" t="s">
        <v>3106</v>
      </c>
      <c r="BT245" t="str">
        <f>HYPERLINK("https%3A%2F%2Fwww.webofscience.com%2Fwos%2Fwoscc%2Ffull-record%2FWOS:A1993LL28800014","View Full Record in Web of Science")</f>
        <v>View Full Record in Web of Science</v>
      </c>
    </row>
    <row r="246" spans="1:72" x14ac:dyDescent="0.15">
      <c r="A246" t="s">
        <v>72</v>
      </c>
      <c r="B246" t="s">
        <v>3107</v>
      </c>
      <c r="C246" t="s">
        <v>74</v>
      </c>
      <c r="D246" t="s">
        <v>74</v>
      </c>
      <c r="E246" t="s">
        <v>74</v>
      </c>
      <c r="F246" t="s">
        <v>3107</v>
      </c>
      <c r="G246" t="s">
        <v>74</v>
      </c>
      <c r="H246" t="s">
        <v>74</v>
      </c>
      <c r="I246" t="s">
        <v>3108</v>
      </c>
      <c r="J246" t="s">
        <v>440</v>
      </c>
      <c r="K246" t="s">
        <v>74</v>
      </c>
      <c r="L246" t="s">
        <v>74</v>
      </c>
      <c r="M246" t="s">
        <v>77</v>
      </c>
      <c r="N246" t="s">
        <v>78</v>
      </c>
      <c r="O246" t="s">
        <v>74</v>
      </c>
      <c r="P246" t="s">
        <v>74</v>
      </c>
      <c r="Q246" t="s">
        <v>74</v>
      </c>
      <c r="R246" t="s">
        <v>74</v>
      </c>
      <c r="S246" t="s">
        <v>74</v>
      </c>
      <c r="T246" t="s">
        <v>74</v>
      </c>
      <c r="U246" t="s">
        <v>1186</v>
      </c>
      <c r="V246" t="s">
        <v>3109</v>
      </c>
      <c r="W246" t="s">
        <v>3110</v>
      </c>
      <c r="X246" t="s">
        <v>392</v>
      </c>
      <c r="Y246" t="s">
        <v>3111</v>
      </c>
      <c r="Z246" t="s">
        <v>74</v>
      </c>
      <c r="AA246" t="s">
        <v>74</v>
      </c>
      <c r="AB246" t="s">
        <v>74</v>
      </c>
      <c r="AC246" t="s">
        <v>74</v>
      </c>
      <c r="AD246" t="s">
        <v>74</v>
      </c>
      <c r="AE246" t="s">
        <v>74</v>
      </c>
      <c r="AF246" t="s">
        <v>74</v>
      </c>
      <c r="AG246">
        <v>27</v>
      </c>
      <c r="AH246">
        <v>70</v>
      </c>
      <c r="AI246">
        <v>72</v>
      </c>
      <c r="AJ246">
        <v>1</v>
      </c>
      <c r="AK246">
        <v>4</v>
      </c>
      <c r="AL246" t="s">
        <v>256</v>
      </c>
      <c r="AM246" t="s">
        <v>257</v>
      </c>
      <c r="AN246" t="s">
        <v>258</v>
      </c>
      <c r="AO246" t="s">
        <v>446</v>
      </c>
      <c r="AP246" t="s">
        <v>74</v>
      </c>
      <c r="AQ246" t="s">
        <v>74</v>
      </c>
      <c r="AR246" t="s">
        <v>447</v>
      </c>
      <c r="AS246" t="s">
        <v>448</v>
      </c>
      <c r="AT246" t="s">
        <v>3103</v>
      </c>
      <c r="AU246">
        <v>1993</v>
      </c>
      <c r="AV246">
        <v>20</v>
      </c>
      <c r="AW246">
        <v>12</v>
      </c>
      <c r="AX246" t="s">
        <v>74</v>
      </c>
      <c r="AY246" t="s">
        <v>74</v>
      </c>
      <c r="AZ246" t="s">
        <v>74</v>
      </c>
      <c r="BA246" t="s">
        <v>74</v>
      </c>
      <c r="BB246">
        <v>1171</v>
      </c>
      <c r="BC246">
        <v>1174</v>
      </c>
      <c r="BD246" t="s">
        <v>74</v>
      </c>
      <c r="BE246" t="s">
        <v>3112</v>
      </c>
      <c r="BF246" t="str">
        <f>HYPERLINK("http://dx.doi.org/10.1029/93GL01200","http://dx.doi.org/10.1029/93GL01200")</f>
        <v>http://dx.doi.org/10.1029/93GL01200</v>
      </c>
      <c r="BG246" t="s">
        <v>74</v>
      </c>
      <c r="BH246" t="s">
        <v>74</v>
      </c>
      <c r="BI246">
        <v>4</v>
      </c>
      <c r="BJ246" t="s">
        <v>451</v>
      </c>
      <c r="BK246" t="s">
        <v>88</v>
      </c>
      <c r="BL246" t="s">
        <v>452</v>
      </c>
      <c r="BM246" t="s">
        <v>3105</v>
      </c>
      <c r="BN246" t="s">
        <v>74</v>
      </c>
      <c r="BO246" t="s">
        <v>74</v>
      </c>
      <c r="BP246" t="s">
        <v>74</v>
      </c>
      <c r="BQ246" t="s">
        <v>74</v>
      </c>
      <c r="BR246" t="s">
        <v>91</v>
      </c>
      <c r="BS246" t="s">
        <v>3113</v>
      </c>
      <c r="BT246" t="str">
        <f>HYPERLINK("https%3A%2F%2Fwww.webofscience.com%2Fwos%2Fwoscc%2Ffull-record%2FWOS:A1993LL28800016","View Full Record in Web of Science")</f>
        <v>View Full Record in Web of Science</v>
      </c>
    </row>
    <row r="247" spans="1:72" x14ac:dyDescent="0.15">
      <c r="A247" t="s">
        <v>72</v>
      </c>
      <c r="B247" t="s">
        <v>3114</v>
      </c>
      <c r="C247" t="s">
        <v>74</v>
      </c>
      <c r="D247" t="s">
        <v>74</v>
      </c>
      <c r="E247" t="s">
        <v>74</v>
      </c>
      <c r="F247" t="s">
        <v>3114</v>
      </c>
      <c r="G247" t="s">
        <v>74</v>
      </c>
      <c r="H247" t="s">
        <v>74</v>
      </c>
      <c r="I247" t="s">
        <v>3115</v>
      </c>
      <c r="J247" t="s">
        <v>440</v>
      </c>
      <c r="K247" t="s">
        <v>74</v>
      </c>
      <c r="L247" t="s">
        <v>74</v>
      </c>
      <c r="M247" t="s">
        <v>77</v>
      </c>
      <c r="N247" t="s">
        <v>78</v>
      </c>
      <c r="O247" t="s">
        <v>74</v>
      </c>
      <c r="P247" t="s">
        <v>74</v>
      </c>
      <c r="Q247" t="s">
        <v>74</v>
      </c>
      <c r="R247" t="s">
        <v>74</v>
      </c>
      <c r="S247" t="s">
        <v>74</v>
      </c>
      <c r="T247" t="s">
        <v>74</v>
      </c>
      <c r="U247" t="s">
        <v>3116</v>
      </c>
      <c r="V247" t="s">
        <v>3117</v>
      </c>
      <c r="W247" t="s">
        <v>74</v>
      </c>
      <c r="X247" t="s">
        <v>74</v>
      </c>
      <c r="Y247" t="s">
        <v>3118</v>
      </c>
      <c r="Z247" t="s">
        <v>74</v>
      </c>
      <c r="AA247" t="s">
        <v>74</v>
      </c>
      <c r="AB247" t="s">
        <v>74</v>
      </c>
      <c r="AC247" t="s">
        <v>74</v>
      </c>
      <c r="AD247" t="s">
        <v>74</v>
      </c>
      <c r="AE247" t="s">
        <v>74</v>
      </c>
      <c r="AF247" t="s">
        <v>74</v>
      </c>
      <c r="AG247">
        <v>20</v>
      </c>
      <c r="AH247">
        <v>4</v>
      </c>
      <c r="AI247">
        <v>4</v>
      </c>
      <c r="AJ247">
        <v>0</v>
      </c>
      <c r="AK247">
        <v>2</v>
      </c>
      <c r="AL247" t="s">
        <v>256</v>
      </c>
      <c r="AM247" t="s">
        <v>257</v>
      </c>
      <c r="AN247" t="s">
        <v>258</v>
      </c>
      <c r="AO247" t="s">
        <v>446</v>
      </c>
      <c r="AP247" t="s">
        <v>74</v>
      </c>
      <c r="AQ247" t="s">
        <v>74</v>
      </c>
      <c r="AR247" t="s">
        <v>447</v>
      </c>
      <c r="AS247" t="s">
        <v>448</v>
      </c>
      <c r="AT247" t="s">
        <v>3103</v>
      </c>
      <c r="AU247">
        <v>1993</v>
      </c>
      <c r="AV247">
        <v>20</v>
      </c>
      <c r="AW247">
        <v>12</v>
      </c>
      <c r="AX247" t="s">
        <v>74</v>
      </c>
      <c r="AY247" t="s">
        <v>74</v>
      </c>
      <c r="AZ247" t="s">
        <v>74</v>
      </c>
      <c r="BA247" t="s">
        <v>74</v>
      </c>
      <c r="BB247">
        <v>1195</v>
      </c>
      <c r="BC247">
        <v>1198</v>
      </c>
      <c r="BD247" t="s">
        <v>74</v>
      </c>
      <c r="BE247" t="s">
        <v>3119</v>
      </c>
      <c r="BF247" t="str">
        <f>HYPERLINK("http://dx.doi.org/10.1029/93GL01350","http://dx.doi.org/10.1029/93GL01350")</f>
        <v>http://dx.doi.org/10.1029/93GL01350</v>
      </c>
      <c r="BG247" t="s">
        <v>74</v>
      </c>
      <c r="BH247" t="s">
        <v>74</v>
      </c>
      <c r="BI247">
        <v>4</v>
      </c>
      <c r="BJ247" t="s">
        <v>451</v>
      </c>
      <c r="BK247" t="s">
        <v>88</v>
      </c>
      <c r="BL247" t="s">
        <v>452</v>
      </c>
      <c r="BM247" t="s">
        <v>3105</v>
      </c>
      <c r="BN247" t="s">
        <v>74</v>
      </c>
      <c r="BO247" t="s">
        <v>74</v>
      </c>
      <c r="BP247" t="s">
        <v>74</v>
      </c>
      <c r="BQ247" t="s">
        <v>74</v>
      </c>
      <c r="BR247" t="s">
        <v>91</v>
      </c>
      <c r="BS247" t="s">
        <v>3120</v>
      </c>
      <c r="BT247" t="str">
        <f>HYPERLINK("https%3A%2F%2Fwww.webofscience.com%2Fwos%2Fwoscc%2Ffull-record%2FWOS:A1993LL28800022","View Full Record in Web of Science")</f>
        <v>View Full Record in Web of Science</v>
      </c>
    </row>
    <row r="248" spans="1:72" x14ac:dyDescent="0.15">
      <c r="A248" t="s">
        <v>72</v>
      </c>
      <c r="B248" t="s">
        <v>3121</v>
      </c>
      <c r="C248" t="s">
        <v>74</v>
      </c>
      <c r="D248" t="s">
        <v>74</v>
      </c>
      <c r="E248" t="s">
        <v>74</v>
      </c>
      <c r="F248" t="s">
        <v>3121</v>
      </c>
      <c r="G248" t="s">
        <v>74</v>
      </c>
      <c r="H248" t="s">
        <v>74</v>
      </c>
      <c r="I248" t="s">
        <v>3122</v>
      </c>
      <c r="J248" t="s">
        <v>440</v>
      </c>
      <c r="K248" t="s">
        <v>74</v>
      </c>
      <c r="L248" t="s">
        <v>74</v>
      </c>
      <c r="M248" t="s">
        <v>77</v>
      </c>
      <c r="N248" t="s">
        <v>78</v>
      </c>
      <c r="O248" t="s">
        <v>74</v>
      </c>
      <c r="P248" t="s">
        <v>74</v>
      </c>
      <c r="Q248" t="s">
        <v>74</v>
      </c>
      <c r="R248" t="s">
        <v>74</v>
      </c>
      <c r="S248" t="s">
        <v>74</v>
      </c>
      <c r="T248" t="s">
        <v>74</v>
      </c>
      <c r="U248" t="s">
        <v>74</v>
      </c>
      <c r="V248" t="s">
        <v>3123</v>
      </c>
      <c r="W248" t="s">
        <v>74</v>
      </c>
      <c r="X248" t="s">
        <v>74</v>
      </c>
      <c r="Y248" t="s">
        <v>3124</v>
      </c>
      <c r="Z248" t="s">
        <v>74</v>
      </c>
      <c r="AA248" t="s">
        <v>74</v>
      </c>
      <c r="AB248" t="s">
        <v>74</v>
      </c>
      <c r="AC248" t="s">
        <v>74</v>
      </c>
      <c r="AD248" t="s">
        <v>74</v>
      </c>
      <c r="AE248" t="s">
        <v>74</v>
      </c>
      <c r="AF248" t="s">
        <v>74</v>
      </c>
      <c r="AG248">
        <v>9</v>
      </c>
      <c r="AH248">
        <v>37</v>
      </c>
      <c r="AI248">
        <v>37</v>
      </c>
      <c r="AJ248">
        <v>0</v>
      </c>
      <c r="AK248">
        <v>1</v>
      </c>
      <c r="AL248" t="s">
        <v>256</v>
      </c>
      <c r="AM248" t="s">
        <v>257</v>
      </c>
      <c r="AN248" t="s">
        <v>258</v>
      </c>
      <c r="AO248" t="s">
        <v>446</v>
      </c>
      <c r="AP248" t="s">
        <v>74</v>
      </c>
      <c r="AQ248" t="s">
        <v>74</v>
      </c>
      <c r="AR248" t="s">
        <v>447</v>
      </c>
      <c r="AS248" t="s">
        <v>448</v>
      </c>
      <c r="AT248" t="s">
        <v>3103</v>
      </c>
      <c r="AU248">
        <v>1993</v>
      </c>
      <c r="AV248">
        <v>20</v>
      </c>
      <c r="AW248">
        <v>12</v>
      </c>
      <c r="AX248" t="s">
        <v>74</v>
      </c>
      <c r="AY248" t="s">
        <v>74</v>
      </c>
      <c r="AZ248" t="s">
        <v>74</v>
      </c>
      <c r="BA248" t="s">
        <v>74</v>
      </c>
      <c r="BB248">
        <v>1223</v>
      </c>
      <c r="BC248">
        <v>1226</v>
      </c>
      <c r="BD248" t="s">
        <v>74</v>
      </c>
      <c r="BE248" t="s">
        <v>3125</v>
      </c>
      <c r="BF248" t="str">
        <f>HYPERLINK("http://dx.doi.org/10.1029/93GL01448","http://dx.doi.org/10.1029/93GL01448")</f>
        <v>http://dx.doi.org/10.1029/93GL01448</v>
      </c>
      <c r="BG248" t="s">
        <v>74</v>
      </c>
      <c r="BH248" t="s">
        <v>74</v>
      </c>
      <c r="BI248">
        <v>4</v>
      </c>
      <c r="BJ248" t="s">
        <v>451</v>
      </c>
      <c r="BK248" t="s">
        <v>88</v>
      </c>
      <c r="BL248" t="s">
        <v>452</v>
      </c>
      <c r="BM248" t="s">
        <v>3105</v>
      </c>
      <c r="BN248" t="s">
        <v>74</v>
      </c>
      <c r="BO248" t="s">
        <v>74</v>
      </c>
      <c r="BP248" t="s">
        <v>74</v>
      </c>
      <c r="BQ248" t="s">
        <v>74</v>
      </c>
      <c r="BR248" t="s">
        <v>91</v>
      </c>
      <c r="BS248" t="s">
        <v>3126</v>
      </c>
      <c r="BT248" t="str">
        <f>HYPERLINK("https%3A%2F%2Fwww.webofscience.com%2Fwos%2Fwoscc%2Ffull-record%2FWOS:A1993LL28800029","View Full Record in Web of Science")</f>
        <v>View Full Record in Web of Science</v>
      </c>
    </row>
    <row r="249" spans="1:72" x14ac:dyDescent="0.15">
      <c r="A249" t="s">
        <v>72</v>
      </c>
      <c r="B249" t="s">
        <v>3127</v>
      </c>
      <c r="C249" t="s">
        <v>74</v>
      </c>
      <c r="D249" t="s">
        <v>74</v>
      </c>
      <c r="E249" t="s">
        <v>74</v>
      </c>
      <c r="F249" t="s">
        <v>3127</v>
      </c>
      <c r="G249" t="s">
        <v>74</v>
      </c>
      <c r="H249" t="s">
        <v>74</v>
      </c>
      <c r="I249" t="s">
        <v>3128</v>
      </c>
      <c r="J249" t="s">
        <v>440</v>
      </c>
      <c r="K249" t="s">
        <v>74</v>
      </c>
      <c r="L249" t="s">
        <v>74</v>
      </c>
      <c r="M249" t="s">
        <v>77</v>
      </c>
      <c r="N249" t="s">
        <v>78</v>
      </c>
      <c r="O249" t="s">
        <v>74</v>
      </c>
      <c r="P249" t="s">
        <v>74</v>
      </c>
      <c r="Q249" t="s">
        <v>74</v>
      </c>
      <c r="R249" t="s">
        <v>74</v>
      </c>
      <c r="S249" t="s">
        <v>74</v>
      </c>
      <c r="T249" t="s">
        <v>74</v>
      </c>
      <c r="U249" t="s">
        <v>3129</v>
      </c>
      <c r="V249" t="s">
        <v>3130</v>
      </c>
      <c r="W249" t="s">
        <v>3131</v>
      </c>
      <c r="X249" t="s">
        <v>3132</v>
      </c>
      <c r="Y249" t="s">
        <v>3133</v>
      </c>
      <c r="Z249" t="s">
        <v>74</v>
      </c>
      <c r="AA249" t="s">
        <v>3134</v>
      </c>
      <c r="AB249" t="s">
        <v>3092</v>
      </c>
      <c r="AC249" t="s">
        <v>74</v>
      </c>
      <c r="AD249" t="s">
        <v>74</v>
      </c>
      <c r="AE249" t="s">
        <v>74</v>
      </c>
      <c r="AF249" t="s">
        <v>74</v>
      </c>
      <c r="AG249">
        <v>17</v>
      </c>
      <c r="AH249">
        <v>39</v>
      </c>
      <c r="AI249">
        <v>39</v>
      </c>
      <c r="AJ249">
        <v>0</v>
      </c>
      <c r="AK249">
        <v>2</v>
      </c>
      <c r="AL249" t="s">
        <v>256</v>
      </c>
      <c r="AM249" t="s">
        <v>257</v>
      </c>
      <c r="AN249" t="s">
        <v>258</v>
      </c>
      <c r="AO249" t="s">
        <v>446</v>
      </c>
      <c r="AP249" t="s">
        <v>74</v>
      </c>
      <c r="AQ249" t="s">
        <v>74</v>
      </c>
      <c r="AR249" t="s">
        <v>447</v>
      </c>
      <c r="AS249" t="s">
        <v>448</v>
      </c>
      <c r="AT249" t="s">
        <v>3103</v>
      </c>
      <c r="AU249">
        <v>1993</v>
      </c>
      <c r="AV249">
        <v>20</v>
      </c>
      <c r="AW249">
        <v>12</v>
      </c>
      <c r="AX249" t="s">
        <v>74</v>
      </c>
      <c r="AY249" t="s">
        <v>74</v>
      </c>
      <c r="AZ249" t="s">
        <v>74</v>
      </c>
      <c r="BA249" t="s">
        <v>74</v>
      </c>
      <c r="BB249">
        <v>1227</v>
      </c>
      <c r="BC249">
        <v>1230</v>
      </c>
      <c r="BD249" t="s">
        <v>74</v>
      </c>
      <c r="BE249" t="s">
        <v>3135</v>
      </c>
      <c r="BF249" t="str">
        <f>HYPERLINK("http://dx.doi.org/10.1029/93GL00824","http://dx.doi.org/10.1029/93GL00824")</f>
        <v>http://dx.doi.org/10.1029/93GL00824</v>
      </c>
      <c r="BG249" t="s">
        <v>74</v>
      </c>
      <c r="BH249" t="s">
        <v>74</v>
      </c>
      <c r="BI249">
        <v>4</v>
      </c>
      <c r="BJ249" t="s">
        <v>451</v>
      </c>
      <c r="BK249" t="s">
        <v>88</v>
      </c>
      <c r="BL249" t="s">
        <v>452</v>
      </c>
      <c r="BM249" t="s">
        <v>3105</v>
      </c>
      <c r="BN249" t="s">
        <v>74</v>
      </c>
      <c r="BO249" t="s">
        <v>74</v>
      </c>
      <c r="BP249" t="s">
        <v>74</v>
      </c>
      <c r="BQ249" t="s">
        <v>74</v>
      </c>
      <c r="BR249" t="s">
        <v>91</v>
      </c>
      <c r="BS249" t="s">
        <v>3136</v>
      </c>
      <c r="BT249" t="str">
        <f>HYPERLINK("https%3A%2F%2Fwww.webofscience.com%2Fwos%2Fwoscc%2Ffull-record%2FWOS:A1993LL28800030","View Full Record in Web of Science")</f>
        <v>View Full Record in Web of Science</v>
      </c>
    </row>
    <row r="250" spans="1:72" x14ac:dyDescent="0.15">
      <c r="A250" t="s">
        <v>72</v>
      </c>
      <c r="B250" t="s">
        <v>3137</v>
      </c>
      <c r="C250" t="s">
        <v>74</v>
      </c>
      <c r="D250" t="s">
        <v>74</v>
      </c>
      <c r="E250" t="s">
        <v>74</v>
      </c>
      <c r="F250" t="s">
        <v>3137</v>
      </c>
      <c r="G250" t="s">
        <v>74</v>
      </c>
      <c r="H250" t="s">
        <v>74</v>
      </c>
      <c r="I250" t="s">
        <v>3138</v>
      </c>
      <c r="J250" t="s">
        <v>440</v>
      </c>
      <c r="K250" t="s">
        <v>74</v>
      </c>
      <c r="L250" t="s">
        <v>74</v>
      </c>
      <c r="M250" t="s">
        <v>77</v>
      </c>
      <c r="N250" t="s">
        <v>78</v>
      </c>
      <c r="O250" t="s">
        <v>74</v>
      </c>
      <c r="P250" t="s">
        <v>74</v>
      </c>
      <c r="Q250" t="s">
        <v>74</v>
      </c>
      <c r="R250" t="s">
        <v>74</v>
      </c>
      <c r="S250" t="s">
        <v>74</v>
      </c>
      <c r="T250" t="s">
        <v>74</v>
      </c>
      <c r="U250" t="s">
        <v>3139</v>
      </c>
      <c r="V250" t="s">
        <v>3140</v>
      </c>
      <c r="W250" t="s">
        <v>3141</v>
      </c>
      <c r="X250" t="s">
        <v>3142</v>
      </c>
      <c r="Y250" t="s">
        <v>3143</v>
      </c>
      <c r="Z250" t="s">
        <v>74</v>
      </c>
      <c r="AA250" t="s">
        <v>3144</v>
      </c>
      <c r="AB250" t="s">
        <v>74</v>
      </c>
      <c r="AC250" t="s">
        <v>74</v>
      </c>
      <c r="AD250" t="s">
        <v>74</v>
      </c>
      <c r="AE250" t="s">
        <v>74</v>
      </c>
      <c r="AF250" t="s">
        <v>74</v>
      </c>
      <c r="AG250">
        <v>13</v>
      </c>
      <c r="AH250">
        <v>16</v>
      </c>
      <c r="AI250">
        <v>16</v>
      </c>
      <c r="AJ250">
        <v>0</v>
      </c>
      <c r="AK250">
        <v>1</v>
      </c>
      <c r="AL250" t="s">
        <v>256</v>
      </c>
      <c r="AM250" t="s">
        <v>257</v>
      </c>
      <c r="AN250" t="s">
        <v>258</v>
      </c>
      <c r="AO250" t="s">
        <v>446</v>
      </c>
      <c r="AP250" t="s">
        <v>74</v>
      </c>
      <c r="AQ250" t="s">
        <v>74</v>
      </c>
      <c r="AR250" t="s">
        <v>447</v>
      </c>
      <c r="AS250" t="s">
        <v>448</v>
      </c>
      <c r="AT250" t="s">
        <v>3103</v>
      </c>
      <c r="AU250">
        <v>1993</v>
      </c>
      <c r="AV250">
        <v>20</v>
      </c>
      <c r="AW250">
        <v>12</v>
      </c>
      <c r="AX250" t="s">
        <v>74</v>
      </c>
      <c r="AY250" t="s">
        <v>74</v>
      </c>
      <c r="AZ250" t="s">
        <v>74</v>
      </c>
      <c r="BA250" t="s">
        <v>74</v>
      </c>
      <c r="BB250">
        <v>1235</v>
      </c>
      <c r="BC250">
        <v>1238</v>
      </c>
      <c r="BD250" t="s">
        <v>74</v>
      </c>
      <c r="BE250" t="s">
        <v>3145</v>
      </c>
      <c r="BF250" t="str">
        <f>HYPERLINK("http://dx.doi.org/10.1029/93GL00832","http://dx.doi.org/10.1029/93GL00832")</f>
        <v>http://dx.doi.org/10.1029/93GL00832</v>
      </c>
      <c r="BG250" t="s">
        <v>74</v>
      </c>
      <c r="BH250" t="s">
        <v>74</v>
      </c>
      <c r="BI250">
        <v>4</v>
      </c>
      <c r="BJ250" t="s">
        <v>451</v>
      </c>
      <c r="BK250" t="s">
        <v>88</v>
      </c>
      <c r="BL250" t="s">
        <v>452</v>
      </c>
      <c r="BM250" t="s">
        <v>3105</v>
      </c>
      <c r="BN250" t="s">
        <v>74</v>
      </c>
      <c r="BO250" t="s">
        <v>74</v>
      </c>
      <c r="BP250" t="s">
        <v>74</v>
      </c>
      <c r="BQ250" t="s">
        <v>74</v>
      </c>
      <c r="BR250" t="s">
        <v>91</v>
      </c>
      <c r="BS250" t="s">
        <v>3146</v>
      </c>
      <c r="BT250" t="str">
        <f>HYPERLINK("https%3A%2F%2Fwww.webofscience.com%2Fwos%2Fwoscc%2Ffull-record%2FWOS:A1993LL28800032","View Full Record in Web of Science")</f>
        <v>View Full Record in Web of Science</v>
      </c>
    </row>
    <row r="251" spans="1:72" x14ac:dyDescent="0.15">
      <c r="A251" t="s">
        <v>72</v>
      </c>
      <c r="B251" t="s">
        <v>3147</v>
      </c>
      <c r="C251" t="s">
        <v>74</v>
      </c>
      <c r="D251" t="s">
        <v>74</v>
      </c>
      <c r="E251" t="s">
        <v>74</v>
      </c>
      <c r="F251" t="s">
        <v>3147</v>
      </c>
      <c r="G251" t="s">
        <v>74</v>
      </c>
      <c r="H251" t="s">
        <v>74</v>
      </c>
      <c r="I251" t="s">
        <v>3148</v>
      </c>
      <c r="J251" t="s">
        <v>440</v>
      </c>
      <c r="K251" t="s">
        <v>74</v>
      </c>
      <c r="L251" t="s">
        <v>74</v>
      </c>
      <c r="M251" t="s">
        <v>77</v>
      </c>
      <c r="N251" t="s">
        <v>78</v>
      </c>
      <c r="O251" t="s">
        <v>74</v>
      </c>
      <c r="P251" t="s">
        <v>74</v>
      </c>
      <c r="Q251" t="s">
        <v>74</v>
      </c>
      <c r="R251" t="s">
        <v>74</v>
      </c>
      <c r="S251" t="s">
        <v>74</v>
      </c>
      <c r="T251" t="s">
        <v>74</v>
      </c>
      <c r="U251" t="s">
        <v>3149</v>
      </c>
      <c r="V251" t="s">
        <v>3150</v>
      </c>
      <c r="W251" t="s">
        <v>74</v>
      </c>
      <c r="X251" t="s">
        <v>74</v>
      </c>
      <c r="Y251" t="s">
        <v>3151</v>
      </c>
      <c r="Z251" t="s">
        <v>74</v>
      </c>
      <c r="AA251" t="s">
        <v>74</v>
      </c>
      <c r="AB251" t="s">
        <v>74</v>
      </c>
      <c r="AC251" t="s">
        <v>74</v>
      </c>
      <c r="AD251" t="s">
        <v>74</v>
      </c>
      <c r="AE251" t="s">
        <v>74</v>
      </c>
      <c r="AF251" t="s">
        <v>74</v>
      </c>
      <c r="AG251">
        <v>19</v>
      </c>
      <c r="AH251">
        <v>20</v>
      </c>
      <c r="AI251">
        <v>20</v>
      </c>
      <c r="AJ251">
        <v>0</v>
      </c>
      <c r="AK251">
        <v>1</v>
      </c>
      <c r="AL251" t="s">
        <v>256</v>
      </c>
      <c r="AM251" t="s">
        <v>257</v>
      </c>
      <c r="AN251" t="s">
        <v>258</v>
      </c>
      <c r="AO251" t="s">
        <v>446</v>
      </c>
      <c r="AP251" t="s">
        <v>74</v>
      </c>
      <c r="AQ251" t="s">
        <v>74</v>
      </c>
      <c r="AR251" t="s">
        <v>447</v>
      </c>
      <c r="AS251" t="s">
        <v>448</v>
      </c>
      <c r="AT251" t="s">
        <v>3103</v>
      </c>
      <c r="AU251">
        <v>1993</v>
      </c>
      <c r="AV251">
        <v>20</v>
      </c>
      <c r="AW251">
        <v>12</v>
      </c>
      <c r="AX251" t="s">
        <v>74</v>
      </c>
      <c r="AY251" t="s">
        <v>74</v>
      </c>
      <c r="AZ251" t="s">
        <v>74</v>
      </c>
      <c r="BA251" t="s">
        <v>74</v>
      </c>
      <c r="BB251">
        <v>1295</v>
      </c>
      <c r="BC251">
        <v>1298</v>
      </c>
      <c r="BD251" t="s">
        <v>74</v>
      </c>
      <c r="BE251" t="s">
        <v>3152</v>
      </c>
      <c r="BF251" t="str">
        <f>HYPERLINK("http://dx.doi.org/10.1029/93GL01446","http://dx.doi.org/10.1029/93GL01446")</f>
        <v>http://dx.doi.org/10.1029/93GL01446</v>
      </c>
      <c r="BG251" t="s">
        <v>74</v>
      </c>
      <c r="BH251" t="s">
        <v>74</v>
      </c>
      <c r="BI251">
        <v>4</v>
      </c>
      <c r="BJ251" t="s">
        <v>451</v>
      </c>
      <c r="BK251" t="s">
        <v>88</v>
      </c>
      <c r="BL251" t="s">
        <v>452</v>
      </c>
      <c r="BM251" t="s">
        <v>3105</v>
      </c>
      <c r="BN251" t="s">
        <v>74</v>
      </c>
      <c r="BO251" t="s">
        <v>74</v>
      </c>
      <c r="BP251" t="s">
        <v>74</v>
      </c>
      <c r="BQ251" t="s">
        <v>74</v>
      </c>
      <c r="BR251" t="s">
        <v>91</v>
      </c>
      <c r="BS251" t="s">
        <v>3153</v>
      </c>
      <c r="BT251" t="str">
        <f>HYPERLINK("https%3A%2F%2Fwww.webofscience.com%2Fwos%2Fwoscc%2Ffull-record%2FWOS:A1993LL28800047","View Full Record in Web of Science")</f>
        <v>View Full Record in Web of Science</v>
      </c>
    </row>
    <row r="252" spans="1:72" x14ac:dyDescent="0.15">
      <c r="A252" t="s">
        <v>72</v>
      </c>
      <c r="B252" t="s">
        <v>3154</v>
      </c>
      <c r="C252" t="s">
        <v>74</v>
      </c>
      <c r="D252" t="s">
        <v>74</v>
      </c>
      <c r="E252" t="s">
        <v>74</v>
      </c>
      <c r="F252" t="s">
        <v>3154</v>
      </c>
      <c r="G252" t="s">
        <v>74</v>
      </c>
      <c r="H252" t="s">
        <v>74</v>
      </c>
      <c r="I252" t="s">
        <v>3155</v>
      </c>
      <c r="J252" t="s">
        <v>3013</v>
      </c>
      <c r="K252" t="s">
        <v>74</v>
      </c>
      <c r="L252" t="s">
        <v>74</v>
      </c>
      <c r="M252" t="s">
        <v>77</v>
      </c>
      <c r="N252" t="s">
        <v>884</v>
      </c>
      <c r="O252" t="s">
        <v>3156</v>
      </c>
      <c r="P252" t="s">
        <v>3157</v>
      </c>
      <c r="Q252" t="s">
        <v>3158</v>
      </c>
      <c r="R252" t="s">
        <v>74</v>
      </c>
      <c r="S252" t="s">
        <v>74</v>
      </c>
      <c r="T252" t="s">
        <v>3159</v>
      </c>
      <c r="U252" t="s">
        <v>3160</v>
      </c>
      <c r="V252" t="s">
        <v>3161</v>
      </c>
      <c r="W252" t="s">
        <v>74</v>
      </c>
      <c r="X252" t="s">
        <v>74</v>
      </c>
      <c r="Y252" t="s">
        <v>1228</v>
      </c>
      <c r="Z252" t="s">
        <v>74</v>
      </c>
      <c r="AA252" t="s">
        <v>74</v>
      </c>
      <c r="AB252" t="s">
        <v>74</v>
      </c>
      <c r="AC252" t="s">
        <v>74</v>
      </c>
      <c r="AD252" t="s">
        <v>74</v>
      </c>
      <c r="AE252" t="s">
        <v>74</v>
      </c>
      <c r="AF252" t="s">
        <v>74</v>
      </c>
      <c r="AG252">
        <v>70</v>
      </c>
      <c r="AH252">
        <v>53</v>
      </c>
      <c r="AI252">
        <v>62</v>
      </c>
      <c r="AJ252">
        <v>0</v>
      </c>
      <c r="AK252">
        <v>28</v>
      </c>
      <c r="AL252" t="s">
        <v>1713</v>
      </c>
      <c r="AM252" t="s">
        <v>320</v>
      </c>
      <c r="AN252" t="s">
        <v>1714</v>
      </c>
      <c r="AO252" t="s">
        <v>3017</v>
      </c>
      <c r="AP252" t="s">
        <v>74</v>
      </c>
      <c r="AQ252" t="s">
        <v>74</v>
      </c>
      <c r="AR252" t="s">
        <v>3013</v>
      </c>
      <c r="AS252" t="s">
        <v>3018</v>
      </c>
      <c r="AT252" t="s">
        <v>3103</v>
      </c>
      <c r="AU252">
        <v>1993</v>
      </c>
      <c r="AV252">
        <v>261</v>
      </c>
      <c r="AW252" t="s">
        <v>74</v>
      </c>
      <c r="AX252" t="s">
        <v>74</v>
      </c>
      <c r="AY252" t="s">
        <v>74</v>
      </c>
      <c r="AZ252" t="s">
        <v>74</v>
      </c>
      <c r="BA252" t="s">
        <v>74</v>
      </c>
      <c r="BB252">
        <v>1</v>
      </c>
      <c r="BC252">
        <v>14</v>
      </c>
      <c r="BD252" t="s">
        <v>74</v>
      </c>
      <c r="BE252" t="s">
        <v>3162</v>
      </c>
      <c r="BF252" t="str">
        <f>HYPERLINK("http://dx.doi.org/10.1007/BF00048997","http://dx.doi.org/10.1007/BF00048997")</f>
        <v>http://dx.doi.org/10.1007/BF00048997</v>
      </c>
      <c r="BG252" t="s">
        <v>74</v>
      </c>
      <c r="BH252" t="s">
        <v>74</v>
      </c>
      <c r="BI252">
        <v>14</v>
      </c>
      <c r="BJ252" t="s">
        <v>184</v>
      </c>
      <c r="BK252" t="s">
        <v>894</v>
      </c>
      <c r="BL252" t="s">
        <v>184</v>
      </c>
      <c r="BM252" t="s">
        <v>3163</v>
      </c>
      <c r="BN252" t="s">
        <v>74</v>
      </c>
      <c r="BO252" t="s">
        <v>74</v>
      </c>
      <c r="BP252" t="s">
        <v>74</v>
      </c>
      <c r="BQ252" t="s">
        <v>74</v>
      </c>
      <c r="BR252" t="s">
        <v>91</v>
      </c>
      <c r="BS252" t="s">
        <v>3164</v>
      </c>
      <c r="BT252" t="str">
        <f>HYPERLINK("https%3A%2F%2Fwww.webofscience.com%2Fwos%2Fwoscc%2Ffull-record%2FWOS:A1993LR16800001","View Full Record in Web of Science")</f>
        <v>View Full Record in Web of Science</v>
      </c>
    </row>
    <row r="253" spans="1:72" x14ac:dyDescent="0.15">
      <c r="A253" t="s">
        <v>72</v>
      </c>
      <c r="B253" t="s">
        <v>3165</v>
      </c>
      <c r="C253" t="s">
        <v>74</v>
      </c>
      <c r="D253" t="s">
        <v>74</v>
      </c>
      <c r="E253" t="s">
        <v>74</v>
      </c>
      <c r="F253" t="s">
        <v>3165</v>
      </c>
      <c r="G253" t="s">
        <v>74</v>
      </c>
      <c r="H253" t="s">
        <v>74</v>
      </c>
      <c r="I253" t="s">
        <v>3166</v>
      </c>
      <c r="J253" t="s">
        <v>3167</v>
      </c>
      <c r="K253" t="s">
        <v>74</v>
      </c>
      <c r="L253" t="s">
        <v>74</v>
      </c>
      <c r="M253" t="s">
        <v>77</v>
      </c>
      <c r="N253" t="s">
        <v>78</v>
      </c>
      <c r="O253" t="s">
        <v>74</v>
      </c>
      <c r="P253" t="s">
        <v>74</v>
      </c>
      <c r="Q253" t="s">
        <v>74</v>
      </c>
      <c r="R253" t="s">
        <v>74</v>
      </c>
      <c r="S253" t="s">
        <v>74</v>
      </c>
      <c r="T253" t="s">
        <v>74</v>
      </c>
      <c r="U253" t="s">
        <v>3168</v>
      </c>
      <c r="V253" t="s">
        <v>3169</v>
      </c>
      <c r="W253" t="s">
        <v>3170</v>
      </c>
      <c r="X253" t="s">
        <v>3171</v>
      </c>
      <c r="Y253" t="s">
        <v>3172</v>
      </c>
      <c r="Z253" t="s">
        <v>74</v>
      </c>
      <c r="AA253" t="s">
        <v>3173</v>
      </c>
      <c r="AB253" t="s">
        <v>3174</v>
      </c>
      <c r="AC253" t="s">
        <v>74</v>
      </c>
      <c r="AD253" t="s">
        <v>74</v>
      </c>
      <c r="AE253" t="s">
        <v>74</v>
      </c>
      <c r="AF253" t="s">
        <v>74</v>
      </c>
      <c r="AG253">
        <v>48</v>
      </c>
      <c r="AH253">
        <v>58</v>
      </c>
      <c r="AI253">
        <v>58</v>
      </c>
      <c r="AJ253">
        <v>0</v>
      </c>
      <c r="AK253">
        <v>3</v>
      </c>
      <c r="AL253" t="s">
        <v>3175</v>
      </c>
      <c r="AM253" t="s">
        <v>3176</v>
      </c>
      <c r="AN253" t="s">
        <v>3177</v>
      </c>
      <c r="AO253" t="s">
        <v>3178</v>
      </c>
      <c r="AP253" t="s">
        <v>74</v>
      </c>
      <c r="AQ253" t="s">
        <v>74</v>
      </c>
      <c r="AR253" t="s">
        <v>3179</v>
      </c>
      <c r="AS253" t="s">
        <v>3180</v>
      </c>
      <c r="AT253" t="s">
        <v>3181</v>
      </c>
      <c r="AU253">
        <v>1993</v>
      </c>
      <c r="AV253">
        <v>98</v>
      </c>
      <c r="AW253">
        <v>12</v>
      </c>
      <c r="AX253" t="s">
        <v>74</v>
      </c>
      <c r="AY253" t="s">
        <v>74</v>
      </c>
      <c r="AZ253" t="s">
        <v>74</v>
      </c>
      <c r="BA253" t="s">
        <v>74</v>
      </c>
      <c r="BB253">
        <v>9335</v>
      </c>
      <c r="BC253">
        <v>9339</v>
      </c>
      <c r="BD253" t="s">
        <v>74</v>
      </c>
      <c r="BE253" t="s">
        <v>3182</v>
      </c>
      <c r="BF253" t="str">
        <f>HYPERLINK("http://dx.doi.org/10.1063/1.464412","http://dx.doi.org/10.1063/1.464412")</f>
        <v>http://dx.doi.org/10.1063/1.464412</v>
      </c>
      <c r="BG253" t="s">
        <v>74</v>
      </c>
      <c r="BH253" t="s">
        <v>74</v>
      </c>
      <c r="BI253">
        <v>5</v>
      </c>
      <c r="BJ253" t="s">
        <v>3183</v>
      </c>
      <c r="BK253" t="s">
        <v>88</v>
      </c>
      <c r="BL253" t="s">
        <v>3184</v>
      </c>
      <c r="BM253" t="s">
        <v>3185</v>
      </c>
      <c r="BN253" t="s">
        <v>74</v>
      </c>
      <c r="BO253" t="s">
        <v>74</v>
      </c>
      <c r="BP253" t="s">
        <v>74</v>
      </c>
      <c r="BQ253" t="s">
        <v>74</v>
      </c>
      <c r="BR253" t="s">
        <v>91</v>
      </c>
      <c r="BS253" t="s">
        <v>3186</v>
      </c>
      <c r="BT253" t="str">
        <f>HYPERLINK("https%3A%2F%2Fwww.webofscience.com%2Fwos%2Fwoscc%2Ffull-record%2FWOS:A1993LG10100011","View Full Record in Web of Science")</f>
        <v>View Full Record in Web of Science</v>
      </c>
    </row>
    <row r="254" spans="1:72" x14ac:dyDescent="0.15">
      <c r="A254" t="s">
        <v>72</v>
      </c>
      <c r="B254" t="s">
        <v>3187</v>
      </c>
      <c r="C254" t="s">
        <v>74</v>
      </c>
      <c r="D254" t="s">
        <v>74</v>
      </c>
      <c r="E254" t="s">
        <v>74</v>
      </c>
      <c r="F254" t="s">
        <v>3187</v>
      </c>
      <c r="G254" t="s">
        <v>74</v>
      </c>
      <c r="H254" t="s">
        <v>74</v>
      </c>
      <c r="I254" t="s">
        <v>3188</v>
      </c>
      <c r="J254" t="s">
        <v>1425</v>
      </c>
      <c r="K254" t="s">
        <v>74</v>
      </c>
      <c r="L254" t="s">
        <v>74</v>
      </c>
      <c r="M254" t="s">
        <v>77</v>
      </c>
      <c r="N254" t="s">
        <v>78</v>
      </c>
      <c r="O254" t="s">
        <v>74</v>
      </c>
      <c r="P254" t="s">
        <v>74</v>
      </c>
      <c r="Q254" t="s">
        <v>74</v>
      </c>
      <c r="R254" t="s">
        <v>74</v>
      </c>
      <c r="S254" t="s">
        <v>74</v>
      </c>
      <c r="T254" t="s">
        <v>74</v>
      </c>
      <c r="U254" t="s">
        <v>3189</v>
      </c>
      <c r="V254" t="s">
        <v>3190</v>
      </c>
      <c r="W254" t="s">
        <v>3191</v>
      </c>
      <c r="X254" t="s">
        <v>3192</v>
      </c>
      <c r="Y254" t="s">
        <v>3193</v>
      </c>
      <c r="Z254" t="s">
        <v>74</v>
      </c>
      <c r="AA254" t="s">
        <v>3194</v>
      </c>
      <c r="AB254" t="s">
        <v>3195</v>
      </c>
      <c r="AC254" t="s">
        <v>74</v>
      </c>
      <c r="AD254" t="s">
        <v>74</v>
      </c>
      <c r="AE254" t="s">
        <v>74</v>
      </c>
      <c r="AF254" t="s">
        <v>74</v>
      </c>
      <c r="AG254">
        <v>37</v>
      </c>
      <c r="AH254">
        <v>25</v>
      </c>
      <c r="AI254">
        <v>30</v>
      </c>
      <c r="AJ254">
        <v>1</v>
      </c>
      <c r="AK254">
        <v>15</v>
      </c>
      <c r="AL254" t="s">
        <v>256</v>
      </c>
      <c r="AM254" t="s">
        <v>257</v>
      </c>
      <c r="AN254" t="s">
        <v>396</v>
      </c>
      <c r="AO254" t="s">
        <v>1432</v>
      </c>
      <c r="AP254" t="s">
        <v>1433</v>
      </c>
      <c r="AQ254" t="s">
        <v>74</v>
      </c>
      <c r="AR254" t="s">
        <v>1434</v>
      </c>
      <c r="AS254" t="s">
        <v>1435</v>
      </c>
      <c r="AT254" t="s">
        <v>3196</v>
      </c>
      <c r="AU254">
        <v>1993</v>
      </c>
      <c r="AV254">
        <v>98</v>
      </c>
      <c r="AW254" t="s">
        <v>3197</v>
      </c>
      <c r="AX254" t="s">
        <v>74</v>
      </c>
      <c r="AY254" t="s">
        <v>74</v>
      </c>
      <c r="AZ254" t="s">
        <v>74</v>
      </c>
      <c r="BA254" t="s">
        <v>74</v>
      </c>
      <c r="BB254">
        <v>9769</v>
      </c>
      <c r="BC254">
        <v>9780</v>
      </c>
      <c r="BD254" t="s">
        <v>74</v>
      </c>
      <c r="BE254" t="s">
        <v>3198</v>
      </c>
      <c r="BF254" t="str">
        <f>HYPERLINK("http://dx.doi.org/10.1029/93JB00710","http://dx.doi.org/10.1029/93JB00710")</f>
        <v>http://dx.doi.org/10.1029/93JB00710</v>
      </c>
      <c r="BG254" t="s">
        <v>74</v>
      </c>
      <c r="BH254" t="s">
        <v>74</v>
      </c>
      <c r="BI254">
        <v>12</v>
      </c>
      <c r="BJ254" t="s">
        <v>727</v>
      </c>
      <c r="BK254" t="s">
        <v>88</v>
      </c>
      <c r="BL254" t="s">
        <v>727</v>
      </c>
      <c r="BM254" t="s">
        <v>3199</v>
      </c>
      <c r="BN254" t="s">
        <v>74</v>
      </c>
      <c r="BO254" t="s">
        <v>74</v>
      </c>
      <c r="BP254" t="s">
        <v>74</v>
      </c>
      <c r="BQ254" t="s">
        <v>74</v>
      </c>
      <c r="BR254" t="s">
        <v>91</v>
      </c>
      <c r="BS254" t="s">
        <v>3200</v>
      </c>
      <c r="BT254" t="str">
        <f>HYPERLINK("https%3A%2F%2Fwww.webofscience.com%2Fwos%2Fwoscc%2Ffull-record%2FWOS:A1993LH26000021","View Full Record in Web of Science")</f>
        <v>View Full Record in Web of Science</v>
      </c>
    </row>
    <row r="255" spans="1:72" x14ac:dyDescent="0.15">
      <c r="A255" t="s">
        <v>72</v>
      </c>
      <c r="B255" t="s">
        <v>3201</v>
      </c>
      <c r="C255" t="s">
        <v>74</v>
      </c>
      <c r="D255" t="s">
        <v>74</v>
      </c>
      <c r="E255" t="s">
        <v>74</v>
      </c>
      <c r="F255" t="s">
        <v>3201</v>
      </c>
      <c r="G255" t="s">
        <v>74</v>
      </c>
      <c r="H255" t="s">
        <v>74</v>
      </c>
      <c r="I255" t="s">
        <v>3202</v>
      </c>
      <c r="J255" t="s">
        <v>1425</v>
      </c>
      <c r="K255" t="s">
        <v>74</v>
      </c>
      <c r="L255" t="s">
        <v>74</v>
      </c>
      <c r="M255" t="s">
        <v>77</v>
      </c>
      <c r="N255" t="s">
        <v>484</v>
      </c>
      <c r="O255" t="s">
        <v>74</v>
      </c>
      <c r="P255" t="s">
        <v>74</v>
      </c>
      <c r="Q255" t="s">
        <v>74</v>
      </c>
      <c r="R255" t="s">
        <v>74</v>
      </c>
      <c r="S255" t="s">
        <v>74</v>
      </c>
      <c r="T255" t="s">
        <v>74</v>
      </c>
      <c r="U255" t="s">
        <v>3203</v>
      </c>
      <c r="V255" t="s">
        <v>3204</v>
      </c>
      <c r="W255" t="s">
        <v>3205</v>
      </c>
      <c r="X255" t="s">
        <v>3206</v>
      </c>
      <c r="Y255" t="s">
        <v>3207</v>
      </c>
      <c r="Z255" t="s">
        <v>74</v>
      </c>
      <c r="AA255" t="s">
        <v>3208</v>
      </c>
      <c r="AB255" t="s">
        <v>74</v>
      </c>
      <c r="AC255" t="s">
        <v>74</v>
      </c>
      <c r="AD255" t="s">
        <v>74</v>
      </c>
      <c r="AE255" t="s">
        <v>74</v>
      </c>
      <c r="AF255" t="s">
        <v>74</v>
      </c>
      <c r="AG255">
        <v>119</v>
      </c>
      <c r="AH255">
        <v>215</v>
      </c>
      <c r="AI255">
        <v>241</v>
      </c>
      <c r="AJ255">
        <v>1</v>
      </c>
      <c r="AK255">
        <v>13</v>
      </c>
      <c r="AL255" t="s">
        <v>256</v>
      </c>
      <c r="AM255" t="s">
        <v>257</v>
      </c>
      <c r="AN255" t="s">
        <v>396</v>
      </c>
      <c r="AO255" t="s">
        <v>1432</v>
      </c>
      <c r="AP255" t="s">
        <v>1433</v>
      </c>
      <c r="AQ255" t="s">
        <v>74</v>
      </c>
      <c r="AR255" t="s">
        <v>1434</v>
      </c>
      <c r="AS255" t="s">
        <v>1435</v>
      </c>
      <c r="AT255" t="s">
        <v>3196</v>
      </c>
      <c r="AU255">
        <v>1993</v>
      </c>
      <c r="AV255">
        <v>98</v>
      </c>
      <c r="AW255" t="s">
        <v>3197</v>
      </c>
      <c r="AX255" t="s">
        <v>74</v>
      </c>
      <c r="AY255" t="s">
        <v>74</v>
      </c>
      <c r="AZ255" t="s">
        <v>74</v>
      </c>
      <c r="BA255" t="s">
        <v>74</v>
      </c>
      <c r="BB255">
        <v>9793</v>
      </c>
      <c r="BC255">
        <v>9823</v>
      </c>
      <c r="BD255" t="s">
        <v>74</v>
      </c>
      <c r="BE255" t="s">
        <v>3209</v>
      </c>
      <c r="BF255" t="str">
        <f>HYPERLINK("http://dx.doi.org/10.1029/93JB00148","http://dx.doi.org/10.1029/93JB00148")</f>
        <v>http://dx.doi.org/10.1029/93JB00148</v>
      </c>
      <c r="BG255" t="s">
        <v>74</v>
      </c>
      <c r="BH255" t="s">
        <v>74</v>
      </c>
      <c r="BI255">
        <v>31</v>
      </c>
      <c r="BJ255" t="s">
        <v>727</v>
      </c>
      <c r="BK255" t="s">
        <v>88</v>
      </c>
      <c r="BL255" t="s">
        <v>727</v>
      </c>
      <c r="BM255" t="s">
        <v>3199</v>
      </c>
      <c r="BN255" t="s">
        <v>74</v>
      </c>
      <c r="BO255" t="s">
        <v>74</v>
      </c>
      <c r="BP255" t="s">
        <v>74</v>
      </c>
      <c r="BQ255" t="s">
        <v>74</v>
      </c>
      <c r="BR255" t="s">
        <v>91</v>
      </c>
      <c r="BS255" t="s">
        <v>3210</v>
      </c>
      <c r="BT255" t="str">
        <f>HYPERLINK("https%3A%2F%2Fwww.webofscience.com%2Fwos%2Fwoscc%2Ffull-record%2FWOS:A1993LH26000023","View Full Record in Web of Science")</f>
        <v>View Full Record in Web of Science</v>
      </c>
    </row>
    <row r="256" spans="1:72" x14ac:dyDescent="0.15">
      <c r="A256" t="s">
        <v>72</v>
      </c>
      <c r="B256" t="s">
        <v>3211</v>
      </c>
      <c r="C256" t="s">
        <v>74</v>
      </c>
      <c r="D256" t="s">
        <v>74</v>
      </c>
      <c r="E256" t="s">
        <v>74</v>
      </c>
      <c r="F256" t="s">
        <v>3211</v>
      </c>
      <c r="G256" t="s">
        <v>74</v>
      </c>
      <c r="H256" t="s">
        <v>74</v>
      </c>
      <c r="I256" t="s">
        <v>3212</v>
      </c>
      <c r="J256" t="s">
        <v>423</v>
      </c>
      <c r="K256" t="s">
        <v>74</v>
      </c>
      <c r="L256" t="s">
        <v>74</v>
      </c>
      <c r="M256" t="s">
        <v>77</v>
      </c>
      <c r="N256" t="s">
        <v>78</v>
      </c>
      <c r="O256" t="s">
        <v>74</v>
      </c>
      <c r="P256" t="s">
        <v>74</v>
      </c>
      <c r="Q256" t="s">
        <v>74</v>
      </c>
      <c r="R256" t="s">
        <v>74</v>
      </c>
      <c r="S256" t="s">
        <v>74</v>
      </c>
      <c r="T256" t="s">
        <v>74</v>
      </c>
      <c r="U256" t="s">
        <v>3213</v>
      </c>
      <c r="V256" t="s">
        <v>3214</v>
      </c>
      <c r="W256" t="s">
        <v>3215</v>
      </c>
      <c r="X256" t="s">
        <v>3216</v>
      </c>
      <c r="Y256" t="s">
        <v>3217</v>
      </c>
      <c r="Z256" t="s">
        <v>74</v>
      </c>
      <c r="AA256" t="s">
        <v>74</v>
      </c>
      <c r="AB256" t="s">
        <v>74</v>
      </c>
      <c r="AC256" t="s">
        <v>74</v>
      </c>
      <c r="AD256" t="s">
        <v>74</v>
      </c>
      <c r="AE256" t="s">
        <v>74</v>
      </c>
      <c r="AF256" t="s">
        <v>74</v>
      </c>
      <c r="AG256">
        <v>22</v>
      </c>
      <c r="AH256">
        <v>28</v>
      </c>
      <c r="AI256">
        <v>29</v>
      </c>
      <c r="AJ256">
        <v>0</v>
      </c>
      <c r="AK256">
        <v>7</v>
      </c>
      <c r="AL256" t="s">
        <v>429</v>
      </c>
      <c r="AM256" t="s">
        <v>430</v>
      </c>
      <c r="AN256" t="s">
        <v>431</v>
      </c>
      <c r="AO256" t="s">
        <v>432</v>
      </c>
      <c r="AP256" t="s">
        <v>74</v>
      </c>
      <c r="AQ256" t="s">
        <v>74</v>
      </c>
      <c r="AR256" t="s">
        <v>423</v>
      </c>
      <c r="AS256" t="s">
        <v>433</v>
      </c>
      <c r="AT256" t="s">
        <v>3196</v>
      </c>
      <c r="AU256">
        <v>1993</v>
      </c>
      <c r="AV256">
        <v>363</v>
      </c>
      <c r="AW256">
        <v>6429</v>
      </c>
      <c r="AX256" t="s">
        <v>74</v>
      </c>
      <c r="AY256" t="s">
        <v>74</v>
      </c>
      <c r="AZ256" t="s">
        <v>74</v>
      </c>
      <c r="BA256" t="s">
        <v>74</v>
      </c>
      <c r="BB256">
        <v>522</v>
      </c>
      <c r="BC256">
        <v>524</v>
      </c>
      <c r="BD256" t="s">
        <v>74</v>
      </c>
      <c r="BE256" t="s">
        <v>3218</v>
      </c>
      <c r="BF256" t="str">
        <f>HYPERLINK("http://dx.doi.org/10.1038/363522a0","http://dx.doi.org/10.1038/363522a0")</f>
        <v>http://dx.doi.org/10.1038/363522a0</v>
      </c>
      <c r="BG256" t="s">
        <v>74</v>
      </c>
      <c r="BH256" t="s">
        <v>74</v>
      </c>
      <c r="BI256">
        <v>3</v>
      </c>
      <c r="BJ256" t="s">
        <v>361</v>
      </c>
      <c r="BK256" t="s">
        <v>88</v>
      </c>
      <c r="BL256" t="s">
        <v>362</v>
      </c>
      <c r="BM256" t="s">
        <v>3219</v>
      </c>
      <c r="BN256" t="s">
        <v>74</v>
      </c>
      <c r="BO256" t="s">
        <v>74</v>
      </c>
      <c r="BP256" t="s">
        <v>74</v>
      </c>
      <c r="BQ256" t="s">
        <v>74</v>
      </c>
      <c r="BR256" t="s">
        <v>91</v>
      </c>
      <c r="BS256" t="s">
        <v>3220</v>
      </c>
      <c r="BT256" t="str">
        <f>HYPERLINK("https%3A%2F%2Fwww.webofscience.com%2Fwos%2Fwoscc%2Ffull-record%2FWOS:A1993LF93900041","View Full Record in Web of Science")</f>
        <v>View Full Record in Web of Science</v>
      </c>
    </row>
    <row r="257" spans="1:72" x14ac:dyDescent="0.15">
      <c r="A257" t="s">
        <v>72</v>
      </c>
      <c r="B257" t="s">
        <v>3221</v>
      </c>
      <c r="C257" t="s">
        <v>74</v>
      </c>
      <c r="D257" t="s">
        <v>74</v>
      </c>
      <c r="E257" t="s">
        <v>74</v>
      </c>
      <c r="F257" t="s">
        <v>3221</v>
      </c>
      <c r="G257" t="s">
        <v>74</v>
      </c>
      <c r="H257" t="s">
        <v>74</v>
      </c>
      <c r="I257" t="s">
        <v>3222</v>
      </c>
      <c r="J257" t="s">
        <v>440</v>
      </c>
      <c r="K257" t="s">
        <v>74</v>
      </c>
      <c r="L257" t="s">
        <v>74</v>
      </c>
      <c r="M257" t="s">
        <v>77</v>
      </c>
      <c r="N257" t="s">
        <v>78</v>
      </c>
      <c r="O257" t="s">
        <v>74</v>
      </c>
      <c r="P257" t="s">
        <v>74</v>
      </c>
      <c r="Q257" t="s">
        <v>74</v>
      </c>
      <c r="R257" t="s">
        <v>74</v>
      </c>
      <c r="S257" t="s">
        <v>74</v>
      </c>
      <c r="T257" t="s">
        <v>74</v>
      </c>
      <c r="U257" t="s">
        <v>74</v>
      </c>
      <c r="V257" t="s">
        <v>3223</v>
      </c>
      <c r="W257" t="s">
        <v>74</v>
      </c>
      <c r="X257" t="s">
        <v>74</v>
      </c>
      <c r="Y257" t="s">
        <v>3224</v>
      </c>
      <c r="Z257" t="s">
        <v>74</v>
      </c>
      <c r="AA257" t="s">
        <v>3225</v>
      </c>
      <c r="AB257" t="s">
        <v>3226</v>
      </c>
      <c r="AC257" t="s">
        <v>74</v>
      </c>
      <c r="AD257" t="s">
        <v>74</v>
      </c>
      <c r="AE257" t="s">
        <v>74</v>
      </c>
      <c r="AF257" t="s">
        <v>74</v>
      </c>
      <c r="AG257">
        <v>19</v>
      </c>
      <c r="AH257">
        <v>39</v>
      </c>
      <c r="AI257">
        <v>44</v>
      </c>
      <c r="AJ257">
        <v>0</v>
      </c>
      <c r="AK257">
        <v>4</v>
      </c>
      <c r="AL257" t="s">
        <v>256</v>
      </c>
      <c r="AM257" t="s">
        <v>257</v>
      </c>
      <c r="AN257" t="s">
        <v>258</v>
      </c>
      <c r="AO257" t="s">
        <v>446</v>
      </c>
      <c r="AP257" t="s">
        <v>74</v>
      </c>
      <c r="AQ257" t="s">
        <v>74</v>
      </c>
      <c r="AR257" t="s">
        <v>447</v>
      </c>
      <c r="AS257" t="s">
        <v>448</v>
      </c>
      <c r="AT257" t="s">
        <v>3227</v>
      </c>
      <c r="AU257">
        <v>1993</v>
      </c>
      <c r="AV257">
        <v>20</v>
      </c>
      <c r="AW257">
        <v>11</v>
      </c>
      <c r="AX257" t="s">
        <v>74</v>
      </c>
      <c r="AY257" t="s">
        <v>74</v>
      </c>
      <c r="AZ257" t="s">
        <v>74</v>
      </c>
      <c r="BA257" t="s">
        <v>74</v>
      </c>
      <c r="BB257">
        <v>1071</v>
      </c>
      <c r="BC257">
        <v>1074</v>
      </c>
      <c r="BD257" t="s">
        <v>74</v>
      </c>
      <c r="BE257" t="s">
        <v>3228</v>
      </c>
      <c r="BF257" t="str">
        <f>HYPERLINK("http://dx.doi.org/10.1029/93GL01395","http://dx.doi.org/10.1029/93GL01395")</f>
        <v>http://dx.doi.org/10.1029/93GL01395</v>
      </c>
      <c r="BG257" t="s">
        <v>74</v>
      </c>
      <c r="BH257" t="s">
        <v>74</v>
      </c>
      <c r="BI257">
        <v>4</v>
      </c>
      <c r="BJ257" t="s">
        <v>451</v>
      </c>
      <c r="BK257" t="s">
        <v>88</v>
      </c>
      <c r="BL257" t="s">
        <v>452</v>
      </c>
      <c r="BM257" t="s">
        <v>3229</v>
      </c>
      <c r="BN257" t="s">
        <v>74</v>
      </c>
      <c r="BO257" t="s">
        <v>74</v>
      </c>
      <c r="BP257" t="s">
        <v>74</v>
      </c>
      <c r="BQ257" t="s">
        <v>74</v>
      </c>
      <c r="BR257" t="s">
        <v>91</v>
      </c>
      <c r="BS257" t="s">
        <v>3230</v>
      </c>
      <c r="BT257" t="str">
        <f>HYPERLINK("https%3A%2F%2Fwww.webofscience.com%2Fwos%2Fwoscc%2Ffull-record%2FWOS:A1993LJ51600018","View Full Record in Web of Science")</f>
        <v>View Full Record in Web of Science</v>
      </c>
    </row>
    <row r="258" spans="1:72" x14ac:dyDescent="0.15">
      <c r="A258" t="s">
        <v>72</v>
      </c>
      <c r="B258" t="s">
        <v>1196</v>
      </c>
      <c r="C258" t="s">
        <v>74</v>
      </c>
      <c r="D258" t="s">
        <v>74</v>
      </c>
      <c r="E258" t="s">
        <v>74</v>
      </c>
      <c r="F258" t="s">
        <v>1196</v>
      </c>
      <c r="G258" t="s">
        <v>74</v>
      </c>
      <c r="H258" t="s">
        <v>74</v>
      </c>
      <c r="I258" t="s">
        <v>3231</v>
      </c>
      <c r="J258" t="s">
        <v>2356</v>
      </c>
      <c r="K258" t="s">
        <v>74</v>
      </c>
      <c r="L258" t="s">
        <v>74</v>
      </c>
      <c r="M258" t="s">
        <v>77</v>
      </c>
      <c r="N258" t="s">
        <v>78</v>
      </c>
      <c r="O258" t="s">
        <v>74</v>
      </c>
      <c r="P258" t="s">
        <v>74</v>
      </c>
      <c r="Q258" t="s">
        <v>74</v>
      </c>
      <c r="R258" t="s">
        <v>74</v>
      </c>
      <c r="S258" t="s">
        <v>74</v>
      </c>
      <c r="T258" t="s">
        <v>74</v>
      </c>
      <c r="U258" t="s">
        <v>3232</v>
      </c>
      <c r="V258" t="s">
        <v>3233</v>
      </c>
      <c r="W258" t="s">
        <v>74</v>
      </c>
      <c r="X258" t="s">
        <v>74</v>
      </c>
      <c r="Y258" t="s">
        <v>3234</v>
      </c>
      <c r="Z258" t="s">
        <v>74</v>
      </c>
      <c r="AA258" t="s">
        <v>74</v>
      </c>
      <c r="AB258" t="s">
        <v>74</v>
      </c>
      <c r="AC258" t="s">
        <v>74</v>
      </c>
      <c r="AD258" t="s">
        <v>74</v>
      </c>
      <c r="AE258" t="s">
        <v>74</v>
      </c>
      <c r="AF258" t="s">
        <v>74</v>
      </c>
      <c r="AG258">
        <v>19</v>
      </c>
      <c r="AH258">
        <v>2</v>
      </c>
      <c r="AI258">
        <v>2</v>
      </c>
      <c r="AJ258">
        <v>0</v>
      </c>
      <c r="AK258">
        <v>2</v>
      </c>
      <c r="AL258" t="s">
        <v>2364</v>
      </c>
      <c r="AM258" t="s">
        <v>2365</v>
      </c>
      <c r="AN258" t="s">
        <v>2366</v>
      </c>
      <c r="AO258" t="s">
        <v>2367</v>
      </c>
      <c r="AP258" t="s">
        <v>74</v>
      </c>
      <c r="AQ258" t="s">
        <v>74</v>
      </c>
      <c r="AR258" t="s">
        <v>2368</v>
      </c>
      <c r="AS258" t="s">
        <v>74</v>
      </c>
      <c r="AT258" t="s">
        <v>3235</v>
      </c>
      <c r="AU258">
        <v>1993</v>
      </c>
      <c r="AV258">
        <v>316</v>
      </c>
      <c r="AW258">
        <v>11</v>
      </c>
      <c r="AX258" t="s">
        <v>74</v>
      </c>
      <c r="AY258" t="s">
        <v>74</v>
      </c>
      <c r="AZ258" t="s">
        <v>74</v>
      </c>
      <c r="BA258" t="s">
        <v>74</v>
      </c>
      <c r="BB258">
        <v>1651</v>
      </c>
      <c r="BC258">
        <v>1657</v>
      </c>
      <c r="BD258" t="s">
        <v>74</v>
      </c>
      <c r="BE258" t="s">
        <v>74</v>
      </c>
      <c r="BF258" t="s">
        <v>74</v>
      </c>
      <c r="BG258" t="s">
        <v>74</v>
      </c>
      <c r="BH258" t="s">
        <v>74</v>
      </c>
      <c r="BI258">
        <v>7</v>
      </c>
      <c r="BJ258" t="s">
        <v>361</v>
      </c>
      <c r="BK258" t="s">
        <v>88</v>
      </c>
      <c r="BL258" t="s">
        <v>362</v>
      </c>
      <c r="BM258" t="s">
        <v>3236</v>
      </c>
      <c r="BN258" t="s">
        <v>74</v>
      </c>
      <c r="BO258" t="s">
        <v>74</v>
      </c>
      <c r="BP258" t="s">
        <v>74</v>
      </c>
      <c r="BQ258" t="s">
        <v>74</v>
      </c>
      <c r="BR258" t="s">
        <v>91</v>
      </c>
      <c r="BS258" t="s">
        <v>3237</v>
      </c>
      <c r="BT258" t="str">
        <f>HYPERLINK("https%3A%2F%2Fwww.webofscience.com%2Fwos%2Fwoscc%2Ffull-record%2FWOS:A1993LH74500023","View Full Record in Web of Science")</f>
        <v>View Full Record in Web of Science</v>
      </c>
    </row>
    <row r="259" spans="1:72" x14ac:dyDescent="0.15">
      <c r="A259" t="s">
        <v>72</v>
      </c>
      <c r="B259" t="s">
        <v>3238</v>
      </c>
      <c r="C259" t="s">
        <v>74</v>
      </c>
      <c r="D259" t="s">
        <v>74</v>
      </c>
      <c r="E259" t="s">
        <v>74</v>
      </c>
      <c r="F259" t="s">
        <v>3238</v>
      </c>
      <c r="G259" t="s">
        <v>74</v>
      </c>
      <c r="H259" t="s">
        <v>74</v>
      </c>
      <c r="I259" t="s">
        <v>3239</v>
      </c>
      <c r="J259" t="s">
        <v>423</v>
      </c>
      <c r="K259" t="s">
        <v>74</v>
      </c>
      <c r="L259" t="s">
        <v>74</v>
      </c>
      <c r="M259" t="s">
        <v>77</v>
      </c>
      <c r="N259" t="s">
        <v>549</v>
      </c>
      <c r="O259" t="s">
        <v>74</v>
      </c>
      <c r="P259" t="s">
        <v>74</v>
      </c>
      <c r="Q259" t="s">
        <v>74</v>
      </c>
      <c r="R259" t="s">
        <v>74</v>
      </c>
      <c r="S259" t="s">
        <v>74</v>
      </c>
      <c r="T259" t="s">
        <v>74</v>
      </c>
      <c r="U259" t="s">
        <v>74</v>
      </c>
      <c r="V259" t="s">
        <v>74</v>
      </c>
      <c r="W259" t="s">
        <v>74</v>
      </c>
      <c r="X259" t="s">
        <v>74</v>
      </c>
      <c r="Y259" t="s">
        <v>3240</v>
      </c>
      <c r="Z259" t="s">
        <v>74</v>
      </c>
      <c r="AA259" t="s">
        <v>74</v>
      </c>
      <c r="AB259" t="s">
        <v>74</v>
      </c>
      <c r="AC259" t="s">
        <v>74</v>
      </c>
      <c r="AD259" t="s">
        <v>74</v>
      </c>
      <c r="AE259" t="s">
        <v>74</v>
      </c>
      <c r="AF259" t="s">
        <v>74</v>
      </c>
      <c r="AG259">
        <v>1</v>
      </c>
      <c r="AH259">
        <v>0</v>
      </c>
      <c r="AI259">
        <v>0</v>
      </c>
      <c r="AJ259">
        <v>0</v>
      </c>
      <c r="AK259">
        <v>0</v>
      </c>
      <c r="AL259" t="s">
        <v>429</v>
      </c>
      <c r="AM259" t="s">
        <v>430</v>
      </c>
      <c r="AN259" t="s">
        <v>431</v>
      </c>
      <c r="AO259" t="s">
        <v>432</v>
      </c>
      <c r="AP259" t="s">
        <v>74</v>
      </c>
      <c r="AQ259" t="s">
        <v>74</v>
      </c>
      <c r="AR259" t="s">
        <v>423</v>
      </c>
      <c r="AS259" t="s">
        <v>433</v>
      </c>
      <c r="AT259" t="s">
        <v>3235</v>
      </c>
      <c r="AU259">
        <v>1993</v>
      </c>
      <c r="AV259">
        <v>363</v>
      </c>
      <c r="AW259">
        <v>6428</v>
      </c>
      <c r="AX259" t="s">
        <v>74</v>
      </c>
      <c r="AY259" t="s">
        <v>74</v>
      </c>
      <c r="AZ259" t="s">
        <v>74</v>
      </c>
      <c r="BA259" t="s">
        <v>74</v>
      </c>
      <c r="BB259">
        <v>403</v>
      </c>
      <c r="BC259">
        <v>404</v>
      </c>
      <c r="BD259" t="s">
        <v>74</v>
      </c>
      <c r="BE259" t="s">
        <v>3241</v>
      </c>
      <c r="BF259" t="str">
        <f>HYPERLINK("http://dx.doi.org/10.1038/363403a0","http://dx.doi.org/10.1038/363403a0")</f>
        <v>http://dx.doi.org/10.1038/363403a0</v>
      </c>
      <c r="BG259" t="s">
        <v>74</v>
      </c>
      <c r="BH259" t="s">
        <v>74</v>
      </c>
      <c r="BI259">
        <v>2</v>
      </c>
      <c r="BJ259" t="s">
        <v>361</v>
      </c>
      <c r="BK259" t="s">
        <v>88</v>
      </c>
      <c r="BL259" t="s">
        <v>362</v>
      </c>
      <c r="BM259" t="s">
        <v>3242</v>
      </c>
      <c r="BN259" t="s">
        <v>74</v>
      </c>
      <c r="BO259" t="s">
        <v>74</v>
      </c>
      <c r="BP259" t="s">
        <v>74</v>
      </c>
      <c r="BQ259" t="s">
        <v>74</v>
      </c>
      <c r="BR259" t="s">
        <v>91</v>
      </c>
      <c r="BS259" t="s">
        <v>3243</v>
      </c>
      <c r="BT259" t="str">
        <f>HYPERLINK("https%3A%2F%2Fwww.webofscience.com%2Fwos%2Fwoscc%2Ffull-record%2FWOS:A1993LE93800034","View Full Record in Web of Science")</f>
        <v>View Full Record in Web of Science</v>
      </c>
    </row>
    <row r="260" spans="1:72" x14ac:dyDescent="0.15">
      <c r="A260" t="s">
        <v>72</v>
      </c>
      <c r="B260" t="s">
        <v>3244</v>
      </c>
      <c r="C260" t="s">
        <v>74</v>
      </c>
      <c r="D260" t="s">
        <v>74</v>
      </c>
      <c r="E260" t="s">
        <v>74</v>
      </c>
      <c r="F260" t="s">
        <v>3244</v>
      </c>
      <c r="G260" t="s">
        <v>74</v>
      </c>
      <c r="H260" t="s">
        <v>74</v>
      </c>
      <c r="I260" t="s">
        <v>3245</v>
      </c>
      <c r="J260" t="s">
        <v>548</v>
      </c>
      <c r="K260" t="s">
        <v>74</v>
      </c>
      <c r="L260" t="s">
        <v>74</v>
      </c>
      <c r="M260" t="s">
        <v>77</v>
      </c>
      <c r="N260" t="s">
        <v>549</v>
      </c>
      <c r="O260" t="s">
        <v>74</v>
      </c>
      <c r="P260" t="s">
        <v>74</v>
      </c>
      <c r="Q260" t="s">
        <v>74</v>
      </c>
      <c r="R260" t="s">
        <v>74</v>
      </c>
      <c r="S260" t="s">
        <v>74</v>
      </c>
      <c r="T260" t="s">
        <v>74</v>
      </c>
      <c r="U260" t="s">
        <v>74</v>
      </c>
      <c r="V260" t="s">
        <v>74</v>
      </c>
      <c r="W260" t="s">
        <v>74</v>
      </c>
      <c r="X260" t="s">
        <v>74</v>
      </c>
      <c r="Y260" t="s">
        <v>74</v>
      </c>
      <c r="Z260" t="s">
        <v>74</v>
      </c>
      <c r="AA260" t="s">
        <v>74</v>
      </c>
      <c r="AB260" t="s">
        <v>74</v>
      </c>
      <c r="AC260" t="s">
        <v>74</v>
      </c>
      <c r="AD260" t="s">
        <v>74</v>
      </c>
      <c r="AE260" t="s">
        <v>74</v>
      </c>
      <c r="AF260" t="s">
        <v>74</v>
      </c>
      <c r="AG260">
        <v>0</v>
      </c>
      <c r="AH260">
        <v>0</v>
      </c>
      <c r="AI260">
        <v>0</v>
      </c>
      <c r="AJ260">
        <v>0</v>
      </c>
      <c r="AK260">
        <v>2</v>
      </c>
      <c r="AL260" t="s">
        <v>139</v>
      </c>
      <c r="AM260" t="s">
        <v>140</v>
      </c>
      <c r="AN260" t="s">
        <v>141</v>
      </c>
      <c r="AO260" t="s">
        <v>550</v>
      </c>
      <c r="AP260" t="s">
        <v>74</v>
      </c>
      <c r="AQ260" t="s">
        <v>74</v>
      </c>
      <c r="AR260" t="s">
        <v>551</v>
      </c>
      <c r="AS260" t="s">
        <v>552</v>
      </c>
      <c r="AT260" t="s">
        <v>3246</v>
      </c>
      <c r="AU260">
        <v>1993</v>
      </c>
      <c r="AV260">
        <v>5</v>
      </c>
      <c r="AW260">
        <v>2</v>
      </c>
      <c r="AX260" t="s">
        <v>74</v>
      </c>
      <c r="AY260" t="s">
        <v>74</v>
      </c>
      <c r="AZ260" t="s">
        <v>74</v>
      </c>
      <c r="BA260" t="s">
        <v>74</v>
      </c>
      <c r="BB260">
        <v>127</v>
      </c>
      <c r="BC260">
        <v>127</v>
      </c>
      <c r="BD260" t="s">
        <v>74</v>
      </c>
      <c r="BE260" t="s">
        <v>3247</v>
      </c>
      <c r="BF260" t="str">
        <f>HYPERLINK("http://dx.doi.org/10.1017/S0954102093000173","http://dx.doi.org/10.1017/S0954102093000173")</f>
        <v>http://dx.doi.org/10.1017/S0954102093000173</v>
      </c>
      <c r="BG260" t="s">
        <v>74</v>
      </c>
      <c r="BH260" t="s">
        <v>74</v>
      </c>
      <c r="BI260">
        <v>1</v>
      </c>
      <c r="BJ260" t="s">
        <v>554</v>
      </c>
      <c r="BK260" t="s">
        <v>88</v>
      </c>
      <c r="BL260" t="s">
        <v>555</v>
      </c>
      <c r="BM260" t="s">
        <v>3248</v>
      </c>
      <c r="BN260" t="s">
        <v>74</v>
      </c>
      <c r="BO260" t="s">
        <v>169</v>
      </c>
      <c r="BP260" t="s">
        <v>74</v>
      </c>
      <c r="BQ260" t="s">
        <v>74</v>
      </c>
      <c r="BR260" t="s">
        <v>91</v>
      </c>
      <c r="BS260" t="s">
        <v>3249</v>
      </c>
      <c r="BT260" t="str">
        <f>HYPERLINK("https%3A%2F%2Fwww.webofscience.com%2Fwos%2Fwoscc%2Ffull-record%2FWOS:A1993LD93400001","View Full Record in Web of Science")</f>
        <v>View Full Record in Web of Science</v>
      </c>
    </row>
    <row r="261" spans="1:72" x14ac:dyDescent="0.15">
      <c r="A261" t="s">
        <v>72</v>
      </c>
      <c r="B261" t="s">
        <v>3250</v>
      </c>
      <c r="C261" t="s">
        <v>74</v>
      </c>
      <c r="D261" t="s">
        <v>74</v>
      </c>
      <c r="E261" t="s">
        <v>74</v>
      </c>
      <c r="F261" t="s">
        <v>3250</v>
      </c>
      <c r="G261" t="s">
        <v>74</v>
      </c>
      <c r="H261" t="s">
        <v>74</v>
      </c>
      <c r="I261" t="s">
        <v>3251</v>
      </c>
      <c r="J261" t="s">
        <v>548</v>
      </c>
      <c r="K261" t="s">
        <v>74</v>
      </c>
      <c r="L261" t="s">
        <v>74</v>
      </c>
      <c r="M261" t="s">
        <v>77</v>
      </c>
      <c r="N261" t="s">
        <v>78</v>
      </c>
      <c r="O261" t="s">
        <v>74</v>
      </c>
      <c r="P261" t="s">
        <v>74</v>
      </c>
      <c r="Q261" t="s">
        <v>74</v>
      </c>
      <c r="R261" t="s">
        <v>74</v>
      </c>
      <c r="S261" t="s">
        <v>74</v>
      </c>
      <c r="T261" t="s">
        <v>3252</v>
      </c>
      <c r="U261" t="s">
        <v>74</v>
      </c>
      <c r="V261" t="s">
        <v>3253</v>
      </c>
      <c r="W261" t="s">
        <v>74</v>
      </c>
      <c r="X261" t="s">
        <v>74</v>
      </c>
      <c r="Y261" t="s">
        <v>3254</v>
      </c>
      <c r="Z261" t="s">
        <v>74</v>
      </c>
      <c r="AA261" t="s">
        <v>74</v>
      </c>
      <c r="AB261" t="s">
        <v>74</v>
      </c>
      <c r="AC261" t="s">
        <v>74</v>
      </c>
      <c r="AD261" t="s">
        <v>74</v>
      </c>
      <c r="AE261" t="s">
        <v>74</v>
      </c>
      <c r="AF261" t="s">
        <v>74</v>
      </c>
      <c r="AG261">
        <v>0</v>
      </c>
      <c r="AH261">
        <v>8</v>
      </c>
      <c r="AI261">
        <v>11</v>
      </c>
      <c r="AJ261">
        <v>0</v>
      </c>
      <c r="AK261">
        <v>4</v>
      </c>
      <c r="AL261" t="s">
        <v>139</v>
      </c>
      <c r="AM261" t="s">
        <v>140</v>
      </c>
      <c r="AN261" t="s">
        <v>141</v>
      </c>
      <c r="AO261" t="s">
        <v>550</v>
      </c>
      <c r="AP261" t="s">
        <v>74</v>
      </c>
      <c r="AQ261" t="s">
        <v>74</v>
      </c>
      <c r="AR261" t="s">
        <v>551</v>
      </c>
      <c r="AS261" t="s">
        <v>552</v>
      </c>
      <c r="AT261" t="s">
        <v>3246</v>
      </c>
      <c r="AU261">
        <v>1993</v>
      </c>
      <c r="AV261">
        <v>5</v>
      </c>
      <c r="AW261">
        <v>2</v>
      </c>
      <c r="AX261" t="s">
        <v>74</v>
      </c>
      <c r="AY261" t="s">
        <v>74</v>
      </c>
      <c r="AZ261" t="s">
        <v>74</v>
      </c>
      <c r="BA261" t="s">
        <v>74</v>
      </c>
      <c r="BB261">
        <v>129</v>
      </c>
      <c r="BC261">
        <v>136</v>
      </c>
      <c r="BD261" t="s">
        <v>74</v>
      </c>
      <c r="BE261" t="s">
        <v>3255</v>
      </c>
      <c r="BF261" t="str">
        <f>HYPERLINK("http://dx.doi.org/10.1017/S0954102093000185","http://dx.doi.org/10.1017/S0954102093000185")</f>
        <v>http://dx.doi.org/10.1017/S0954102093000185</v>
      </c>
      <c r="BG261" t="s">
        <v>74</v>
      </c>
      <c r="BH261" t="s">
        <v>74</v>
      </c>
      <c r="BI261">
        <v>8</v>
      </c>
      <c r="BJ261" t="s">
        <v>554</v>
      </c>
      <c r="BK261" t="s">
        <v>88</v>
      </c>
      <c r="BL261" t="s">
        <v>555</v>
      </c>
      <c r="BM261" t="s">
        <v>3248</v>
      </c>
      <c r="BN261" t="s">
        <v>74</v>
      </c>
      <c r="BO261" t="s">
        <v>74</v>
      </c>
      <c r="BP261" t="s">
        <v>74</v>
      </c>
      <c r="BQ261" t="s">
        <v>74</v>
      </c>
      <c r="BR261" t="s">
        <v>91</v>
      </c>
      <c r="BS261" t="s">
        <v>3256</v>
      </c>
      <c r="BT261" t="str">
        <f>HYPERLINK("https%3A%2F%2Fwww.webofscience.com%2Fwos%2Fwoscc%2Ffull-record%2FWOS:A1993LD93400002","View Full Record in Web of Science")</f>
        <v>View Full Record in Web of Science</v>
      </c>
    </row>
    <row r="262" spans="1:72" x14ac:dyDescent="0.15">
      <c r="A262" t="s">
        <v>72</v>
      </c>
      <c r="B262" t="s">
        <v>3257</v>
      </c>
      <c r="C262" t="s">
        <v>74</v>
      </c>
      <c r="D262" t="s">
        <v>74</v>
      </c>
      <c r="E262" t="s">
        <v>74</v>
      </c>
      <c r="F262" t="s">
        <v>3257</v>
      </c>
      <c r="G262" t="s">
        <v>74</v>
      </c>
      <c r="H262" t="s">
        <v>74</v>
      </c>
      <c r="I262" t="s">
        <v>3258</v>
      </c>
      <c r="J262" t="s">
        <v>548</v>
      </c>
      <c r="K262" t="s">
        <v>74</v>
      </c>
      <c r="L262" t="s">
        <v>74</v>
      </c>
      <c r="M262" t="s">
        <v>77</v>
      </c>
      <c r="N262" t="s">
        <v>78</v>
      </c>
      <c r="O262" t="s">
        <v>74</v>
      </c>
      <c r="P262" t="s">
        <v>74</v>
      </c>
      <c r="Q262" t="s">
        <v>74</v>
      </c>
      <c r="R262" t="s">
        <v>74</v>
      </c>
      <c r="S262" t="s">
        <v>74</v>
      </c>
      <c r="T262" t="s">
        <v>3259</v>
      </c>
      <c r="U262" t="s">
        <v>74</v>
      </c>
      <c r="V262" t="s">
        <v>3260</v>
      </c>
      <c r="W262" t="s">
        <v>74</v>
      </c>
      <c r="X262" t="s">
        <v>74</v>
      </c>
      <c r="Y262" t="s">
        <v>3261</v>
      </c>
      <c r="Z262" t="s">
        <v>74</v>
      </c>
      <c r="AA262" t="s">
        <v>74</v>
      </c>
      <c r="AB262" t="s">
        <v>3262</v>
      </c>
      <c r="AC262" t="s">
        <v>74</v>
      </c>
      <c r="AD262" t="s">
        <v>74</v>
      </c>
      <c r="AE262" t="s">
        <v>74</v>
      </c>
      <c r="AF262" t="s">
        <v>74</v>
      </c>
      <c r="AG262">
        <v>0</v>
      </c>
      <c r="AH262">
        <v>37</v>
      </c>
      <c r="AI262">
        <v>40</v>
      </c>
      <c r="AJ262">
        <v>0</v>
      </c>
      <c r="AK262">
        <v>3</v>
      </c>
      <c r="AL262" t="s">
        <v>139</v>
      </c>
      <c r="AM262" t="s">
        <v>140</v>
      </c>
      <c r="AN262" t="s">
        <v>141</v>
      </c>
      <c r="AO262" t="s">
        <v>550</v>
      </c>
      <c r="AP262" t="s">
        <v>74</v>
      </c>
      <c r="AQ262" t="s">
        <v>74</v>
      </c>
      <c r="AR262" t="s">
        <v>551</v>
      </c>
      <c r="AS262" t="s">
        <v>552</v>
      </c>
      <c r="AT262" t="s">
        <v>3246</v>
      </c>
      <c r="AU262">
        <v>1993</v>
      </c>
      <c r="AV262">
        <v>5</v>
      </c>
      <c r="AW262">
        <v>2</v>
      </c>
      <c r="AX262" t="s">
        <v>74</v>
      </c>
      <c r="AY262" t="s">
        <v>74</v>
      </c>
      <c r="AZ262" t="s">
        <v>74</v>
      </c>
      <c r="BA262" t="s">
        <v>74</v>
      </c>
      <c r="BB262">
        <v>137</v>
      </c>
      <c r="BC262">
        <v>141</v>
      </c>
      <c r="BD262" t="s">
        <v>74</v>
      </c>
      <c r="BE262" t="s">
        <v>3263</v>
      </c>
      <c r="BF262" t="str">
        <f>HYPERLINK("http://dx.doi.org/10.1017/S0954102093000197","http://dx.doi.org/10.1017/S0954102093000197")</f>
        <v>http://dx.doi.org/10.1017/S0954102093000197</v>
      </c>
      <c r="BG262" t="s">
        <v>74</v>
      </c>
      <c r="BH262" t="s">
        <v>74</v>
      </c>
      <c r="BI262">
        <v>5</v>
      </c>
      <c r="BJ262" t="s">
        <v>554</v>
      </c>
      <c r="BK262" t="s">
        <v>88</v>
      </c>
      <c r="BL262" t="s">
        <v>555</v>
      </c>
      <c r="BM262" t="s">
        <v>3248</v>
      </c>
      <c r="BN262" t="s">
        <v>74</v>
      </c>
      <c r="BO262" t="s">
        <v>74</v>
      </c>
      <c r="BP262" t="s">
        <v>74</v>
      </c>
      <c r="BQ262" t="s">
        <v>74</v>
      </c>
      <c r="BR262" t="s">
        <v>91</v>
      </c>
      <c r="BS262" t="s">
        <v>3264</v>
      </c>
      <c r="BT262" t="str">
        <f>HYPERLINK("https%3A%2F%2Fwww.webofscience.com%2Fwos%2Fwoscc%2Ffull-record%2FWOS:A1993LD93400003","View Full Record in Web of Science")</f>
        <v>View Full Record in Web of Science</v>
      </c>
    </row>
    <row r="263" spans="1:72" x14ac:dyDescent="0.15">
      <c r="A263" t="s">
        <v>72</v>
      </c>
      <c r="B263" t="s">
        <v>3265</v>
      </c>
      <c r="C263" t="s">
        <v>74</v>
      </c>
      <c r="D263" t="s">
        <v>74</v>
      </c>
      <c r="E263" t="s">
        <v>74</v>
      </c>
      <c r="F263" t="s">
        <v>3265</v>
      </c>
      <c r="G263" t="s">
        <v>74</v>
      </c>
      <c r="H263" t="s">
        <v>74</v>
      </c>
      <c r="I263" t="s">
        <v>3266</v>
      </c>
      <c r="J263" t="s">
        <v>548</v>
      </c>
      <c r="K263" t="s">
        <v>74</v>
      </c>
      <c r="L263" t="s">
        <v>74</v>
      </c>
      <c r="M263" t="s">
        <v>77</v>
      </c>
      <c r="N263" t="s">
        <v>78</v>
      </c>
      <c r="O263" t="s">
        <v>74</v>
      </c>
      <c r="P263" t="s">
        <v>74</v>
      </c>
      <c r="Q263" t="s">
        <v>74</v>
      </c>
      <c r="R263" t="s">
        <v>74</v>
      </c>
      <c r="S263" t="s">
        <v>74</v>
      </c>
      <c r="T263" t="s">
        <v>3267</v>
      </c>
      <c r="U263" t="s">
        <v>74</v>
      </c>
      <c r="V263" t="s">
        <v>3268</v>
      </c>
      <c r="W263" t="s">
        <v>74</v>
      </c>
      <c r="X263" t="s">
        <v>74</v>
      </c>
      <c r="Y263" t="s">
        <v>3269</v>
      </c>
      <c r="Z263" t="s">
        <v>74</v>
      </c>
      <c r="AA263" t="s">
        <v>74</v>
      </c>
      <c r="AB263" t="s">
        <v>3270</v>
      </c>
      <c r="AC263" t="s">
        <v>74</v>
      </c>
      <c r="AD263" t="s">
        <v>74</v>
      </c>
      <c r="AE263" t="s">
        <v>74</v>
      </c>
      <c r="AF263" t="s">
        <v>74</v>
      </c>
      <c r="AG263">
        <v>0</v>
      </c>
      <c r="AH263">
        <v>23</v>
      </c>
      <c r="AI263">
        <v>25</v>
      </c>
      <c r="AJ263">
        <v>1</v>
      </c>
      <c r="AK263">
        <v>13</v>
      </c>
      <c r="AL263" t="s">
        <v>139</v>
      </c>
      <c r="AM263" t="s">
        <v>140</v>
      </c>
      <c r="AN263" t="s">
        <v>141</v>
      </c>
      <c r="AO263" t="s">
        <v>550</v>
      </c>
      <c r="AP263" t="s">
        <v>74</v>
      </c>
      <c r="AQ263" t="s">
        <v>74</v>
      </c>
      <c r="AR263" t="s">
        <v>551</v>
      </c>
      <c r="AS263" t="s">
        <v>552</v>
      </c>
      <c r="AT263" t="s">
        <v>3246</v>
      </c>
      <c r="AU263">
        <v>1993</v>
      </c>
      <c r="AV263">
        <v>5</v>
      </c>
      <c r="AW263">
        <v>2</v>
      </c>
      <c r="AX263" t="s">
        <v>74</v>
      </c>
      <c r="AY263" t="s">
        <v>74</v>
      </c>
      <c r="AZ263" t="s">
        <v>74</v>
      </c>
      <c r="BA263" t="s">
        <v>74</v>
      </c>
      <c r="BB263">
        <v>143</v>
      </c>
      <c r="BC263">
        <v>148</v>
      </c>
      <c r="BD263" t="s">
        <v>74</v>
      </c>
      <c r="BE263" t="s">
        <v>3271</v>
      </c>
      <c r="BF263" t="str">
        <f>HYPERLINK("http://dx.doi.org/10.1017/S0954102093000203","http://dx.doi.org/10.1017/S0954102093000203")</f>
        <v>http://dx.doi.org/10.1017/S0954102093000203</v>
      </c>
      <c r="BG263" t="s">
        <v>74</v>
      </c>
      <c r="BH263" t="s">
        <v>74</v>
      </c>
      <c r="BI263">
        <v>6</v>
      </c>
      <c r="BJ263" t="s">
        <v>554</v>
      </c>
      <c r="BK263" t="s">
        <v>88</v>
      </c>
      <c r="BL263" t="s">
        <v>555</v>
      </c>
      <c r="BM263" t="s">
        <v>3248</v>
      </c>
      <c r="BN263" t="s">
        <v>74</v>
      </c>
      <c r="BO263" t="s">
        <v>74</v>
      </c>
      <c r="BP263" t="s">
        <v>74</v>
      </c>
      <c r="BQ263" t="s">
        <v>74</v>
      </c>
      <c r="BR263" t="s">
        <v>91</v>
      </c>
      <c r="BS263" t="s">
        <v>3272</v>
      </c>
      <c r="BT263" t="str">
        <f>HYPERLINK("https%3A%2F%2Fwww.webofscience.com%2Fwos%2Fwoscc%2Ffull-record%2FWOS:A1993LD93400004","View Full Record in Web of Science")</f>
        <v>View Full Record in Web of Science</v>
      </c>
    </row>
    <row r="264" spans="1:72" x14ac:dyDescent="0.15">
      <c r="A264" t="s">
        <v>72</v>
      </c>
      <c r="B264" t="s">
        <v>3273</v>
      </c>
      <c r="C264" t="s">
        <v>74</v>
      </c>
      <c r="D264" t="s">
        <v>74</v>
      </c>
      <c r="E264" t="s">
        <v>74</v>
      </c>
      <c r="F264" t="s">
        <v>3273</v>
      </c>
      <c r="G264" t="s">
        <v>74</v>
      </c>
      <c r="H264" t="s">
        <v>74</v>
      </c>
      <c r="I264" t="s">
        <v>3274</v>
      </c>
      <c r="J264" t="s">
        <v>548</v>
      </c>
      <c r="K264" t="s">
        <v>74</v>
      </c>
      <c r="L264" t="s">
        <v>74</v>
      </c>
      <c r="M264" t="s">
        <v>77</v>
      </c>
      <c r="N264" t="s">
        <v>78</v>
      </c>
      <c r="O264" t="s">
        <v>74</v>
      </c>
      <c r="P264" t="s">
        <v>74</v>
      </c>
      <c r="Q264" t="s">
        <v>74</v>
      </c>
      <c r="R264" t="s">
        <v>74</v>
      </c>
      <c r="S264" t="s">
        <v>74</v>
      </c>
      <c r="T264" t="s">
        <v>3275</v>
      </c>
      <c r="U264" t="s">
        <v>74</v>
      </c>
      <c r="V264" t="s">
        <v>3276</v>
      </c>
      <c r="W264" t="s">
        <v>74</v>
      </c>
      <c r="X264" t="s">
        <v>74</v>
      </c>
      <c r="Y264" t="s">
        <v>3277</v>
      </c>
      <c r="Z264" t="s">
        <v>74</v>
      </c>
      <c r="AA264" t="s">
        <v>594</v>
      </c>
      <c r="AB264" t="s">
        <v>74</v>
      </c>
      <c r="AC264" t="s">
        <v>74</v>
      </c>
      <c r="AD264" t="s">
        <v>74</v>
      </c>
      <c r="AE264" t="s">
        <v>74</v>
      </c>
      <c r="AF264" t="s">
        <v>74</v>
      </c>
      <c r="AG264">
        <v>0</v>
      </c>
      <c r="AH264">
        <v>98</v>
      </c>
      <c r="AI264">
        <v>105</v>
      </c>
      <c r="AJ264">
        <v>1</v>
      </c>
      <c r="AK264">
        <v>7</v>
      </c>
      <c r="AL264" t="s">
        <v>139</v>
      </c>
      <c r="AM264" t="s">
        <v>140</v>
      </c>
      <c r="AN264" t="s">
        <v>141</v>
      </c>
      <c r="AO264" t="s">
        <v>550</v>
      </c>
      <c r="AP264" t="s">
        <v>74</v>
      </c>
      <c r="AQ264" t="s">
        <v>74</v>
      </c>
      <c r="AR264" t="s">
        <v>551</v>
      </c>
      <c r="AS264" t="s">
        <v>552</v>
      </c>
      <c r="AT264" t="s">
        <v>3246</v>
      </c>
      <c r="AU264">
        <v>1993</v>
      </c>
      <c r="AV264">
        <v>5</v>
      </c>
      <c r="AW264">
        <v>2</v>
      </c>
      <c r="AX264" t="s">
        <v>74</v>
      </c>
      <c r="AY264" t="s">
        <v>74</v>
      </c>
      <c r="AZ264" t="s">
        <v>74</v>
      </c>
      <c r="BA264" t="s">
        <v>74</v>
      </c>
      <c r="BB264">
        <v>149</v>
      </c>
      <c r="BC264">
        <v>160</v>
      </c>
      <c r="BD264" t="s">
        <v>74</v>
      </c>
      <c r="BE264" t="s">
        <v>3278</v>
      </c>
      <c r="BF264" t="str">
        <f>HYPERLINK("http://dx.doi.org/10.1017/S0954102093000215","http://dx.doi.org/10.1017/S0954102093000215")</f>
        <v>http://dx.doi.org/10.1017/S0954102093000215</v>
      </c>
      <c r="BG264" t="s">
        <v>74</v>
      </c>
      <c r="BH264" t="s">
        <v>74</v>
      </c>
      <c r="BI264">
        <v>12</v>
      </c>
      <c r="BJ264" t="s">
        <v>554</v>
      </c>
      <c r="BK264" t="s">
        <v>88</v>
      </c>
      <c r="BL264" t="s">
        <v>555</v>
      </c>
      <c r="BM264" t="s">
        <v>3248</v>
      </c>
      <c r="BN264" t="s">
        <v>74</v>
      </c>
      <c r="BO264" t="s">
        <v>74</v>
      </c>
      <c r="BP264" t="s">
        <v>74</v>
      </c>
      <c r="BQ264" t="s">
        <v>74</v>
      </c>
      <c r="BR264" t="s">
        <v>91</v>
      </c>
      <c r="BS264" t="s">
        <v>3279</v>
      </c>
      <c r="BT264" t="str">
        <f>HYPERLINK("https%3A%2F%2Fwww.webofscience.com%2Fwos%2Fwoscc%2Ffull-record%2FWOS:A1993LD93400005","View Full Record in Web of Science")</f>
        <v>View Full Record in Web of Science</v>
      </c>
    </row>
    <row r="265" spans="1:72" x14ac:dyDescent="0.15">
      <c r="A265" t="s">
        <v>72</v>
      </c>
      <c r="B265" t="s">
        <v>3280</v>
      </c>
      <c r="C265" t="s">
        <v>74</v>
      </c>
      <c r="D265" t="s">
        <v>74</v>
      </c>
      <c r="E265" t="s">
        <v>74</v>
      </c>
      <c r="F265" t="s">
        <v>3280</v>
      </c>
      <c r="G265" t="s">
        <v>74</v>
      </c>
      <c r="H265" t="s">
        <v>74</v>
      </c>
      <c r="I265" t="s">
        <v>3281</v>
      </c>
      <c r="J265" t="s">
        <v>548</v>
      </c>
      <c r="K265" t="s">
        <v>74</v>
      </c>
      <c r="L265" t="s">
        <v>74</v>
      </c>
      <c r="M265" t="s">
        <v>77</v>
      </c>
      <c r="N265" t="s">
        <v>78</v>
      </c>
      <c r="O265" t="s">
        <v>74</v>
      </c>
      <c r="P265" t="s">
        <v>74</v>
      </c>
      <c r="Q265" t="s">
        <v>74</v>
      </c>
      <c r="R265" t="s">
        <v>74</v>
      </c>
      <c r="S265" t="s">
        <v>74</v>
      </c>
      <c r="T265" t="s">
        <v>3282</v>
      </c>
      <c r="U265" t="s">
        <v>74</v>
      </c>
      <c r="V265" t="s">
        <v>3283</v>
      </c>
      <c r="W265" t="s">
        <v>74</v>
      </c>
      <c r="X265" t="s">
        <v>74</v>
      </c>
      <c r="Y265" t="s">
        <v>3284</v>
      </c>
      <c r="Z265" t="s">
        <v>74</v>
      </c>
      <c r="AA265" t="s">
        <v>3285</v>
      </c>
      <c r="AB265" t="s">
        <v>3286</v>
      </c>
      <c r="AC265" t="s">
        <v>74</v>
      </c>
      <c r="AD265" t="s">
        <v>74</v>
      </c>
      <c r="AE265" t="s">
        <v>74</v>
      </c>
      <c r="AF265" t="s">
        <v>74</v>
      </c>
      <c r="AG265">
        <v>0</v>
      </c>
      <c r="AH265">
        <v>26</v>
      </c>
      <c r="AI265">
        <v>29</v>
      </c>
      <c r="AJ265">
        <v>0</v>
      </c>
      <c r="AK265">
        <v>2</v>
      </c>
      <c r="AL265" t="s">
        <v>139</v>
      </c>
      <c r="AM265" t="s">
        <v>140</v>
      </c>
      <c r="AN265" t="s">
        <v>141</v>
      </c>
      <c r="AO265" t="s">
        <v>550</v>
      </c>
      <c r="AP265" t="s">
        <v>74</v>
      </c>
      <c r="AQ265" t="s">
        <v>74</v>
      </c>
      <c r="AR265" t="s">
        <v>551</v>
      </c>
      <c r="AS265" t="s">
        <v>552</v>
      </c>
      <c r="AT265" t="s">
        <v>3246</v>
      </c>
      <c r="AU265">
        <v>1993</v>
      </c>
      <c r="AV265">
        <v>5</v>
      </c>
      <c r="AW265">
        <v>2</v>
      </c>
      <c r="AX265" t="s">
        <v>74</v>
      </c>
      <c r="AY265" t="s">
        <v>74</v>
      </c>
      <c r="AZ265" t="s">
        <v>74</v>
      </c>
      <c r="BA265" t="s">
        <v>74</v>
      </c>
      <c r="BB265">
        <v>161</v>
      </c>
      <c r="BC265">
        <v>167</v>
      </c>
      <c r="BD265" t="s">
        <v>74</v>
      </c>
      <c r="BE265" t="s">
        <v>3287</v>
      </c>
      <c r="BF265" t="str">
        <f>HYPERLINK("http://dx.doi.org/10.1017/S0954102093000227","http://dx.doi.org/10.1017/S0954102093000227")</f>
        <v>http://dx.doi.org/10.1017/S0954102093000227</v>
      </c>
      <c r="BG265" t="s">
        <v>74</v>
      </c>
      <c r="BH265" t="s">
        <v>74</v>
      </c>
      <c r="BI265">
        <v>7</v>
      </c>
      <c r="BJ265" t="s">
        <v>554</v>
      </c>
      <c r="BK265" t="s">
        <v>88</v>
      </c>
      <c r="BL265" t="s">
        <v>555</v>
      </c>
      <c r="BM265" t="s">
        <v>3248</v>
      </c>
      <c r="BN265" t="s">
        <v>74</v>
      </c>
      <c r="BO265" t="s">
        <v>74</v>
      </c>
      <c r="BP265" t="s">
        <v>74</v>
      </c>
      <c r="BQ265" t="s">
        <v>74</v>
      </c>
      <c r="BR265" t="s">
        <v>91</v>
      </c>
      <c r="BS265" t="s">
        <v>3288</v>
      </c>
      <c r="BT265" t="str">
        <f>HYPERLINK("https%3A%2F%2Fwww.webofscience.com%2Fwos%2Fwoscc%2Ffull-record%2FWOS:A1993LD93400006","View Full Record in Web of Science")</f>
        <v>View Full Record in Web of Science</v>
      </c>
    </row>
    <row r="266" spans="1:72" x14ac:dyDescent="0.15">
      <c r="A266" t="s">
        <v>72</v>
      </c>
      <c r="B266" t="s">
        <v>3289</v>
      </c>
      <c r="C266" t="s">
        <v>74</v>
      </c>
      <c r="D266" t="s">
        <v>74</v>
      </c>
      <c r="E266" t="s">
        <v>74</v>
      </c>
      <c r="F266" t="s">
        <v>3289</v>
      </c>
      <c r="G266" t="s">
        <v>74</v>
      </c>
      <c r="H266" t="s">
        <v>74</v>
      </c>
      <c r="I266" t="s">
        <v>3290</v>
      </c>
      <c r="J266" t="s">
        <v>548</v>
      </c>
      <c r="K266" t="s">
        <v>74</v>
      </c>
      <c r="L266" t="s">
        <v>74</v>
      </c>
      <c r="M266" t="s">
        <v>77</v>
      </c>
      <c r="N266" t="s">
        <v>78</v>
      </c>
      <c r="O266" t="s">
        <v>74</v>
      </c>
      <c r="P266" t="s">
        <v>74</v>
      </c>
      <c r="Q266" t="s">
        <v>74</v>
      </c>
      <c r="R266" t="s">
        <v>74</v>
      </c>
      <c r="S266" t="s">
        <v>74</v>
      </c>
      <c r="T266" t="s">
        <v>3291</v>
      </c>
      <c r="U266" t="s">
        <v>74</v>
      </c>
      <c r="V266" t="s">
        <v>3292</v>
      </c>
      <c r="W266" t="s">
        <v>74</v>
      </c>
      <c r="X266" t="s">
        <v>74</v>
      </c>
      <c r="Y266" t="s">
        <v>3293</v>
      </c>
      <c r="Z266" t="s">
        <v>74</v>
      </c>
      <c r="AA266" t="s">
        <v>3294</v>
      </c>
      <c r="AB266" t="s">
        <v>3295</v>
      </c>
      <c r="AC266" t="s">
        <v>74</v>
      </c>
      <c r="AD266" t="s">
        <v>74</v>
      </c>
      <c r="AE266" t="s">
        <v>74</v>
      </c>
      <c r="AF266" t="s">
        <v>74</v>
      </c>
      <c r="AG266">
        <v>0</v>
      </c>
      <c r="AH266">
        <v>55</v>
      </c>
      <c r="AI266">
        <v>57</v>
      </c>
      <c r="AJ266">
        <v>0</v>
      </c>
      <c r="AK266">
        <v>5</v>
      </c>
      <c r="AL266" t="s">
        <v>139</v>
      </c>
      <c r="AM266" t="s">
        <v>140</v>
      </c>
      <c r="AN266" t="s">
        <v>141</v>
      </c>
      <c r="AO266" t="s">
        <v>550</v>
      </c>
      <c r="AP266" t="s">
        <v>74</v>
      </c>
      <c r="AQ266" t="s">
        <v>74</v>
      </c>
      <c r="AR266" t="s">
        <v>551</v>
      </c>
      <c r="AS266" t="s">
        <v>552</v>
      </c>
      <c r="AT266" t="s">
        <v>3246</v>
      </c>
      <c r="AU266">
        <v>1993</v>
      </c>
      <c r="AV266">
        <v>5</v>
      </c>
      <c r="AW266">
        <v>2</v>
      </c>
      <c r="AX266" t="s">
        <v>74</v>
      </c>
      <c r="AY266" t="s">
        <v>74</v>
      </c>
      <c r="AZ266" t="s">
        <v>74</v>
      </c>
      <c r="BA266" t="s">
        <v>74</v>
      </c>
      <c r="BB266">
        <v>169</v>
      </c>
      <c r="BC266">
        <v>177</v>
      </c>
      <c r="BD266" t="s">
        <v>74</v>
      </c>
      <c r="BE266" t="s">
        <v>3296</v>
      </c>
      <c r="BF266" t="str">
        <f>HYPERLINK("http://dx.doi.org/10.1017/S0954102093000239","http://dx.doi.org/10.1017/S0954102093000239")</f>
        <v>http://dx.doi.org/10.1017/S0954102093000239</v>
      </c>
      <c r="BG266" t="s">
        <v>74</v>
      </c>
      <c r="BH266" t="s">
        <v>74</v>
      </c>
      <c r="BI266">
        <v>9</v>
      </c>
      <c r="BJ266" t="s">
        <v>554</v>
      </c>
      <c r="BK266" t="s">
        <v>88</v>
      </c>
      <c r="BL266" t="s">
        <v>555</v>
      </c>
      <c r="BM266" t="s">
        <v>3248</v>
      </c>
      <c r="BN266" t="s">
        <v>74</v>
      </c>
      <c r="BO266" t="s">
        <v>74</v>
      </c>
      <c r="BP266" t="s">
        <v>74</v>
      </c>
      <c r="BQ266" t="s">
        <v>74</v>
      </c>
      <c r="BR266" t="s">
        <v>91</v>
      </c>
      <c r="BS266" t="s">
        <v>3297</v>
      </c>
      <c r="BT266" t="str">
        <f>HYPERLINK("https%3A%2F%2Fwww.webofscience.com%2Fwos%2Fwoscc%2Ffull-record%2FWOS:A1993LD93400007","View Full Record in Web of Science")</f>
        <v>View Full Record in Web of Science</v>
      </c>
    </row>
    <row r="267" spans="1:72" x14ac:dyDescent="0.15">
      <c r="A267" t="s">
        <v>72</v>
      </c>
      <c r="B267" t="s">
        <v>3298</v>
      </c>
      <c r="C267" t="s">
        <v>74</v>
      </c>
      <c r="D267" t="s">
        <v>74</v>
      </c>
      <c r="E267" t="s">
        <v>74</v>
      </c>
      <c r="F267" t="s">
        <v>3298</v>
      </c>
      <c r="G267" t="s">
        <v>74</v>
      </c>
      <c r="H267" t="s">
        <v>74</v>
      </c>
      <c r="I267" t="s">
        <v>3299</v>
      </c>
      <c r="J267" t="s">
        <v>548</v>
      </c>
      <c r="K267" t="s">
        <v>74</v>
      </c>
      <c r="L267" t="s">
        <v>74</v>
      </c>
      <c r="M267" t="s">
        <v>77</v>
      </c>
      <c r="N267" t="s">
        <v>78</v>
      </c>
      <c r="O267" t="s">
        <v>74</v>
      </c>
      <c r="P267" t="s">
        <v>74</v>
      </c>
      <c r="Q267" t="s">
        <v>74</v>
      </c>
      <c r="R267" t="s">
        <v>74</v>
      </c>
      <c r="S267" t="s">
        <v>74</v>
      </c>
      <c r="T267" t="s">
        <v>3300</v>
      </c>
      <c r="U267" t="s">
        <v>74</v>
      </c>
      <c r="V267" t="s">
        <v>3301</v>
      </c>
      <c r="W267" t="s">
        <v>74</v>
      </c>
      <c r="X267" t="s">
        <v>74</v>
      </c>
      <c r="Y267" t="s">
        <v>3302</v>
      </c>
      <c r="Z267" t="s">
        <v>74</v>
      </c>
      <c r="AA267" t="s">
        <v>3303</v>
      </c>
      <c r="AB267" t="s">
        <v>3304</v>
      </c>
      <c r="AC267" t="s">
        <v>74</v>
      </c>
      <c r="AD267" t="s">
        <v>74</v>
      </c>
      <c r="AE267" t="s">
        <v>74</v>
      </c>
      <c r="AF267" t="s">
        <v>74</v>
      </c>
      <c r="AG267">
        <v>0</v>
      </c>
      <c r="AH267">
        <v>56</v>
      </c>
      <c r="AI267">
        <v>68</v>
      </c>
      <c r="AJ267">
        <v>1</v>
      </c>
      <c r="AK267">
        <v>7</v>
      </c>
      <c r="AL267" t="s">
        <v>139</v>
      </c>
      <c r="AM267" t="s">
        <v>140</v>
      </c>
      <c r="AN267" t="s">
        <v>141</v>
      </c>
      <c r="AO267" t="s">
        <v>550</v>
      </c>
      <c r="AP267" t="s">
        <v>74</v>
      </c>
      <c r="AQ267" t="s">
        <v>74</v>
      </c>
      <c r="AR267" t="s">
        <v>551</v>
      </c>
      <c r="AS267" t="s">
        <v>552</v>
      </c>
      <c r="AT267" t="s">
        <v>3246</v>
      </c>
      <c r="AU267">
        <v>1993</v>
      </c>
      <c r="AV267">
        <v>5</v>
      </c>
      <c r="AW267">
        <v>2</v>
      </c>
      <c r="AX267" t="s">
        <v>74</v>
      </c>
      <c r="AY267" t="s">
        <v>74</v>
      </c>
      <c r="AZ267" t="s">
        <v>74</v>
      </c>
      <c r="BA267" t="s">
        <v>74</v>
      </c>
      <c r="BB267">
        <v>179</v>
      </c>
      <c r="BC267">
        <v>192</v>
      </c>
      <c r="BD267" t="s">
        <v>74</v>
      </c>
      <c r="BE267" t="s">
        <v>3305</v>
      </c>
      <c r="BF267" t="str">
        <f>HYPERLINK("http://dx.doi.org/10.1017/S0954102093000240","http://dx.doi.org/10.1017/S0954102093000240")</f>
        <v>http://dx.doi.org/10.1017/S0954102093000240</v>
      </c>
      <c r="BG267" t="s">
        <v>74</v>
      </c>
      <c r="BH267" t="s">
        <v>74</v>
      </c>
      <c r="BI267">
        <v>14</v>
      </c>
      <c r="BJ267" t="s">
        <v>554</v>
      </c>
      <c r="BK267" t="s">
        <v>88</v>
      </c>
      <c r="BL267" t="s">
        <v>555</v>
      </c>
      <c r="BM267" t="s">
        <v>3248</v>
      </c>
      <c r="BN267" t="s">
        <v>74</v>
      </c>
      <c r="BO267" t="s">
        <v>74</v>
      </c>
      <c r="BP267" t="s">
        <v>74</v>
      </c>
      <c r="BQ267" t="s">
        <v>74</v>
      </c>
      <c r="BR267" t="s">
        <v>91</v>
      </c>
      <c r="BS267" t="s">
        <v>3306</v>
      </c>
      <c r="BT267" t="str">
        <f>HYPERLINK("https%3A%2F%2Fwww.webofscience.com%2Fwos%2Fwoscc%2Ffull-record%2FWOS:A1993LD93400008","View Full Record in Web of Science")</f>
        <v>View Full Record in Web of Science</v>
      </c>
    </row>
    <row r="268" spans="1:72" x14ac:dyDescent="0.15">
      <c r="A268" t="s">
        <v>72</v>
      </c>
      <c r="B268" t="s">
        <v>3307</v>
      </c>
      <c r="C268" t="s">
        <v>74</v>
      </c>
      <c r="D268" t="s">
        <v>74</v>
      </c>
      <c r="E268" t="s">
        <v>74</v>
      </c>
      <c r="F268" t="s">
        <v>3307</v>
      </c>
      <c r="G268" t="s">
        <v>74</v>
      </c>
      <c r="H268" t="s">
        <v>74</v>
      </c>
      <c r="I268" t="s">
        <v>3308</v>
      </c>
      <c r="J268" t="s">
        <v>548</v>
      </c>
      <c r="K268" t="s">
        <v>74</v>
      </c>
      <c r="L268" t="s">
        <v>74</v>
      </c>
      <c r="M268" t="s">
        <v>77</v>
      </c>
      <c r="N268" t="s">
        <v>78</v>
      </c>
      <c r="O268" t="s">
        <v>74</v>
      </c>
      <c r="P268" t="s">
        <v>74</v>
      </c>
      <c r="Q268" t="s">
        <v>74</v>
      </c>
      <c r="R268" t="s">
        <v>74</v>
      </c>
      <c r="S268" t="s">
        <v>74</v>
      </c>
      <c r="T268" t="s">
        <v>3309</v>
      </c>
      <c r="U268" t="s">
        <v>74</v>
      </c>
      <c r="V268" t="s">
        <v>3310</v>
      </c>
      <c r="W268" t="s">
        <v>74</v>
      </c>
      <c r="X268" t="s">
        <v>74</v>
      </c>
      <c r="Y268" t="s">
        <v>3311</v>
      </c>
      <c r="Z268" t="s">
        <v>74</v>
      </c>
      <c r="AA268" t="s">
        <v>3312</v>
      </c>
      <c r="AB268" t="s">
        <v>3313</v>
      </c>
      <c r="AC268" t="s">
        <v>74</v>
      </c>
      <c r="AD268" t="s">
        <v>74</v>
      </c>
      <c r="AE268" t="s">
        <v>74</v>
      </c>
      <c r="AF268" t="s">
        <v>74</v>
      </c>
      <c r="AG268">
        <v>0</v>
      </c>
      <c r="AH268">
        <v>124</v>
      </c>
      <c r="AI268">
        <v>146</v>
      </c>
      <c r="AJ268">
        <v>0</v>
      </c>
      <c r="AK268">
        <v>2</v>
      </c>
      <c r="AL268" t="s">
        <v>139</v>
      </c>
      <c r="AM268" t="s">
        <v>140</v>
      </c>
      <c r="AN268" t="s">
        <v>141</v>
      </c>
      <c r="AO268" t="s">
        <v>550</v>
      </c>
      <c r="AP268" t="s">
        <v>74</v>
      </c>
      <c r="AQ268" t="s">
        <v>74</v>
      </c>
      <c r="AR268" t="s">
        <v>551</v>
      </c>
      <c r="AS268" t="s">
        <v>552</v>
      </c>
      <c r="AT268" t="s">
        <v>3246</v>
      </c>
      <c r="AU268">
        <v>1993</v>
      </c>
      <c r="AV268">
        <v>5</v>
      </c>
      <c r="AW268">
        <v>2</v>
      </c>
      <c r="AX268" t="s">
        <v>74</v>
      </c>
      <c r="AY268" t="s">
        <v>74</v>
      </c>
      <c r="AZ268" t="s">
        <v>74</v>
      </c>
      <c r="BA268" t="s">
        <v>74</v>
      </c>
      <c r="BB268">
        <v>193</v>
      </c>
      <c r="BC268">
        <v>206</v>
      </c>
      <c r="BD268" t="s">
        <v>74</v>
      </c>
      <c r="BE268" t="s">
        <v>3314</v>
      </c>
      <c r="BF268" t="str">
        <f>HYPERLINK("http://dx.doi.org/10.1017/S0954102093000252","http://dx.doi.org/10.1017/S0954102093000252")</f>
        <v>http://dx.doi.org/10.1017/S0954102093000252</v>
      </c>
      <c r="BG268" t="s">
        <v>74</v>
      </c>
      <c r="BH268" t="s">
        <v>74</v>
      </c>
      <c r="BI268">
        <v>14</v>
      </c>
      <c r="BJ268" t="s">
        <v>554</v>
      </c>
      <c r="BK268" t="s">
        <v>88</v>
      </c>
      <c r="BL268" t="s">
        <v>555</v>
      </c>
      <c r="BM268" t="s">
        <v>3248</v>
      </c>
      <c r="BN268" t="s">
        <v>74</v>
      </c>
      <c r="BO268" t="s">
        <v>74</v>
      </c>
      <c r="BP268" t="s">
        <v>74</v>
      </c>
      <c r="BQ268" t="s">
        <v>74</v>
      </c>
      <c r="BR268" t="s">
        <v>91</v>
      </c>
      <c r="BS268" t="s">
        <v>3315</v>
      </c>
      <c r="BT268" t="str">
        <f>HYPERLINK("https%3A%2F%2Fwww.webofscience.com%2Fwos%2Fwoscc%2Ffull-record%2FWOS:A1993LD93400009","View Full Record in Web of Science")</f>
        <v>View Full Record in Web of Science</v>
      </c>
    </row>
    <row r="269" spans="1:72" x14ac:dyDescent="0.15">
      <c r="A269" t="s">
        <v>72</v>
      </c>
      <c r="B269" t="s">
        <v>3316</v>
      </c>
      <c r="C269" t="s">
        <v>74</v>
      </c>
      <c r="D269" t="s">
        <v>74</v>
      </c>
      <c r="E269" t="s">
        <v>74</v>
      </c>
      <c r="F269" t="s">
        <v>3316</v>
      </c>
      <c r="G269" t="s">
        <v>74</v>
      </c>
      <c r="H269" t="s">
        <v>74</v>
      </c>
      <c r="I269" t="s">
        <v>3317</v>
      </c>
      <c r="J269" t="s">
        <v>548</v>
      </c>
      <c r="K269" t="s">
        <v>74</v>
      </c>
      <c r="L269" t="s">
        <v>74</v>
      </c>
      <c r="M269" t="s">
        <v>77</v>
      </c>
      <c r="N269" t="s">
        <v>78</v>
      </c>
      <c r="O269" t="s">
        <v>74</v>
      </c>
      <c r="P269" t="s">
        <v>74</v>
      </c>
      <c r="Q269" t="s">
        <v>74</v>
      </c>
      <c r="R269" t="s">
        <v>74</v>
      </c>
      <c r="S269" t="s">
        <v>74</v>
      </c>
      <c r="T269" t="s">
        <v>3318</v>
      </c>
      <c r="U269" t="s">
        <v>74</v>
      </c>
      <c r="V269" t="s">
        <v>3319</v>
      </c>
      <c r="W269" t="s">
        <v>74</v>
      </c>
      <c r="X269" t="s">
        <v>74</v>
      </c>
      <c r="Y269" t="s">
        <v>3320</v>
      </c>
      <c r="Z269" t="s">
        <v>74</v>
      </c>
      <c r="AA269" t="s">
        <v>3321</v>
      </c>
      <c r="AB269" t="s">
        <v>3322</v>
      </c>
      <c r="AC269" t="s">
        <v>74</v>
      </c>
      <c r="AD269" t="s">
        <v>74</v>
      </c>
      <c r="AE269" t="s">
        <v>74</v>
      </c>
      <c r="AF269" t="s">
        <v>74</v>
      </c>
      <c r="AG269">
        <v>0</v>
      </c>
      <c r="AH269">
        <v>21</v>
      </c>
      <c r="AI269">
        <v>25</v>
      </c>
      <c r="AJ269">
        <v>0</v>
      </c>
      <c r="AK269">
        <v>3</v>
      </c>
      <c r="AL269" t="s">
        <v>139</v>
      </c>
      <c r="AM269" t="s">
        <v>140</v>
      </c>
      <c r="AN269" t="s">
        <v>141</v>
      </c>
      <c r="AO269" t="s">
        <v>550</v>
      </c>
      <c r="AP269" t="s">
        <v>74</v>
      </c>
      <c r="AQ269" t="s">
        <v>74</v>
      </c>
      <c r="AR269" t="s">
        <v>551</v>
      </c>
      <c r="AS269" t="s">
        <v>552</v>
      </c>
      <c r="AT269" t="s">
        <v>3246</v>
      </c>
      <c r="AU269">
        <v>1993</v>
      </c>
      <c r="AV269">
        <v>5</v>
      </c>
      <c r="AW269">
        <v>2</v>
      </c>
      <c r="AX269" t="s">
        <v>74</v>
      </c>
      <c r="AY269" t="s">
        <v>74</v>
      </c>
      <c r="AZ269" t="s">
        <v>74</v>
      </c>
      <c r="BA269" t="s">
        <v>74</v>
      </c>
      <c r="BB269">
        <v>207</v>
      </c>
      <c r="BC269">
        <v>210</v>
      </c>
      <c r="BD269" t="s">
        <v>74</v>
      </c>
      <c r="BE269" t="s">
        <v>3323</v>
      </c>
      <c r="BF269" t="str">
        <f>HYPERLINK("http://dx.doi.org/10.1017/S0954102093000264","http://dx.doi.org/10.1017/S0954102093000264")</f>
        <v>http://dx.doi.org/10.1017/S0954102093000264</v>
      </c>
      <c r="BG269" t="s">
        <v>74</v>
      </c>
      <c r="BH269" t="s">
        <v>74</v>
      </c>
      <c r="BI269">
        <v>4</v>
      </c>
      <c r="BJ269" t="s">
        <v>554</v>
      </c>
      <c r="BK269" t="s">
        <v>88</v>
      </c>
      <c r="BL269" t="s">
        <v>555</v>
      </c>
      <c r="BM269" t="s">
        <v>3248</v>
      </c>
      <c r="BN269" t="s">
        <v>74</v>
      </c>
      <c r="BO269" t="s">
        <v>74</v>
      </c>
      <c r="BP269" t="s">
        <v>74</v>
      </c>
      <c r="BQ269" t="s">
        <v>74</v>
      </c>
      <c r="BR269" t="s">
        <v>91</v>
      </c>
      <c r="BS269" t="s">
        <v>3324</v>
      </c>
      <c r="BT269" t="str">
        <f>HYPERLINK("https%3A%2F%2Fwww.webofscience.com%2Fwos%2Fwoscc%2Ffull-record%2FWOS:A1993LD93400010","View Full Record in Web of Science")</f>
        <v>View Full Record in Web of Science</v>
      </c>
    </row>
    <row r="270" spans="1:72" x14ac:dyDescent="0.15">
      <c r="A270" t="s">
        <v>72</v>
      </c>
      <c r="B270" t="s">
        <v>3325</v>
      </c>
      <c r="C270" t="s">
        <v>74</v>
      </c>
      <c r="D270" t="s">
        <v>74</v>
      </c>
      <c r="E270" t="s">
        <v>74</v>
      </c>
      <c r="F270" t="s">
        <v>3325</v>
      </c>
      <c r="G270" t="s">
        <v>74</v>
      </c>
      <c r="H270" t="s">
        <v>74</v>
      </c>
      <c r="I270" t="s">
        <v>3326</v>
      </c>
      <c r="J270" t="s">
        <v>548</v>
      </c>
      <c r="K270" t="s">
        <v>74</v>
      </c>
      <c r="L270" t="s">
        <v>74</v>
      </c>
      <c r="M270" t="s">
        <v>77</v>
      </c>
      <c r="N270" t="s">
        <v>78</v>
      </c>
      <c r="O270" t="s">
        <v>74</v>
      </c>
      <c r="P270" t="s">
        <v>74</v>
      </c>
      <c r="Q270" t="s">
        <v>74</v>
      </c>
      <c r="R270" t="s">
        <v>74</v>
      </c>
      <c r="S270" t="s">
        <v>74</v>
      </c>
      <c r="T270" t="s">
        <v>3327</v>
      </c>
      <c r="U270" t="s">
        <v>74</v>
      </c>
      <c r="V270" t="s">
        <v>3328</v>
      </c>
      <c r="W270" t="s">
        <v>74</v>
      </c>
      <c r="X270" t="s">
        <v>74</v>
      </c>
      <c r="Y270" t="s">
        <v>3329</v>
      </c>
      <c r="Z270" t="s">
        <v>74</v>
      </c>
      <c r="AA270" t="s">
        <v>74</v>
      </c>
      <c r="AB270" t="s">
        <v>74</v>
      </c>
      <c r="AC270" t="s">
        <v>74</v>
      </c>
      <c r="AD270" t="s">
        <v>74</v>
      </c>
      <c r="AE270" t="s">
        <v>74</v>
      </c>
      <c r="AF270" t="s">
        <v>74</v>
      </c>
      <c r="AG270">
        <v>0</v>
      </c>
      <c r="AH270">
        <v>15</v>
      </c>
      <c r="AI270">
        <v>16</v>
      </c>
      <c r="AJ270">
        <v>0</v>
      </c>
      <c r="AK270">
        <v>3</v>
      </c>
      <c r="AL270" t="s">
        <v>139</v>
      </c>
      <c r="AM270" t="s">
        <v>140</v>
      </c>
      <c r="AN270" t="s">
        <v>141</v>
      </c>
      <c r="AO270" t="s">
        <v>550</v>
      </c>
      <c r="AP270" t="s">
        <v>74</v>
      </c>
      <c r="AQ270" t="s">
        <v>74</v>
      </c>
      <c r="AR270" t="s">
        <v>551</v>
      </c>
      <c r="AS270" t="s">
        <v>552</v>
      </c>
      <c r="AT270" t="s">
        <v>3246</v>
      </c>
      <c r="AU270">
        <v>1993</v>
      </c>
      <c r="AV270">
        <v>5</v>
      </c>
      <c r="AW270">
        <v>2</v>
      </c>
      <c r="AX270" t="s">
        <v>74</v>
      </c>
      <c r="AY270" t="s">
        <v>74</v>
      </c>
      <c r="AZ270" t="s">
        <v>74</v>
      </c>
      <c r="BA270" t="s">
        <v>74</v>
      </c>
      <c r="BB270">
        <v>211</v>
      </c>
      <c r="BC270">
        <v>220</v>
      </c>
      <c r="BD270" t="s">
        <v>74</v>
      </c>
      <c r="BE270" t="s">
        <v>3330</v>
      </c>
      <c r="BF270" t="str">
        <f>HYPERLINK("http://dx.doi.org/10.1017/S0954102093000276","http://dx.doi.org/10.1017/S0954102093000276")</f>
        <v>http://dx.doi.org/10.1017/S0954102093000276</v>
      </c>
      <c r="BG270" t="s">
        <v>74</v>
      </c>
      <c r="BH270" t="s">
        <v>74</v>
      </c>
      <c r="BI270">
        <v>10</v>
      </c>
      <c r="BJ270" t="s">
        <v>554</v>
      </c>
      <c r="BK270" t="s">
        <v>88</v>
      </c>
      <c r="BL270" t="s">
        <v>555</v>
      </c>
      <c r="BM270" t="s">
        <v>3248</v>
      </c>
      <c r="BN270" t="s">
        <v>74</v>
      </c>
      <c r="BO270" t="s">
        <v>74</v>
      </c>
      <c r="BP270" t="s">
        <v>74</v>
      </c>
      <c r="BQ270" t="s">
        <v>74</v>
      </c>
      <c r="BR270" t="s">
        <v>91</v>
      </c>
      <c r="BS270" t="s">
        <v>3331</v>
      </c>
      <c r="BT270" t="str">
        <f>HYPERLINK("https%3A%2F%2Fwww.webofscience.com%2Fwos%2Fwoscc%2Ffull-record%2FWOS:A1993LD93400011","View Full Record in Web of Science")</f>
        <v>View Full Record in Web of Science</v>
      </c>
    </row>
    <row r="271" spans="1:72" x14ac:dyDescent="0.15">
      <c r="A271" t="s">
        <v>72</v>
      </c>
      <c r="B271" t="s">
        <v>3332</v>
      </c>
      <c r="C271" t="s">
        <v>74</v>
      </c>
      <c r="D271" t="s">
        <v>74</v>
      </c>
      <c r="E271" t="s">
        <v>74</v>
      </c>
      <c r="F271" t="s">
        <v>3332</v>
      </c>
      <c r="G271" t="s">
        <v>74</v>
      </c>
      <c r="H271" t="s">
        <v>74</v>
      </c>
      <c r="I271" t="s">
        <v>3333</v>
      </c>
      <c r="J271" t="s">
        <v>548</v>
      </c>
      <c r="K271" t="s">
        <v>74</v>
      </c>
      <c r="L271" t="s">
        <v>74</v>
      </c>
      <c r="M271" t="s">
        <v>77</v>
      </c>
      <c r="N271" t="s">
        <v>78</v>
      </c>
      <c r="O271" t="s">
        <v>74</v>
      </c>
      <c r="P271" t="s">
        <v>74</v>
      </c>
      <c r="Q271" t="s">
        <v>74</v>
      </c>
      <c r="R271" t="s">
        <v>74</v>
      </c>
      <c r="S271" t="s">
        <v>74</v>
      </c>
      <c r="T271" t="s">
        <v>3334</v>
      </c>
      <c r="U271" t="s">
        <v>74</v>
      </c>
      <c r="V271" t="s">
        <v>3335</v>
      </c>
      <c r="W271" t="s">
        <v>74</v>
      </c>
      <c r="X271" t="s">
        <v>74</v>
      </c>
      <c r="Y271" t="s">
        <v>3336</v>
      </c>
      <c r="Z271" t="s">
        <v>74</v>
      </c>
      <c r="AA271" t="s">
        <v>74</v>
      </c>
      <c r="AB271" t="s">
        <v>74</v>
      </c>
      <c r="AC271" t="s">
        <v>74</v>
      </c>
      <c r="AD271" t="s">
        <v>74</v>
      </c>
      <c r="AE271" t="s">
        <v>74</v>
      </c>
      <c r="AF271" t="s">
        <v>74</v>
      </c>
      <c r="AG271">
        <v>0</v>
      </c>
      <c r="AH271">
        <v>25</v>
      </c>
      <c r="AI271">
        <v>27</v>
      </c>
      <c r="AJ271">
        <v>0</v>
      </c>
      <c r="AK271">
        <v>1</v>
      </c>
      <c r="AL271" t="s">
        <v>1617</v>
      </c>
      <c r="AM271" t="s">
        <v>178</v>
      </c>
      <c r="AN271" t="s">
        <v>1618</v>
      </c>
      <c r="AO271" t="s">
        <v>550</v>
      </c>
      <c r="AP271" t="s">
        <v>74</v>
      </c>
      <c r="AQ271" t="s">
        <v>74</v>
      </c>
      <c r="AR271" t="s">
        <v>551</v>
      </c>
      <c r="AS271" t="s">
        <v>552</v>
      </c>
      <c r="AT271" t="s">
        <v>3246</v>
      </c>
      <c r="AU271">
        <v>1993</v>
      </c>
      <c r="AV271">
        <v>5</v>
      </c>
      <c r="AW271">
        <v>2</v>
      </c>
      <c r="AX271" t="s">
        <v>74</v>
      </c>
      <c r="AY271" t="s">
        <v>74</v>
      </c>
      <c r="AZ271" t="s">
        <v>74</v>
      </c>
      <c r="BA271" t="s">
        <v>74</v>
      </c>
      <c r="BB271">
        <v>221</v>
      </c>
      <c r="BC271">
        <v>226</v>
      </c>
      <c r="BD271" t="s">
        <v>74</v>
      </c>
      <c r="BE271" t="s">
        <v>3337</v>
      </c>
      <c r="BF271" t="str">
        <f>HYPERLINK("http://dx.doi.org/10.1017/S0954102093000288","http://dx.doi.org/10.1017/S0954102093000288")</f>
        <v>http://dx.doi.org/10.1017/S0954102093000288</v>
      </c>
      <c r="BG271" t="s">
        <v>74</v>
      </c>
      <c r="BH271" t="s">
        <v>74</v>
      </c>
      <c r="BI271">
        <v>6</v>
      </c>
      <c r="BJ271" t="s">
        <v>554</v>
      </c>
      <c r="BK271" t="s">
        <v>88</v>
      </c>
      <c r="BL271" t="s">
        <v>555</v>
      </c>
      <c r="BM271" t="s">
        <v>3248</v>
      </c>
      <c r="BN271" t="s">
        <v>74</v>
      </c>
      <c r="BO271" t="s">
        <v>74</v>
      </c>
      <c r="BP271" t="s">
        <v>74</v>
      </c>
      <c r="BQ271" t="s">
        <v>74</v>
      </c>
      <c r="BR271" t="s">
        <v>91</v>
      </c>
      <c r="BS271" t="s">
        <v>3338</v>
      </c>
      <c r="BT271" t="str">
        <f>HYPERLINK("https%3A%2F%2Fwww.webofscience.com%2Fwos%2Fwoscc%2Ffull-record%2FWOS:A1993LD93400012","View Full Record in Web of Science")</f>
        <v>View Full Record in Web of Science</v>
      </c>
    </row>
    <row r="272" spans="1:72" x14ac:dyDescent="0.15">
      <c r="A272" t="s">
        <v>72</v>
      </c>
      <c r="B272" t="s">
        <v>3339</v>
      </c>
      <c r="C272" t="s">
        <v>74</v>
      </c>
      <c r="D272" t="s">
        <v>74</v>
      </c>
      <c r="E272" t="s">
        <v>74</v>
      </c>
      <c r="F272" t="s">
        <v>3339</v>
      </c>
      <c r="G272" t="s">
        <v>74</v>
      </c>
      <c r="H272" t="s">
        <v>74</v>
      </c>
      <c r="I272" t="s">
        <v>3340</v>
      </c>
      <c r="J272" t="s">
        <v>3341</v>
      </c>
      <c r="K272" t="s">
        <v>74</v>
      </c>
      <c r="L272" t="s">
        <v>74</v>
      </c>
      <c r="M272" t="s">
        <v>77</v>
      </c>
      <c r="N272" t="s">
        <v>78</v>
      </c>
      <c r="O272" t="s">
        <v>74</v>
      </c>
      <c r="P272" t="s">
        <v>74</v>
      </c>
      <c r="Q272" t="s">
        <v>74</v>
      </c>
      <c r="R272" t="s">
        <v>74</v>
      </c>
      <c r="S272" t="s">
        <v>74</v>
      </c>
      <c r="T272" t="s">
        <v>3342</v>
      </c>
      <c r="U272" t="s">
        <v>3343</v>
      </c>
      <c r="V272" t="s">
        <v>3344</v>
      </c>
      <c r="W272" t="s">
        <v>74</v>
      </c>
      <c r="X272" t="s">
        <v>74</v>
      </c>
      <c r="Y272" t="s">
        <v>3345</v>
      </c>
      <c r="Z272" t="s">
        <v>74</v>
      </c>
      <c r="AA272" t="s">
        <v>74</v>
      </c>
      <c r="AB272" t="s">
        <v>74</v>
      </c>
      <c r="AC272" t="s">
        <v>74</v>
      </c>
      <c r="AD272" t="s">
        <v>74</v>
      </c>
      <c r="AE272" t="s">
        <v>74</v>
      </c>
      <c r="AF272" t="s">
        <v>74</v>
      </c>
      <c r="AG272">
        <v>47</v>
      </c>
      <c r="AH272">
        <v>47</v>
      </c>
      <c r="AI272">
        <v>53</v>
      </c>
      <c r="AJ272">
        <v>7</v>
      </c>
      <c r="AK272">
        <v>95</v>
      </c>
      <c r="AL272" t="s">
        <v>3346</v>
      </c>
      <c r="AM272" t="s">
        <v>3347</v>
      </c>
      <c r="AN272" t="s">
        <v>3348</v>
      </c>
      <c r="AO272" t="s">
        <v>3349</v>
      </c>
      <c r="AP272" t="s">
        <v>74</v>
      </c>
      <c r="AQ272" t="s">
        <v>74</v>
      </c>
      <c r="AR272" t="s">
        <v>3341</v>
      </c>
      <c r="AS272" t="s">
        <v>3350</v>
      </c>
      <c r="AT272" t="s">
        <v>3246</v>
      </c>
      <c r="AU272">
        <v>1993</v>
      </c>
      <c r="AV272">
        <v>46</v>
      </c>
      <c r="AW272">
        <v>2</v>
      </c>
      <c r="AX272" t="s">
        <v>74</v>
      </c>
      <c r="AY272" t="s">
        <v>74</v>
      </c>
      <c r="AZ272" t="s">
        <v>74</v>
      </c>
      <c r="BA272" t="s">
        <v>74</v>
      </c>
      <c r="BB272">
        <v>97</v>
      </c>
      <c r="BC272">
        <v>107</v>
      </c>
      <c r="BD272" t="s">
        <v>74</v>
      </c>
      <c r="BE272" t="s">
        <v>74</v>
      </c>
      <c r="BF272" t="s">
        <v>74</v>
      </c>
      <c r="BG272" t="s">
        <v>74</v>
      </c>
      <c r="BH272" t="s">
        <v>74</v>
      </c>
      <c r="BI272">
        <v>11</v>
      </c>
      <c r="BJ272" t="s">
        <v>3351</v>
      </c>
      <c r="BK272" t="s">
        <v>88</v>
      </c>
      <c r="BL272" t="s">
        <v>3352</v>
      </c>
      <c r="BM272" t="s">
        <v>3353</v>
      </c>
      <c r="BN272" t="s">
        <v>74</v>
      </c>
      <c r="BO272" t="s">
        <v>74</v>
      </c>
      <c r="BP272" t="s">
        <v>74</v>
      </c>
      <c r="BQ272" t="s">
        <v>74</v>
      </c>
      <c r="BR272" t="s">
        <v>91</v>
      </c>
      <c r="BS272" t="s">
        <v>3354</v>
      </c>
      <c r="BT272" t="str">
        <f>HYPERLINK("https%3A%2F%2Fwww.webofscience.com%2Fwos%2Fwoscc%2Ffull-record%2FWOS:A1993LK11200002","View Full Record in Web of Science")</f>
        <v>View Full Record in Web of Science</v>
      </c>
    </row>
    <row r="273" spans="1:72" x14ac:dyDescent="0.15">
      <c r="A273" t="s">
        <v>72</v>
      </c>
      <c r="B273" t="s">
        <v>3355</v>
      </c>
      <c r="C273" t="s">
        <v>74</v>
      </c>
      <c r="D273" t="s">
        <v>74</v>
      </c>
      <c r="E273" t="s">
        <v>74</v>
      </c>
      <c r="F273" t="s">
        <v>3355</v>
      </c>
      <c r="G273" t="s">
        <v>74</v>
      </c>
      <c r="H273" t="s">
        <v>74</v>
      </c>
      <c r="I273" t="s">
        <v>3356</v>
      </c>
      <c r="J273" t="s">
        <v>3357</v>
      </c>
      <c r="K273" t="s">
        <v>74</v>
      </c>
      <c r="L273" t="s">
        <v>74</v>
      </c>
      <c r="M273" t="s">
        <v>77</v>
      </c>
      <c r="N273" t="s">
        <v>78</v>
      </c>
      <c r="O273" t="s">
        <v>74</v>
      </c>
      <c r="P273" t="s">
        <v>74</v>
      </c>
      <c r="Q273" t="s">
        <v>74</v>
      </c>
      <c r="R273" t="s">
        <v>74</v>
      </c>
      <c r="S273" t="s">
        <v>74</v>
      </c>
      <c r="T273" t="s">
        <v>3358</v>
      </c>
      <c r="U273" t="s">
        <v>3359</v>
      </c>
      <c r="V273" t="s">
        <v>3360</v>
      </c>
      <c r="W273" t="s">
        <v>74</v>
      </c>
      <c r="X273" t="s">
        <v>74</v>
      </c>
      <c r="Y273" t="s">
        <v>3361</v>
      </c>
      <c r="Z273" t="s">
        <v>74</v>
      </c>
      <c r="AA273" t="s">
        <v>74</v>
      </c>
      <c r="AB273" t="s">
        <v>74</v>
      </c>
      <c r="AC273" t="s">
        <v>74</v>
      </c>
      <c r="AD273" t="s">
        <v>74</v>
      </c>
      <c r="AE273" t="s">
        <v>74</v>
      </c>
      <c r="AF273" t="s">
        <v>74</v>
      </c>
      <c r="AG273">
        <v>29</v>
      </c>
      <c r="AH273">
        <v>39</v>
      </c>
      <c r="AI273">
        <v>43</v>
      </c>
      <c r="AJ273">
        <v>0</v>
      </c>
      <c r="AK273">
        <v>1</v>
      </c>
      <c r="AL273" t="s">
        <v>873</v>
      </c>
      <c r="AM273" t="s">
        <v>140</v>
      </c>
      <c r="AN273" t="s">
        <v>874</v>
      </c>
      <c r="AO273" t="s">
        <v>3362</v>
      </c>
      <c r="AP273" t="s">
        <v>74</v>
      </c>
      <c r="AQ273" t="s">
        <v>74</v>
      </c>
      <c r="AR273" t="s">
        <v>3363</v>
      </c>
      <c r="AS273" t="s">
        <v>74</v>
      </c>
      <c r="AT273" t="s">
        <v>3246</v>
      </c>
      <c r="AU273">
        <v>1993</v>
      </c>
      <c r="AV273">
        <v>27</v>
      </c>
      <c r="AW273">
        <v>9</v>
      </c>
      <c r="AX273" t="s">
        <v>74</v>
      </c>
      <c r="AY273" t="s">
        <v>74</v>
      </c>
      <c r="AZ273" t="s">
        <v>74</v>
      </c>
      <c r="BA273" t="s">
        <v>74</v>
      </c>
      <c r="BB273">
        <v>1417</v>
      </c>
      <c r="BC273">
        <v>1425</v>
      </c>
      <c r="BD273" t="s">
        <v>74</v>
      </c>
      <c r="BE273" t="s">
        <v>3364</v>
      </c>
      <c r="BF273" t="str">
        <f>HYPERLINK("http://dx.doi.org/10.1016/0960-1686(93)90127-K","http://dx.doi.org/10.1016/0960-1686(93)90127-K")</f>
        <v>http://dx.doi.org/10.1016/0960-1686(93)90127-K</v>
      </c>
      <c r="BG273" t="s">
        <v>74</v>
      </c>
      <c r="BH273" t="s">
        <v>74</v>
      </c>
      <c r="BI273">
        <v>9</v>
      </c>
      <c r="BJ273" t="s">
        <v>1719</v>
      </c>
      <c r="BK273" t="s">
        <v>88</v>
      </c>
      <c r="BL273" t="s">
        <v>1720</v>
      </c>
      <c r="BM273" t="s">
        <v>3365</v>
      </c>
      <c r="BN273" t="s">
        <v>74</v>
      </c>
      <c r="BO273" t="s">
        <v>74</v>
      </c>
      <c r="BP273" t="s">
        <v>74</v>
      </c>
      <c r="BQ273" t="s">
        <v>74</v>
      </c>
      <c r="BR273" t="s">
        <v>91</v>
      </c>
      <c r="BS273" t="s">
        <v>3366</v>
      </c>
      <c r="BT273" t="str">
        <f>HYPERLINK("https%3A%2F%2Fwww.webofscience.com%2Fwos%2Fwoscc%2Ffull-record%2FWOS:A1993LP79800004","View Full Record in Web of Science")</f>
        <v>View Full Record in Web of Science</v>
      </c>
    </row>
    <row r="274" spans="1:72" x14ac:dyDescent="0.15">
      <c r="A274" t="s">
        <v>72</v>
      </c>
      <c r="B274" t="s">
        <v>3355</v>
      </c>
      <c r="C274" t="s">
        <v>74</v>
      </c>
      <c r="D274" t="s">
        <v>74</v>
      </c>
      <c r="E274" t="s">
        <v>74</v>
      </c>
      <c r="F274" t="s">
        <v>3355</v>
      </c>
      <c r="G274" t="s">
        <v>74</v>
      </c>
      <c r="H274" t="s">
        <v>74</v>
      </c>
      <c r="I274" t="s">
        <v>3367</v>
      </c>
      <c r="J274" t="s">
        <v>3357</v>
      </c>
      <c r="K274" t="s">
        <v>74</v>
      </c>
      <c r="L274" t="s">
        <v>74</v>
      </c>
      <c r="M274" t="s">
        <v>77</v>
      </c>
      <c r="N274" t="s">
        <v>78</v>
      </c>
      <c r="O274" t="s">
        <v>74</v>
      </c>
      <c r="P274" t="s">
        <v>74</v>
      </c>
      <c r="Q274" t="s">
        <v>74</v>
      </c>
      <c r="R274" t="s">
        <v>74</v>
      </c>
      <c r="S274" t="s">
        <v>74</v>
      </c>
      <c r="T274" t="s">
        <v>3358</v>
      </c>
      <c r="U274" t="s">
        <v>3368</v>
      </c>
      <c r="V274" t="s">
        <v>3369</v>
      </c>
      <c r="W274" t="s">
        <v>74</v>
      </c>
      <c r="X274" t="s">
        <v>74</v>
      </c>
      <c r="Y274" t="s">
        <v>3361</v>
      </c>
      <c r="Z274" t="s">
        <v>74</v>
      </c>
      <c r="AA274" t="s">
        <v>74</v>
      </c>
      <c r="AB274" t="s">
        <v>74</v>
      </c>
      <c r="AC274" t="s">
        <v>74</v>
      </c>
      <c r="AD274" t="s">
        <v>74</v>
      </c>
      <c r="AE274" t="s">
        <v>74</v>
      </c>
      <c r="AF274" t="s">
        <v>74</v>
      </c>
      <c r="AG274">
        <v>30</v>
      </c>
      <c r="AH274">
        <v>15</v>
      </c>
      <c r="AI274">
        <v>15</v>
      </c>
      <c r="AJ274">
        <v>0</v>
      </c>
      <c r="AK274">
        <v>0</v>
      </c>
      <c r="AL274" t="s">
        <v>873</v>
      </c>
      <c r="AM274" t="s">
        <v>140</v>
      </c>
      <c r="AN274" t="s">
        <v>874</v>
      </c>
      <c r="AO274" t="s">
        <v>3362</v>
      </c>
      <c r="AP274" t="s">
        <v>74</v>
      </c>
      <c r="AQ274" t="s">
        <v>74</v>
      </c>
      <c r="AR274" t="s">
        <v>3363</v>
      </c>
      <c r="AS274" t="s">
        <v>74</v>
      </c>
      <c r="AT274" t="s">
        <v>3246</v>
      </c>
      <c r="AU274">
        <v>1993</v>
      </c>
      <c r="AV274">
        <v>27</v>
      </c>
      <c r="AW274">
        <v>9</v>
      </c>
      <c r="AX274" t="s">
        <v>74</v>
      </c>
      <c r="AY274" t="s">
        <v>74</v>
      </c>
      <c r="AZ274" t="s">
        <v>74</v>
      </c>
      <c r="BA274" t="s">
        <v>74</v>
      </c>
      <c r="BB274">
        <v>1427</v>
      </c>
      <c r="BC274">
        <v>1434</v>
      </c>
      <c r="BD274" t="s">
        <v>74</v>
      </c>
      <c r="BE274" t="s">
        <v>3370</v>
      </c>
      <c r="BF274" t="str">
        <f>HYPERLINK("http://dx.doi.org/10.1016/0960-1686(93)90128-L","http://dx.doi.org/10.1016/0960-1686(93)90128-L")</f>
        <v>http://dx.doi.org/10.1016/0960-1686(93)90128-L</v>
      </c>
      <c r="BG274" t="s">
        <v>74</v>
      </c>
      <c r="BH274" t="s">
        <v>74</v>
      </c>
      <c r="BI274">
        <v>8</v>
      </c>
      <c r="BJ274" t="s">
        <v>1719</v>
      </c>
      <c r="BK274" t="s">
        <v>88</v>
      </c>
      <c r="BL274" t="s">
        <v>1720</v>
      </c>
      <c r="BM274" t="s">
        <v>3365</v>
      </c>
      <c r="BN274" t="s">
        <v>74</v>
      </c>
      <c r="BO274" t="s">
        <v>74</v>
      </c>
      <c r="BP274" t="s">
        <v>74</v>
      </c>
      <c r="BQ274" t="s">
        <v>74</v>
      </c>
      <c r="BR274" t="s">
        <v>91</v>
      </c>
      <c r="BS274" t="s">
        <v>3371</v>
      </c>
      <c r="BT274" t="str">
        <f>HYPERLINK("https%3A%2F%2Fwww.webofscience.com%2Fwos%2Fwoscc%2Ffull-record%2FWOS:A1993LP79800005","View Full Record in Web of Science")</f>
        <v>View Full Record in Web of Science</v>
      </c>
    </row>
    <row r="275" spans="1:72" x14ac:dyDescent="0.15">
      <c r="A275" t="s">
        <v>72</v>
      </c>
      <c r="B275" t="s">
        <v>3372</v>
      </c>
      <c r="C275" t="s">
        <v>74</v>
      </c>
      <c r="D275" t="s">
        <v>74</v>
      </c>
      <c r="E275" t="s">
        <v>74</v>
      </c>
      <c r="F275" t="s">
        <v>3372</v>
      </c>
      <c r="G275" t="s">
        <v>74</v>
      </c>
      <c r="H275" t="s">
        <v>74</v>
      </c>
      <c r="I275" t="s">
        <v>3373</v>
      </c>
      <c r="J275" t="s">
        <v>3374</v>
      </c>
      <c r="K275" t="s">
        <v>74</v>
      </c>
      <c r="L275" t="s">
        <v>74</v>
      </c>
      <c r="M275" t="s">
        <v>77</v>
      </c>
      <c r="N275" t="s">
        <v>78</v>
      </c>
      <c r="O275" t="s">
        <v>74</v>
      </c>
      <c r="P275" t="s">
        <v>74</v>
      </c>
      <c r="Q275" t="s">
        <v>74</v>
      </c>
      <c r="R275" t="s">
        <v>74</v>
      </c>
      <c r="S275" t="s">
        <v>74</v>
      </c>
      <c r="T275" t="s">
        <v>74</v>
      </c>
      <c r="U275" t="s">
        <v>3375</v>
      </c>
      <c r="V275" t="s">
        <v>3376</v>
      </c>
      <c r="W275" t="s">
        <v>3377</v>
      </c>
      <c r="X275" t="s">
        <v>1012</v>
      </c>
      <c r="Y275" t="s">
        <v>3378</v>
      </c>
      <c r="Z275" t="s">
        <v>74</v>
      </c>
      <c r="AA275" t="s">
        <v>3379</v>
      </c>
      <c r="AB275" t="s">
        <v>3380</v>
      </c>
      <c r="AC275" t="s">
        <v>74</v>
      </c>
      <c r="AD275" t="s">
        <v>74</v>
      </c>
      <c r="AE275" t="s">
        <v>74</v>
      </c>
      <c r="AF275" t="s">
        <v>74</v>
      </c>
      <c r="AG275">
        <v>26</v>
      </c>
      <c r="AH275">
        <v>44</v>
      </c>
      <c r="AI275">
        <v>54</v>
      </c>
      <c r="AJ275">
        <v>0</v>
      </c>
      <c r="AK275">
        <v>20</v>
      </c>
      <c r="AL275" t="s">
        <v>3381</v>
      </c>
      <c r="AM275" t="s">
        <v>905</v>
      </c>
      <c r="AN275" t="s">
        <v>906</v>
      </c>
      <c r="AO275" t="s">
        <v>3382</v>
      </c>
      <c r="AP275" t="s">
        <v>74</v>
      </c>
      <c r="AQ275" t="s">
        <v>74</v>
      </c>
      <c r="AR275" t="s">
        <v>3383</v>
      </c>
      <c r="AS275" t="s">
        <v>3384</v>
      </c>
      <c r="AT275" t="s">
        <v>3246</v>
      </c>
      <c r="AU275">
        <v>1993</v>
      </c>
      <c r="AV275">
        <v>64</v>
      </c>
      <c r="AW275">
        <v>6</v>
      </c>
      <c r="AX275" t="s">
        <v>74</v>
      </c>
      <c r="AY275" t="s">
        <v>74</v>
      </c>
      <c r="AZ275" t="s">
        <v>74</v>
      </c>
      <c r="BA275" t="s">
        <v>74</v>
      </c>
      <c r="BB275">
        <v>1878</v>
      </c>
      <c r="BC275">
        <v>1884</v>
      </c>
      <c r="BD275" t="s">
        <v>74</v>
      </c>
      <c r="BE275" t="s">
        <v>3385</v>
      </c>
      <c r="BF275" t="str">
        <f>HYPERLINK("http://dx.doi.org/10.1016/S0006-3495(93)81559-5","http://dx.doi.org/10.1016/S0006-3495(93)81559-5")</f>
        <v>http://dx.doi.org/10.1016/S0006-3495(93)81559-5</v>
      </c>
      <c r="BG275" t="s">
        <v>74</v>
      </c>
      <c r="BH275" t="s">
        <v>74</v>
      </c>
      <c r="BI275">
        <v>7</v>
      </c>
      <c r="BJ275" t="s">
        <v>3386</v>
      </c>
      <c r="BK275" t="s">
        <v>88</v>
      </c>
      <c r="BL275" t="s">
        <v>3386</v>
      </c>
      <c r="BM275" t="s">
        <v>3387</v>
      </c>
      <c r="BN275">
        <v>19431902</v>
      </c>
      <c r="BO275" t="s">
        <v>3388</v>
      </c>
      <c r="BP275" t="s">
        <v>74</v>
      </c>
      <c r="BQ275" t="s">
        <v>74</v>
      </c>
      <c r="BR275" t="s">
        <v>91</v>
      </c>
      <c r="BS275" t="s">
        <v>3389</v>
      </c>
      <c r="BT275" t="str">
        <f>HYPERLINK("https%3A%2F%2Fwww.webofscience.com%2Fwos%2Fwoscc%2Ffull-record%2FWOS:A1993LJ21600025","View Full Record in Web of Science")</f>
        <v>View Full Record in Web of Science</v>
      </c>
    </row>
    <row r="276" spans="1:72" x14ac:dyDescent="0.15">
      <c r="A276" t="s">
        <v>72</v>
      </c>
      <c r="B276" t="s">
        <v>3390</v>
      </c>
      <c r="C276" t="s">
        <v>74</v>
      </c>
      <c r="D276" t="s">
        <v>74</v>
      </c>
      <c r="E276" t="s">
        <v>74</v>
      </c>
      <c r="F276" t="s">
        <v>3390</v>
      </c>
      <c r="G276" t="s">
        <v>74</v>
      </c>
      <c r="H276" t="s">
        <v>74</v>
      </c>
      <c r="I276" t="s">
        <v>3391</v>
      </c>
      <c r="J276" t="s">
        <v>3392</v>
      </c>
      <c r="K276" t="s">
        <v>74</v>
      </c>
      <c r="L276" t="s">
        <v>74</v>
      </c>
      <c r="M276" t="s">
        <v>77</v>
      </c>
      <c r="N276" t="s">
        <v>549</v>
      </c>
      <c r="O276" t="s">
        <v>74</v>
      </c>
      <c r="P276" t="s">
        <v>74</v>
      </c>
      <c r="Q276" t="s">
        <v>74</v>
      </c>
      <c r="R276" t="s">
        <v>74</v>
      </c>
      <c r="S276" t="s">
        <v>74</v>
      </c>
      <c r="T276" t="s">
        <v>74</v>
      </c>
      <c r="U276" t="s">
        <v>74</v>
      </c>
      <c r="V276" t="s">
        <v>3393</v>
      </c>
      <c r="W276" t="s">
        <v>3394</v>
      </c>
      <c r="X276" t="s">
        <v>138</v>
      </c>
      <c r="Y276" t="s">
        <v>3395</v>
      </c>
      <c r="Z276" t="s">
        <v>74</v>
      </c>
      <c r="AA276" t="s">
        <v>74</v>
      </c>
      <c r="AB276" t="s">
        <v>74</v>
      </c>
      <c r="AC276" t="s">
        <v>74</v>
      </c>
      <c r="AD276" t="s">
        <v>74</v>
      </c>
      <c r="AE276" t="s">
        <v>74</v>
      </c>
      <c r="AF276" t="s">
        <v>74</v>
      </c>
      <c r="AG276">
        <v>26</v>
      </c>
      <c r="AH276">
        <v>22</v>
      </c>
      <c r="AI276">
        <v>23</v>
      </c>
      <c r="AJ276">
        <v>0</v>
      </c>
      <c r="AK276">
        <v>3</v>
      </c>
      <c r="AL276" t="s">
        <v>956</v>
      </c>
      <c r="AM276" t="s">
        <v>957</v>
      </c>
      <c r="AN276" t="s">
        <v>3396</v>
      </c>
      <c r="AO276" t="s">
        <v>3397</v>
      </c>
      <c r="AP276" t="s">
        <v>74</v>
      </c>
      <c r="AQ276" t="s">
        <v>74</v>
      </c>
      <c r="AR276" t="s">
        <v>3398</v>
      </c>
      <c r="AS276" t="s">
        <v>3399</v>
      </c>
      <c r="AT276" t="s">
        <v>3246</v>
      </c>
      <c r="AU276">
        <v>1993</v>
      </c>
      <c r="AV276">
        <v>74</v>
      </c>
      <c r="AW276">
        <v>6</v>
      </c>
      <c r="AX276" t="s">
        <v>74</v>
      </c>
      <c r="AY276" t="s">
        <v>74</v>
      </c>
      <c r="AZ276" t="s">
        <v>74</v>
      </c>
      <c r="BA276" t="s">
        <v>74</v>
      </c>
      <c r="BB276">
        <v>1057</v>
      </c>
      <c r="BC276">
        <v>1073</v>
      </c>
      <c r="BD276" t="s">
        <v>74</v>
      </c>
      <c r="BE276" t="s">
        <v>74</v>
      </c>
      <c r="BF276" t="s">
        <v>74</v>
      </c>
      <c r="BG276" t="s">
        <v>74</v>
      </c>
      <c r="BH276" t="s">
        <v>74</v>
      </c>
      <c r="BI276">
        <v>17</v>
      </c>
      <c r="BJ276" t="s">
        <v>403</v>
      </c>
      <c r="BK276" t="s">
        <v>88</v>
      </c>
      <c r="BL276" t="s">
        <v>403</v>
      </c>
      <c r="BM276" t="s">
        <v>3400</v>
      </c>
      <c r="BN276" t="s">
        <v>74</v>
      </c>
      <c r="BO276" t="s">
        <v>74</v>
      </c>
      <c r="BP276" t="s">
        <v>74</v>
      </c>
      <c r="BQ276" t="s">
        <v>74</v>
      </c>
      <c r="BR276" t="s">
        <v>91</v>
      </c>
      <c r="BS276" t="s">
        <v>3401</v>
      </c>
      <c r="BT276" t="str">
        <f>HYPERLINK("https%3A%2F%2Fwww.webofscience.com%2Fwos%2Fwoscc%2Ffull-record%2FWOS:A1993LK41300007","View Full Record in Web of Science")</f>
        <v>View Full Record in Web of Science</v>
      </c>
    </row>
    <row r="277" spans="1:72" x14ac:dyDescent="0.15">
      <c r="A277" t="s">
        <v>72</v>
      </c>
      <c r="B277" t="s">
        <v>3402</v>
      </c>
      <c r="C277" t="s">
        <v>74</v>
      </c>
      <c r="D277" t="s">
        <v>74</v>
      </c>
      <c r="E277" t="s">
        <v>74</v>
      </c>
      <c r="F277" t="s">
        <v>3402</v>
      </c>
      <c r="G277" t="s">
        <v>74</v>
      </c>
      <c r="H277" t="s">
        <v>74</v>
      </c>
      <c r="I277" t="s">
        <v>3403</v>
      </c>
      <c r="J277" t="s">
        <v>3404</v>
      </c>
      <c r="K277" t="s">
        <v>74</v>
      </c>
      <c r="L277" t="s">
        <v>74</v>
      </c>
      <c r="M277" t="s">
        <v>934</v>
      </c>
      <c r="N277" t="s">
        <v>78</v>
      </c>
      <c r="O277" t="s">
        <v>74</v>
      </c>
      <c r="P277" t="s">
        <v>74</v>
      </c>
      <c r="Q277" t="s">
        <v>74</v>
      </c>
      <c r="R277" t="s">
        <v>74</v>
      </c>
      <c r="S277" t="s">
        <v>74</v>
      </c>
      <c r="T277" t="s">
        <v>3405</v>
      </c>
      <c r="U277" t="s">
        <v>3406</v>
      </c>
      <c r="V277" t="s">
        <v>3407</v>
      </c>
      <c r="W277" t="s">
        <v>3408</v>
      </c>
      <c r="X277" t="s">
        <v>3409</v>
      </c>
      <c r="Y277" t="s">
        <v>74</v>
      </c>
      <c r="Z277" t="s">
        <v>74</v>
      </c>
      <c r="AA277" t="s">
        <v>74</v>
      </c>
      <c r="AB277" t="s">
        <v>74</v>
      </c>
      <c r="AC277" t="s">
        <v>74</v>
      </c>
      <c r="AD277" t="s">
        <v>74</v>
      </c>
      <c r="AE277" t="s">
        <v>74</v>
      </c>
      <c r="AF277" t="s">
        <v>74</v>
      </c>
      <c r="AG277">
        <v>13</v>
      </c>
      <c r="AH277">
        <v>2</v>
      </c>
      <c r="AI277">
        <v>2</v>
      </c>
      <c r="AJ277">
        <v>0</v>
      </c>
      <c r="AK277">
        <v>0</v>
      </c>
      <c r="AL277" t="s">
        <v>3410</v>
      </c>
      <c r="AM277" t="s">
        <v>3411</v>
      </c>
      <c r="AN277" t="s">
        <v>3412</v>
      </c>
      <c r="AO277" t="s">
        <v>3413</v>
      </c>
      <c r="AP277" t="s">
        <v>74</v>
      </c>
      <c r="AQ277" t="s">
        <v>74</v>
      </c>
      <c r="AR277" t="s">
        <v>3414</v>
      </c>
      <c r="AS277" t="s">
        <v>3415</v>
      </c>
      <c r="AT277" t="s">
        <v>3246</v>
      </c>
      <c r="AU277">
        <v>1993</v>
      </c>
      <c r="AV277">
        <v>316</v>
      </c>
      <c r="AW277">
        <v>6</v>
      </c>
      <c r="AX277" t="s">
        <v>74</v>
      </c>
      <c r="AY277" t="s">
        <v>74</v>
      </c>
      <c r="AZ277" t="s">
        <v>74</v>
      </c>
      <c r="BA277" t="s">
        <v>74</v>
      </c>
      <c r="BB277">
        <v>607</v>
      </c>
      <c r="BC277">
        <v>610</v>
      </c>
      <c r="BD277" t="s">
        <v>74</v>
      </c>
      <c r="BE277" t="s">
        <v>74</v>
      </c>
      <c r="BF277" t="s">
        <v>74</v>
      </c>
      <c r="BG277" t="s">
        <v>74</v>
      </c>
      <c r="BH277" t="s">
        <v>74</v>
      </c>
      <c r="BI277">
        <v>4</v>
      </c>
      <c r="BJ277" t="s">
        <v>3416</v>
      </c>
      <c r="BK277" t="s">
        <v>88</v>
      </c>
      <c r="BL277" t="s">
        <v>3417</v>
      </c>
      <c r="BM277" t="s">
        <v>3418</v>
      </c>
      <c r="BN277">
        <v>8019882</v>
      </c>
      <c r="BO277" t="s">
        <v>74</v>
      </c>
      <c r="BP277" t="s">
        <v>74</v>
      </c>
      <c r="BQ277" t="s">
        <v>74</v>
      </c>
      <c r="BR277" t="s">
        <v>91</v>
      </c>
      <c r="BS277" t="s">
        <v>3419</v>
      </c>
      <c r="BT277" t="str">
        <f>HYPERLINK("https%3A%2F%2Fwww.webofscience.com%2Fwos%2Fwoscc%2Ffull-record%2FWOS:A1993LL68300014","View Full Record in Web of Science")</f>
        <v>View Full Record in Web of Science</v>
      </c>
    </row>
    <row r="278" spans="1:72" x14ac:dyDescent="0.15">
      <c r="A278" t="s">
        <v>72</v>
      </c>
      <c r="B278" t="s">
        <v>3420</v>
      </c>
      <c r="C278" t="s">
        <v>74</v>
      </c>
      <c r="D278" t="s">
        <v>74</v>
      </c>
      <c r="E278" t="s">
        <v>74</v>
      </c>
      <c r="F278" t="s">
        <v>3420</v>
      </c>
      <c r="G278" t="s">
        <v>74</v>
      </c>
      <c r="H278" t="s">
        <v>74</v>
      </c>
      <c r="I278" t="s">
        <v>3421</v>
      </c>
      <c r="J278" t="s">
        <v>3422</v>
      </c>
      <c r="K278" t="s">
        <v>74</v>
      </c>
      <c r="L278" t="s">
        <v>74</v>
      </c>
      <c r="M278" t="s">
        <v>77</v>
      </c>
      <c r="N278" t="s">
        <v>78</v>
      </c>
      <c r="O278" t="s">
        <v>74</v>
      </c>
      <c r="P278" t="s">
        <v>74</v>
      </c>
      <c r="Q278" t="s">
        <v>74</v>
      </c>
      <c r="R278" t="s">
        <v>74</v>
      </c>
      <c r="S278" t="s">
        <v>74</v>
      </c>
      <c r="T278" t="s">
        <v>74</v>
      </c>
      <c r="U278" t="s">
        <v>3423</v>
      </c>
      <c r="V278" t="s">
        <v>3424</v>
      </c>
      <c r="W278" t="s">
        <v>74</v>
      </c>
      <c r="X278" t="s">
        <v>74</v>
      </c>
      <c r="Y278" t="s">
        <v>3425</v>
      </c>
      <c r="Z278" t="s">
        <v>74</v>
      </c>
      <c r="AA278" t="s">
        <v>74</v>
      </c>
      <c r="AB278" t="s">
        <v>74</v>
      </c>
      <c r="AC278" t="s">
        <v>74</v>
      </c>
      <c r="AD278" t="s">
        <v>74</v>
      </c>
      <c r="AE278" t="s">
        <v>74</v>
      </c>
      <c r="AF278" t="s">
        <v>74</v>
      </c>
      <c r="AG278">
        <v>31</v>
      </c>
      <c r="AH278">
        <v>7</v>
      </c>
      <c r="AI278">
        <v>7</v>
      </c>
      <c r="AJ278">
        <v>0</v>
      </c>
      <c r="AK278">
        <v>2</v>
      </c>
      <c r="AL278" t="s">
        <v>873</v>
      </c>
      <c r="AM278" t="s">
        <v>140</v>
      </c>
      <c r="AN278" t="s">
        <v>874</v>
      </c>
      <c r="AO278" t="s">
        <v>3426</v>
      </c>
      <c r="AP278" t="s">
        <v>74</v>
      </c>
      <c r="AQ278" t="s">
        <v>74</v>
      </c>
      <c r="AR278" t="s">
        <v>3427</v>
      </c>
      <c r="AS278" t="s">
        <v>3428</v>
      </c>
      <c r="AT278" t="s">
        <v>3246</v>
      </c>
      <c r="AU278">
        <v>1993</v>
      </c>
      <c r="AV278">
        <v>40</v>
      </c>
      <c r="AW278">
        <v>6</v>
      </c>
      <c r="AX278" t="s">
        <v>74</v>
      </c>
      <c r="AY278" t="s">
        <v>74</v>
      </c>
      <c r="AZ278" t="s">
        <v>74</v>
      </c>
      <c r="BA278" t="s">
        <v>74</v>
      </c>
      <c r="BB278">
        <v>1259</v>
      </c>
      <c r="BC278">
        <v>1283</v>
      </c>
      <c r="BD278" t="s">
        <v>74</v>
      </c>
      <c r="BE278" t="s">
        <v>3429</v>
      </c>
      <c r="BF278" t="str">
        <f>HYPERLINK("http://dx.doi.org/10.1016/0967-0637(93)90137-R","http://dx.doi.org/10.1016/0967-0637(93)90137-R")</f>
        <v>http://dx.doi.org/10.1016/0967-0637(93)90137-R</v>
      </c>
      <c r="BG278" t="s">
        <v>74</v>
      </c>
      <c r="BH278" t="s">
        <v>74</v>
      </c>
      <c r="BI278">
        <v>25</v>
      </c>
      <c r="BJ278" t="s">
        <v>963</v>
      </c>
      <c r="BK278" t="s">
        <v>88</v>
      </c>
      <c r="BL278" t="s">
        <v>963</v>
      </c>
      <c r="BM278" t="s">
        <v>3430</v>
      </c>
      <c r="BN278" t="s">
        <v>74</v>
      </c>
      <c r="BO278" t="s">
        <v>74</v>
      </c>
      <c r="BP278" t="s">
        <v>74</v>
      </c>
      <c r="BQ278" t="s">
        <v>74</v>
      </c>
      <c r="BR278" t="s">
        <v>91</v>
      </c>
      <c r="BS278" t="s">
        <v>3431</v>
      </c>
      <c r="BT278" t="str">
        <f>HYPERLINK("https%3A%2F%2Fwww.webofscience.com%2Fwos%2Fwoscc%2Ffull-record%2FWOS:A1993LK26700009","View Full Record in Web of Science")</f>
        <v>View Full Record in Web of Science</v>
      </c>
    </row>
    <row r="279" spans="1:72" x14ac:dyDescent="0.15">
      <c r="A279" t="s">
        <v>72</v>
      </c>
      <c r="B279" t="s">
        <v>3432</v>
      </c>
      <c r="C279" t="s">
        <v>74</v>
      </c>
      <c r="D279" t="s">
        <v>74</v>
      </c>
      <c r="E279" t="s">
        <v>74</v>
      </c>
      <c r="F279" t="s">
        <v>3432</v>
      </c>
      <c r="G279" t="s">
        <v>74</v>
      </c>
      <c r="H279" t="s">
        <v>74</v>
      </c>
      <c r="I279" t="s">
        <v>3433</v>
      </c>
      <c r="J279" t="s">
        <v>3434</v>
      </c>
      <c r="K279" t="s">
        <v>74</v>
      </c>
      <c r="L279" t="s">
        <v>74</v>
      </c>
      <c r="M279" t="s">
        <v>77</v>
      </c>
      <c r="N279" t="s">
        <v>78</v>
      </c>
      <c r="O279" t="s">
        <v>74</v>
      </c>
      <c r="P279" t="s">
        <v>74</v>
      </c>
      <c r="Q279" t="s">
        <v>74</v>
      </c>
      <c r="R279" t="s">
        <v>74</v>
      </c>
      <c r="S279" t="s">
        <v>74</v>
      </c>
      <c r="T279" t="s">
        <v>74</v>
      </c>
      <c r="U279" t="s">
        <v>3435</v>
      </c>
      <c r="V279" t="s">
        <v>3436</v>
      </c>
      <c r="W279" t="s">
        <v>74</v>
      </c>
      <c r="X279" t="s">
        <v>74</v>
      </c>
      <c r="Y279" t="s">
        <v>3437</v>
      </c>
      <c r="Z279" t="s">
        <v>74</v>
      </c>
      <c r="AA279" t="s">
        <v>3438</v>
      </c>
      <c r="AB279" t="s">
        <v>74</v>
      </c>
      <c r="AC279" t="s">
        <v>74</v>
      </c>
      <c r="AD279" t="s">
        <v>74</v>
      </c>
      <c r="AE279" t="s">
        <v>74</v>
      </c>
      <c r="AF279" t="s">
        <v>74</v>
      </c>
      <c r="AG279">
        <v>27</v>
      </c>
      <c r="AH279">
        <v>10</v>
      </c>
      <c r="AI279">
        <v>10</v>
      </c>
      <c r="AJ279">
        <v>0</v>
      </c>
      <c r="AK279">
        <v>1</v>
      </c>
      <c r="AL279" t="s">
        <v>119</v>
      </c>
      <c r="AM279" t="s">
        <v>120</v>
      </c>
      <c r="AN279" t="s">
        <v>121</v>
      </c>
      <c r="AO279" t="s">
        <v>3439</v>
      </c>
      <c r="AP279" t="s">
        <v>74</v>
      </c>
      <c r="AQ279" t="s">
        <v>74</v>
      </c>
      <c r="AR279" t="s">
        <v>3440</v>
      </c>
      <c r="AS279" t="s">
        <v>3441</v>
      </c>
      <c r="AT279" t="s">
        <v>3246</v>
      </c>
      <c r="AU279">
        <v>1993</v>
      </c>
      <c r="AV279">
        <v>18</v>
      </c>
      <c r="AW279" t="s">
        <v>749</v>
      </c>
      <c r="AX279" t="s">
        <v>74</v>
      </c>
      <c r="AY279" t="s">
        <v>74</v>
      </c>
      <c r="AZ279" t="s">
        <v>74</v>
      </c>
      <c r="BA279" t="s">
        <v>74</v>
      </c>
      <c r="BB279">
        <v>29</v>
      </c>
      <c r="BC279">
        <v>65</v>
      </c>
      <c r="BD279" t="s">
        <v>74</v>
      </c>
      <c r="BE279" t="s">
        <v>3442</v>
      </c>
      <c r="BF279" t="str">
        <f>HYPERLINK("http://dx.doi.org/10.1016/0377-0265(93)90003-P","http://dx.doi.org/10.1016/0377-0265(93)90003-P")</f>
        <v>http://dx.doi.org/10.1016/0377-0265(93)90003-P</v>
      </c>
      <c r="BG279" t="s">
        <v>74</v>
      </c>
      <c r="BH279" t="s">
        <v>74</v>
      </c>
      <c r="BI279">
        <v>37</v>
      </c>
      <c r="BJ279" t="s">
        <v>3443</v>
      </c>
      <c r="BK279" t="s">
        <v>88</v>
      </c>
      <c r="BL279" t="s">
        <v>3443</v>
      </c>
      <c r="BM279" t="s">
        <v>3444</v>
      </c>
      <c r="BN279" t="s">
        <v>74</v>
      </c>
      <c r="BO279" t="s">
        <v>74</v>
      </c>
      <c r="BP279" t="s">
        <v>74</v>
      </c>
      <c r="BQ279" t="s">
        <v>74</v>
      </c>
      <c r="BR279" t="s">
        <v>91</v>
      </c>
      <c r="BS279" t="s">
        <v>3445</v>
      </c>
      <c r="BT279" t="str">
        <f>HYPERLINK("https%3A%2F%2Fwww.webofscience.com%2Fwos%2Fwoscc%2Ffull-record%2FWOS:A1993LM89100002","View Full Record in Web of Science")</f>
        <v>View Full Record in Web of Science</v>
      </c>
    </row>
    <row r="280" spans="1:72" x14ac:dyDescent="0.15">
      <c r="A280" t="s">
        <v>72</v>
      </c>
      <c r="B280" t="s">
        <v>3446</v>
      </c>
      <c r="C280" t="s">
        <v>74</v>
      </c>
      <c r="D280" t="s">
        <v>74</v>
      </c>
      <c r="E280" t="s">
        <v>74</v>
      </c>
      <c r="F280" t="s">
        <v>3446</v>
      </c>
      <c r="G280" t="s">
        <v>74</v>
      </c>
      <c r="H280" t="s">
        <v>74</v>
      </c>
      <c r="I280" t="s">
        <v>3447</v>
      </c>
      <c r="J280" t="s">
        <v>718</v>
      </c>
      <c r="K280" t="s">
        <v>74</v>
      </c>
      <c r="L280" t="s">
        <v>74</v>
      </c>
      <c r="M280" t="s">
        <v>77</v>
      </c>
      <c r="N280" t="s">
        <v>78</v>
      </c>
      <c r="O280" t="s">
        <v>74</v>
      </c>
      <c r="P280" t="s">
        <v>74</v>
      </c>
      <c r="Q280" t="s">
        <v>74</v>
      </c>
      <c r="R280" t="s">
        <v>74</v>
      </c>
      <c r="S280" t="s">
        <v>74</v>
      </c>
      <c r="T280" t="s">
        <v>74</v>
      </c>
      <c r="U280" t="s">
        <v>3448</v>
      </c>
      <c r="V280" t="s">
        <v>3449</v>
      </c>
      <c r="W280" t="s">
        <v>3450</v>
      </c>
      <c r="X280" t="s">
        <v>3451</v>
      </c>
      <c r="Y280" t="s">
        <v>3452</v>
      </c>
      <c r="Z280" t="s">
        <v>74</v>
      </c>
      <c r="AA280" t="s">
        <v>3453</v>
      </c>
      <c r="AB280" t="s">
        <v>74</v>
      </c>
      <c r="AC280" t="s">
        <v>74</v>
      </c>
      <c r="AD280" t="s">
        <v>74</v>
      </c>
      <c r="AE280" t="s">
        <v>74</v>
      </c>
      <c r="AF280" t="s">
        <v>74</v>
      </c>
      <c r="AG280">
        <v>36</v>
      </c>
      <c r="AH280">
        <v>32</v>
      </c>
      <c r="AI280">
        <v>35</v>
      </c>
      <c r="AJ280">
        <v>0</v>
      </c>
      <c r="AK280">
        <v>8</v>
      </c>
      <c r="AL280" t="s">
        <v>119</v>
      </c>
      <c r="AM280" t="s">
        <v>120</v>
      </c>
      <c r="AN280" t="s">
        <v>121</v>
      </c>
      <c r="AO280" t="s">
        <v>723</v>
      </c>
      <c r="AP280" t="s">
        <v>74</v>
      </c>
      <c r="AQ280" t="s">
        <v>74</v>
      </c>
      <c r="AR280" t="s">
        <v>724</v>
      </c>
      <c r="AS280" t="s">
        <v>725</v>
      </c>
      <c r="AT280" t="s">
        <v>3246</v>
      </c>
      <c r="AU280">
        <v>1993</v>
      </c>
      <c r="AV280">
        <v>117</v>
      </c>
      <c r="AW280" t="s">
        <v>210</v>
      </c>
      <c r="AX280" t="s">
        <v>74</v>
      </c>
      <c r="AY280" t="s">
        <v>74</v>
      </c>
      <c r="AZ280" t="s">
        <v>74</v>
      </c>
      <c r="BA280" t="s">
        <v>74</v>
      </c>
      <c r="BB280">
        <v>431</v>
      </c>
      <c r="BC280">
        <v>441</v>
      </c>
      <c r="BD280" t="s">
        <v>74</v>
      </c>
      <c r="BE280" t="s">
        <v>3454</v>
      </c>
      <c r="BF280" t="str">
        <f>HYPERLINK("http://dx.doi.org/10.1016/0012-821X(93)90095-Q","http://dx.doi.org/10.1016/0012-821X(93)90095-Q")</f>
        <v>http://dx.doi.org/10.1016/0012-821X(93)90095-Q</v>
      </c>
      <c r="BG280" t="s">
        <v>74</v>
      </c>
      <c r="BH280" t="s">
        <v>74</v>
      </c>
      <c r="BI280">
        <v>11</v>
      </c>
      <c r="BJ280" t="s">
        <v>727</v>
      </c>
      <c r="BK280" t="s">
        <v>88</v>
      </c>
      <c r="BL280" t="s">
        <v>727</v>
      </c>
      <c r="BM280" t="s">
        <v>3455</v>
      </c>
      <c r="BN280" t="s">
        <v>74</v>
      </c>
      <c r="BO280" t="s">
        <v>74</v>
      </c>
      <c r="BP280" t="s">
        <v>74</v>
      </c>
      <c r="BQ280" t="s">
        <v>74</v>
      </c>
      <c r="BR280" t="s">
        <v>91</v>
      </c>
      <c r="BS280" t="s">
        <v>3456</v>
      </c>
      <c r="BT280" t="str">
        <f>HYPERLINK("https%3A%2F%2Fwww.webofscience.com%2Fwos%2Fwoscc%2Ffull-record%2FWOS:A1993LM61500009","View Full Record in Web of Science")</f>
        <v>View Full Record in Web of Science</v>
      </c>
    </row>
    <row r="281" spans="1:72" x14ac:dyDescent="0.15">
      <c r="A281" t="s">
        <v>72</v>
      </c>
      <c r="B281" t="s">
        <v>3457</v>
      </c>
      <c r="C281" t="s">
        <v>74</v>
      </c>
      <c r="D281" t="s">
        <v>74</v>
      </c>
      <c r="E281" t="s">
        <v>74</v>
      </c>
      <c r="F281" t="s">
        <v>3457</v>
      </c>
      <c r="G281" t="s">
        <v>74</v>
      </c>
      <c r="H281" t="s">
        <v>74</v>
      </c>
      <c r="I281" t="s">
        <v>3458</v>
      </c>
      <c r="J281" t="s">
        <v>718</v>
      </c>
      <c r="K281" t="s">
        <v>74</v>
      </c>
      <c r="L281" t="s">
        <v>74</v>
      </c>
      <c r="M281" t="s">
        <v>77</v>
      </c>
      <c r="N281" t="s">
        <v>78</v>
      </c>
      <c r="O281" t="s">
        <v>74</v>
      </c>
      <c r="P281" t="s">
        <v>74</v>
      </c>
      <c r="Q281" t="s">
        <v>74</v>
      </c>
      <c r="R281" t="s">
        <v>74</v>
      </c>
      <c r="S281" t="s">
        <v>74</v>
      </c>
      <c r="T281" t="s">
        <v>74</v>
      </c>
      <c r="U281" t="s">
        <v>3459</v>
      </c>
      <c r="V281" t="s">
        <v>3460</v>
      </c>
      <c r="W281" t="s">
        <v>74</v>
      </c>
      <c r="X281" t="s">
        <v>74</v>
      </c>
      <c r="Y281" t="s">
        <v>3461</v>
      </c>
      <c r="Z281" t="s">
        <v>74</v>
      </c>
      <c r="AA281" t="s">
        <v>3462</v>
      </c>
      <c r="AB281" t="s">
        <v>74</v>
      </c>
      <c r="AC281" t="s">
        <v>74</v>
      </c>
      <c r="AD281" t="s">
        <v>74</v>
      </c>
      <c r="AE281" t="s">
        <v>74</v>
      </c>
      <c r="AF281" t="s">
        <v>74</v>
      </c>
      <c r="AG281">
        <v>57</v>
      </c>
      <c r="AH281">
        <v>48</v>
      </c>
      <c r="AI281">
        <v>51</v>
      </c>
      <c r="AJ281">
        <v>0</v>
      </c>
      <c r="AK281">
        <v>3</v>
      </c>
      <c r="AL281" t="s">
        <v>119</v>
      </c>
      <c r="AM281" t="s">
        <v>120</v>
      </c>
      <c r="AN281" t="s">
        <v>121</v>
      </c>
      <c r="AO281" t="s">
        <v>723</v>
      </c>
      <c r="AP281" t="s">
        <v>74</v>
      </c>
      <c r="AQ281" t="s">
        <v>74</v>
      </c>
      <c r="AR281" t="s">
        <v>724</v>
      </c>
      <c r="AS281" t="s">
        <v>725</v>
      </c>
      <c r="AT281" t="s">
        <v>3246</v>
      </c>
      <c r="AU281">
        <v>1993</v>
      </c>
      <c r="AV281">
        <v>117</v>
      </c>
      <c r="AW281" t="s">
        <v>210</v>
      </c>
      <c r="AX281" t="s">
        <v>74</v>
      </c>
      <c r="AY281" t="s">
        <v>74</v>
      </c>
      <c r="AZ281" t="s">
        <v>74</v>
      </c>
      <c r="BA281" t="s">
        <v>74</v>
      </c>
      <c r="BB281">
        <v>475</v>
      </c>
      <c r="BC281">
        <v>495</v>
      </c>
      <c r="BD281" t="s">
        <v>74</v>
      </c>
      <c r="BE281" t="s">
        <v>3463</v>
      </c>
      <c r="BF281" t="str">
        <f>HYPERLINK("http://dx.doi.org/10.1016/0012-821X(93)90098-T","http://dx.doi.org/10.1016/0012-821X(93)90098-T")</f>
        <v>http://dx.doi.org/10.1016/0012-821X(93)90098-T</v>
      </c>
      <c r="BG281" t="s">
        <v>74</v>
      </c>
      <c r="BH281" t="s">
        <v>74</v>
      </c>
      <c r="BI281">
        <v>21</v>
      </c>
      <c r="BJ281" t="s">
        <v>727</v>
      </c>
      <c r="BK281" t="s">
        <v>88</v>
      </c>
      <c r="BL281" t="s">
        <v>727</v>
      </c>
      <c r="BM281" t="s">
        <v>3455</v>
      </c>
      <c r="BN281" t="s">
        <v>74</v>
      </c>
      <c r="BO281" t="s">
        <v>74</v>
      </c>
      <c r="BP281" t="s">
        <v>74</v>
      </c>
      <c r="BQ281" t="s">
        <v>74</v>
      </c>
      <c r="BR281" t="s">
        <v>91</v>
      </c>
      <c r="BS281" t="s">
        <v>3464</v>
      </c>
      <c r="BT281" t="str">
        <f>HYPERLINK("https%3A%2F%2Fwww.webofscience.com%2Fwos%2Fwoscc%2Ffull-record%2FWOS:A1993LM61500012","View Full Record in Web of Science")</f>
        <v>View Full Record in Web of Science</v>
      </c>
    </row>
    <row r="282" spans="1:72" x14ac:dyDescent="0.15">
      <c r="A282" t="s">
        <v>72</v>
      </c>
      <c r="B282" t="s">
        <v>3465</v>
      </c>
      <c r="C282" t="s">
        <v>74</v>
      </c>
      <c r="D282" t="s">
        <v>74</v>
      </c>
      <c r="E282" t="s">
        <v>74</v>
      </c>
      <c r="F282" t="s">
        <v>3465</v>
      </c>
      <c r="G282" t="s">
        <v>74</v>
      </c>
      <c r="H282" t="s">
        <v>74</v>
      </c>
      <c r="I282" t="s">
        <v>3466</v>
      </c>
      <c r="J282" t="s">
        <v>718</v>
      </c>
      <c r="K282" t="s">
        <v>74</v>
      </c>
      <c r="L282" t="s">
        <v>74</v>
      </c>
      <c r="M282" t="s">
        <v>77</v>
      </c>
      <c r="N282" t="s">
        <v>78</v>
      </c>
      <c r="O282" t="s">
        <v>74</v>
      </c>
      <c r="P282" t="s">
        <v>74</v>
      </c>
      <c r="Q282" t="s">
        <v>74</v>
      </c>
      <c r="R282" t="s">
        <v>74</v>
      </c>
      <c r="S282" t="s">
        <v>74</v>
      </c>
      <c r="T282" t="s">
        <v>74</v>
      </c>
      <c r="U282" t="s">
        <v>3467</v>
      </c>
      <c r="V282" t="s">
        <v>3468</v>
      </c>
      <c r="W282" t="s">
        <v>3469</v>
      </c>
      <c r="X282" t="s">
        <v>3470</v>
      </c>
      <c r="Y282" t="s">
        <v>74</v>
      </c>
      <c r="Z282" t="s">
        <v>74</v>
      </c>
      <c r="AA282" t="s">
        <v>3471</v>
      </c>
      <c r="AB282" t="s">
        <v>3472</v>
      </c>
      <c r="AC282" t="s">
        <v>74</v>
      </c>
      <c r="AD282" t="s">
        <v>74</v>
      </c>
      <c r="AE282" t="s">
        <v>74</v>
      </c>
      <c r="AF282" t="s">
        <v>74</v>
      </c>
      <c r="AG282">
        <v>38</v>
      </c>
      <c r="AH282">
        <v>200</v>
      </c>
      <c r="AI282">
        <v>216</v>
      </c>
      <c r="AJ282">
        <v>1</v>
      </c>
      <c r="AK282">
        <v>18</v>
      </c>
      <c r="AL282" t="s">
        <v>119</v>
      </c>
      <c r="AM282" t="s">
        <v>120</v>
      </c>
      <c r="AN282" t="s">
        <v>121</v>
      </c>
      <c r="AO282" t="s">
        <v>723</v>
      </c>
      <c r="AP282" t="s">
        <v>74</v>
      </c>
      <c r="AQ282" t="s">
        <v>74</v>
      </c>
      <c r="AR282" t="s">
        <v>724</v>
      </c>
      <c r="AS282" t="s">
        <v>725</v>
      </c>
      <c r="AT282" t="s">
        <v>3246</v>
      </c>
      <c r="AU282">
        <v>1993</v>
      </c>
      <c r="AV282">
        <v>117</v>
      </c>
      <c r="AW282" t="s">
        <v>210</v>
      </c>
      <c r="AX282" t="s">
        <v>74</v>
      </c>
      <c r="AY282" t="s">
        <v>74</v>
      </c>
      <c r="AZ282" t="s">
        <v>74</v>
      </c>
      <c r="BA282" t="s">
        <v>74</v>
      </c>
      <c r="BB282">
        <v>581</v>
      </c>
      <c r="BC282">
        <v>591</v>
      </c>
      <c r="BD282" t="s">
        <v>74</v>
      </c>
      <c r="BE282" t="s">
        <v>3473</v>
      </c>
      <c r="BF282" t="str">
        <f>HYPERLINK("http://dx.doi.org/10.1016/0012-821X(93)90104-H","http://dx.doi.org/10.1016/0012-821X(93)90104-H")</f>
        <v>http://dx.doi.org/10.1016/0012-821X(93)90104-H</v>
      </c>
      <c r="BG282" t="s">
        <v>74</v>
      </c>
      <c r="BH282" t="s">
        <v>74</v>
      </c>
      <c r="BI282">
        <v>11</v>
      </c>
      <c r="BJ282" t="s">
        <v>727</v>
      </c>
      <c r="BK282" t="s">
        <v>88</v>
      </c>
      <c r="BL282" t="s">
        <v>727</v>
      </c>
      <c r="BM282" t="s">
        <v>3455</v>
      </c>
      <c r="BN282" t="s">
        <v>74</v>
      </c>
      <c r="BO282" t="s">
        <v>965</v>
      </c>
      <c r="BP282" t="s">
        <v>74</v>
      </c>
      <c r="BQ282" t="s">
        <v>74</v>
      </c>
      <c r="BR282" t="s">
        <v>91</v>
      </c>
      <c r="BS282" t="s">
        <v>3474</v>
      </c>
      <c r="BT282" t="str">
        <f>HYPERLINK("https%3A%2F%2Fwww.webofscience.com%2Fwos%2Fwoscc%2Ffull-record%2FWOS:A1993LM61500018","View Full Record in Web of Science")</f>
        <v>View Full Record in Web of Science</v>
      </c>
    </row>
    <row r="283" spans="1:72" x14ac:dyDescent="0.15">
      <c r="A283" t="s">
        <v>72</v>
      </c>
      <c r="B283" t="s">
        <v>3475</v>
      </c>
      <c r="C283" t="s">
        <v>74</v>
      </c>
      <c r="D283" t="s">
        <v>74</v>
      </c>
      <c r="E283" t="s">
        <v>74</v>
      </c>
      <c r="F283" t="s">
        <v>3475</v>
      </c>
      <c r="G283" t="s">
        <v>74</v>
      </c>
      <c r="H283" t="s">
        <v>74</v>
      </c>
      <c r="I283" t="s">
        <v>3476</v>
      </c>
      <c r="J283" t="s">
        <v>3477</v>
      </c>
      <c r="K283" t="s">
        <v>74</v>
      </c>
      <c r="L283" t="s">
        <v>74</v>
      </c>
      <c r="M283" t="s">
        <v>77</v>
      </c>
      <c r="N283" t="s">
        <v>78</v>
      </c>
      <c r="O283" t="s">
        <v>74</v>
      </c>
      <c r="P283" t="s">
        <v>74</v>
      </c>
      <c r="Q283" t="s">
        <v>74</v>
      </c>
      <c r="R283" t="s">
        <v>74</v>
      </c>
      <c r="S283" t="s">
        <v>74</v>
      </c>
      <c r="T283" t="s">
        <v>74</v>
      </c>
      <c r="U283" t="s">
        <v>3478</v>
      </c>
      <c r="V283" t="s">
        <v>3479</v>
      </c>
      <c r="W283" t="s">
        <v>74</v>
      </c>
      <c r="X283" t="s">
        <v>74</v>
      </c>
      <c r="Y283" t="s">
        <v>3480</v>
      </c>
      <c r="Z283" t="s">
        <v>74</v>
      </c>
      <c r="AA283" t="s">
        <v>74</v>
      </c>
      <c r="AB283" t="s">
        <v>74</v>
      </c>
      <c r="AC283" t="s">
        <v>74</v>
      </c>
      <c r="AD283" t="s">
        <v>74</v>
      </c>
      <c r="AE283" t="s">
        <v>74</v>
      </c>
      <c r="AF283" t="s">
        <v>74</v>
      </c>
      <c r="AG283">
        <v>38</v>
      </c>
      <c r="AH283">
        <v>100</v>
      </c>
      <c r="AI283">
        <v>105</v>
      </c>
      <c r="AJ283">
        <v>1</v>
      </c>
      <c r="AK283">
        <v>33</v>
      </c>
      <c r="AL283" t="s">
        <v>2079</v>
      </c>
      <c r="AM283" t="s">
        <v>257</v>
      </c>
      <c r="AN283" t="s">
        <v>2301</v>
      </c>
      <c r="AO283" t="s">
        <v>3481</v>
      </c>
      <c r="AP283" t="s">
        <v>3482</v>
      </c>
      <c r="AQ283" t="s">
        <v>74</v>
      </c>
      <c r="AR283" t="s">
        <v>3483</v>
      </c>
      <c r="AS283" t="s">
        <v>3484</v>
      </c>
      <c r="AT283" t="s">
        <v>3246</v>
      </c>
      <c r="AU283">
        <v>1993</v>
      </c>
      <c r="AV283">
        <v>27</v>
      </c>
      <c r="AW283">
        <v>6</v>
      </c>
      <c r="AX283" t="s">
        <v>74</v>
      </c>
      <c r="AY283" t="s">
        <v>74</v>
      </c>
      <c r="AZ283" t="s">
        <v>74</v>
      </c>
      <c r="BA283" t="s">
        <v>74</v>
      </c>
      <c r="BB283">
        <v>1211</v>
      </c>
      <c r="BC283">
        <v>1220</v>
      </c>
      <c r="BD283" t="s">
        <v>74</v>
      </c>
      <c r="BE283" t="s">
        <v>3485</v>
      </c>
      <c r="BF283" t="str">
        <f>HYPERLINK("http://dx.doi.org/10.1021/es00043a023","http://dx.doi.org/10.1021/es00043a023")</f>
        <v>http://dx.doi.org/10.1021/es00043a023</v>
      </c>
      <c r="BG283" t="s">
        <v>74</v>
      </c>
      <c r="BH283" t="s">
        <v>74</v>
      </c>
      <c r="BI283">
        <v>10</v>
      </c>
      <c r="BJ283" t="s">
        <v>3486</v>
      </c>
      <c r="BK283" t="s">
        <v>88</v>
      </c>
      <c r="BL283" t="s">
        <v>3487</v>
      </c>
      <c r="BM283" t="s">
        <v>3488</v>
      </c>
      <c r="BN283" t="s">
        <v>74</v>
      </c>
      <c r="BO283" t="s">
        <v>74</v>
      </c>
      <c r="BP283" t="s">
        <v>74</v>
      </c>
      <c r="BQ283" t="s">
        <v>74</v>
      </c>
      <c r="BR283" t="s">
        <v>91</v>
      </c>
      <c r="BS283" t="s">
        <v>3489</v>
      </c>
      <c r="BT283" t="str">
        <f>HYPERLINK("https%3A%2F%2Fwww.webofscience.com%2Fwos%2Fwoscc%2Ffull-record%2FWOS:A1993LE44200039","View Full Record in Web of Science")</f>
        <v>View Full Record in Web of Science</v>
      </c>
    </row>
    <row r="284" spans="1:72" x14ac:dyDescent="0.15">
      <c r="A284" t="s">
        <v>72</v>
      </c>
      <c r="B284" t="s">
        <v>3490</v>
      </c>
      <c r="C284" t="s">
        <v>74</v>
      </c>
      <c r="D284" t="s">
        <v>74</v>
      </c>
      <c r="E284" t="s">
        <v>74</v>
      </c>
      <c r="F284" t="s">
        <v>3490</v>
      </c>
      <c r="G284" t="s">
        <v>74</v>
      </c>
      <c r="H284" t="s">
        <v>74</v>
      </c>
      <c r="I284" t="s">
        <v>3491</v>
      </c>
      <c r="J284" t="s">
        <v>3492</v>
      </c>
      <c r="K284" t="s">
        <v>74</v>
      </c>
      <c r="L284" t="s">
        <v>74</v>
      </c>
      <c r="M284" t="s">
        <v>77</v>
      </c>
      <c r="N284" t="s">
        <v>78</v>
      </c>
      <c r="O284" t="s">
        <v>74</v>
      </c>
      <c r="P284" t="s">
        <v>74</v>
      </c>
      <c r="Q284" t="s">
        <v>74</v>
      </c>
      <c r="R284" t="s">
        <v>74</v>
      </c>
      <c r="S284" t="s">
        <v>74</v>
      </c>
      <c r="T284" t="s">
        <v>3493</v>
      </c>
      <c r="U284" t="s">
        <v>74</v>
      </c>
      <c r="V284" t="s">
        <v>3494</v>
      </c>
      <c r="W284" t="s">
        <v>74</v>
      </c>
      <c r="X284" t="s">
        <v>74</v>
      </c>
      <c r="Y284" t="s">
        <v>3495</v>
      </c>
      <c r="Z284" t="s">
        <v>74</v>
      </c>
      <c r="AA284" t="s">
        <v>74</v>
      </c>
      <c r="AB284" t="s">
        <v>74</v>
      </c>
      <c r="AC284" t="s">
        <v>74</v>
      </c>
      <c r="AD284" t="s">
        <v>74</v>
      </c>
      <c r="AE284" t="s">
        <v>74</v>
      </c>
      <c r="AF284" t="s">
        <v>74</v>
      </c>
      <c r="AG284">
        <v>26</v>
      </c>
      <c r="AH284">
        <v>50</v>
      </c>
      <c r="AI284">
        <v>55</v>
      </c>
      <c r="AJ284">
        <v>2</v>
      </c>
      <c r="AK284">
        <v>5</v>
      </c>
      <c r="AL284" t="s">
        <v>1617</v>
      </c>
      <c r="AM284" t="s">
        <v>178</v>
      </c>
      <c r="AN284" t="s">
        <v>2536</v>
      </c>
      <c r="AO284" t="s">
        <v>3496</v>
      </c>
      <c r="AP284" t="s">
        <v>74</v>
      </c>
      <c r="AQ284" t="s">
        <v>74</v>
      </c>
      <c r="AR284" t="s">
        <v>3497</v>
      </c>
      <c r="AS284" t="s">
        <v>3498</v>
      </c>
      <c r="AT284" t="s">
        <v>3246</v>
      </c>
      <c r="AU284">
        <v>1993</v>
      </c>
      <c r="AV284">
        <v>28</v>
      </c>
      <c r="AW284">
        <v>2</v>
      </c>
      <c r="AX284" t="s">
        <v>74</v>
      </c>
      <c r="AY284" t="s">
        <v>74</v>
      </c>
      <c r="AZ284" t="s">
        <v>74</v>
      </c>
      <c r="BA284" t="s">
        <v>74</v>
      </c>
      <c r="BB284">
        <v>77</v>
      </c>
      <c r="BC284">
        <v>84</v>
      </c>
      <c r="BD284" t="s">
        <v>74</v>
      </c>
      <c r="BE284" t="s">
        <v>3499</v>
      </c>
      <c r="BF284" t="str">
        <f>HYPERLINK("http://dx.doi.org/10.1080/09670269300650131","http://dx.doi.org/10.1080/09670269300650131")</f>
        <v>http://dx.doi.org/10.1080/09670269300650131</v>
      </c>
      <c r="BG284" t="s">
        <v>74</v>
      </c>
      <c r="BH284" t="s">
        <v>74</v>
      </c>
      <c r="BI284">
        <v>8</v>
      </c>
      <c r="BJ284" t="s">
        <v>1234</v>
      </c>
      <c r="BK284" t="s">
        <v>88</v>
      </c>
      <c r="BL284" t="s">
        <v>1234</v>
      </c>
      <c r="BM284" t="s">
        <v>3500</v>
      </c>
      <c r="BN284" t="s">
        <v>74</v>
      </c>
      <c r="BO284" t="s">
        <v>74</v>
      </c>
      <c r="BP284" t="s">
        <v>74</v>
      </c>
      <c r="BQ284" t="s">
        <v>74</v>
      </c>
      <c r="BR284" t="s">
        <v>91</v>
      </c>
      <c r="BS284" t="s">
        <v>3501</v>
      </c>
      <c r="BT284" t="str">
        <f>HYPERLINK("https%3A%2F%2Fwww.webofscience.com%2Fwos%2Fwoscc%2Ffull-record%2FWOS:A1993LJ72900001","View Full Record in Web of Science")</f>
        <v>View Full Record in Web of Science</v>
      </c>
    </row>
    <row r="285" spans="1:72" x14ac:dyDescent="0.15">
      <c r="A285" t="s">
        <v>72</v>
      </c>
      <c r="B285" t="s">
        <v>3502</v>
      </c>
      <c r="C285" t="s">
        <v>74</v>
      </c>
      <c r="D285" t="s">
        <v>74</v>
      </c>
      <c r="E285" t="s">
        <v>74</v>
      </c>
      <c r="F285" t="s">
        <v>3502</v>
      </c>
      <c r="G285" t="s">
        <v>74</v>
      </c>
      <c r="H285" t="s">
        <v>74</v>
      </c>
      <c r="I285" t="s">
        <v>3503</v>
      </c>
      <c r="J285" t="s">
        <v>3504</v>
      </c>
      <c r="K285" t="s">
        <v>74</v>
      </c>
      <c r="L285" t="s">
        <v>74</v>
      </c>
      <c r="M285" t="s">
        <v>77</v>
      </c>
      <c r="N285" t="s">
        <v>78</v>
      </c>
      <c r="O285" t="s">
        <v>74</v>
      </c>
      <c r="P285" t="s">
        <v>74</v>
      </c>
      <c r="Q285" t="s">
        <v>74</v>
      </c>
      <c r="R285" t="s">
        <v>74</v>
      </c>
      <c r="S285" t="s">
        <v>74</v>
      </c>
      <c r="T285" t="s">
        <v>74</v>
      </c>
      <c r="U285" t="s">
        <v>3505</v>
      </c>
      <c r="V285" t="s">
        <v>3506</v>
      </c>
      <c r="W285" t="s">
        <v>3507</v>
      </c>
      <c r="X285" t="s">
        <v>74</v>
      </c>
      <c r="Y285" t="s">
        <v>74</v>
      </c>
      <c r="Z285" t="s">
        <v>74</v>
      </c>
      <c r="AA285" t="s">
        <v>74</v>
      </c>
      <c r="AB285" t="s">
        <v>74</v>
      </c>
      <c r="AC285" t="s">
        <v>74</v>
      </c>
      <c r="AD285" t="s">
        <v>74</v>
      </c>
      <c r="AE285" t="s">
        <v>74</v>
      </c>
      <c r="AF285" t="s">
        <v>74</v>
      </c>
      <c r="AG285">
        <v>23</v>
      </c>
      <c r="AH285">
        <v>20</v>
      </c>
      <c r="AI285">
        <v>20</v>
      </c>
      <c r="AJ285">
        <v>0</v>
      </c>
      <c r="AK285">
        <v>3</v>
      </c>
      <c r="AL285" t="s">
        <v>177</v>
      </c>
      <c r="AM285" t="s">
        <v>178</v>
      </c>
      <c r="AN285" t="s">
        <v>179</v>
      </c>
      <c r="AO285" t="s">
        <v>3508</v>
      </c>
      <c r="AP285" t="s">
        <v>74</v>
      </c>
      <c r="AQ285" t="s">
        <v>74</v>
      </c>
      <c r="AR285" t="s">
        <v>3509</v>
      </c>
      <c r="AS285" t="s">
        <v>3510</v>
      </c>
      <c r="AT285" t="s">
        <v>3246</v>
      </c>
      <c r="AU285">
        <v>1993</v>
      </c>
      <c r="AV285">
        <v>346</v>
      </c>
      <c r="AW285">
        <v>4</v>
      </c>
      <c r="AX285" t="s">
        <v>74</v>
      </c>
      <c r="AY285" t="s">
        <v>74</v>
      </c>
      <c r="AZ285" t="s">
        <v>74</v>
      </c>
      <c r="BA285" t="s">
        <v>74</v>
      </c>
      <c r="BB285">
        <v>429</v>
      </c>
      <c r="BC285">
        <v>434</v>
      </c>
      <c r="BD285" t="s">
        <v>74</v>
      </c>
      <c r="BE285" t="s">
        <v>3511</v>
      </c>
      <c r="BF285" t="str">
        <f>HYPERLINK("http://dx.doi.org/10.1007/BF00325856","http://dx.doi.org/10.1007/BF00325856")</f>
        <v>http://dx.doi.org/10.1007/BF00325856</v>
      </c>
      <c r="BG285" t="s">
        <v>74</v>
      </c>
      <c r="BH285" t="s">
        <v>74</v>
      </c>
      <c r="BI285">
        <v>6</v>
      </c>
      <c r="BJ285" t="s">
        <v>3056</v>
      </c>
      <c r="BK285" t="s">
        <v>88</v>
      </c>
      <c r="BL285" t="s">
        <v>2087</v>
      </c>
      <c r="BM285" t="s">
        <v>3512</v>
      </c>
      <c r="BN285" t="s">
        <v>74</v>
      </c>
      <c r="BO285" t="s">
        <v>74</v>
      </c>
      <c r="BP285" t="s">
        <v>74</v>
      </c>
      <c r="BQ285" t="s">
        <v>74</v>
      </c>
      <c r="BR285" t="s">
        <v>91</v>
      </c>
      <c r="BS285" t="s">
        <v>3513</v>
      </c>
      <c r="BT285" t="str">
        <f>HYPERLINK("https%3A%2F%2Fwww.webofscience.com%2Fwos%2Fwoscc%2Ffull-record%2FWOS:A1993LF88600009","View Full Record in Web of Science")</f>
        <v>View Full Record in Web of Science</v>
      </c>
    </row>
    <row r="286" spans="1:72" x14ac:dyDescent="0.15">
      <c r="A286" t="s">
        <v>72</v>
      </c>
      <c r="B286" t="s">
        <v>3514</v>
      </c>
      <c r="C286" t="s">
        <v>74</v>
      </c>
      <c r="D286" t="s">
        <v>74</v>
      </c>
      <c r="E286" t="s">
        <v>74</v>
      </c>
      <c r="F286" t="s">
        <v>3514</v>
      </c>
      <c r="G286" t="s">
        <v>74</v>
      </c>
      <c r="H286" t="s">
        <v>74</v>
      </c>
      <c r="I286" t="s">
        <v>3515</v>
      </c>
      <c r="J286" t="s">
        <v>3504</v>
      </c>
      <c r="K286" t="s">
        <v>74</v>
      </c>
      <c r="L286" t="s">
        <v>74</v>
      </c>
      <c r="M286" t="s">
        <v>77</v>
      </c>
      <c r="N286" t="s">
        <v>78</v>
      </c>
      <c r="O286" t="s">
        <v>74</v>
      </c>
      <c r="P286" t="s">
        <v>74</v>
      </c>
      <c r="Q286" t="s">
        <v>74</v>
      </c>
      <c r="R286" t="s">
        <v>74</v>
      </c>
      <c r="S286" t="s">
        <v>74</v>
      </c>
      <c r="T286" t="s">
        <v>74</v>
      </c>
      <c r="U286" t="s">
        <v>3516</v>
      </c>
      <c r="V286" t="s">
        <v>3517</v>
      </c>
      <c r="W286" t="s">
        <v>3518</v>
      </c>
      <c r="X286" t="s">
        <v>3519</v>
      </c>
      <c r="Y286" t="s">
        <v>74</v>
      </c>
      <c r="Z286" t="s">
        <v>74</v>
      </c>
      <c r="AA286" t="s">
        <v>74</v>
      </c>
      <c r="AB286" t="s">
        <v>74</v>
      </c>
      <c r="AC286" t="s">
        <v>74</v>
      </c>
      <c r="AD286" t="s">
        <v>74</v>
      </c>
      <c r="AE286" t="s">
        <v>74</v>
      </c>
      <c r="AF286" t="s">
        <v>74</v>
      </c>
      <c r="AG286">
        <v>25</v>
      </c>
      <c r="AH286">
        <v>120</v>
      </c>
      <c r="AI286">
        <v>131</v>
      </c>
      <c r="AJ286">
        <v>1</v>
      </c>
      <c r="AK286">
        <v>16</v>
      </c>
      <c r="AL286" t="s">
        <v>177</v>
      </c>
      <c r="AM286" t="s">
        <v>178</v>
      </c>
      <c r="AN286" t="s">
        <v>179</v>
      </c>
      <c r="AO286" t="s">
        <v>3508</v>
      </c>
      <c r="AP286" t="s">
        <v>74</v>
      </c>
      <c r="AQ286" t="s">
        <v>74</v>
      </c>
      <c r="AR286" t="s">
        <v>3509</v>
      </c>
      <c r="AS286" t="s">
        <v>3510</v>
      </c>
      <c r="AT286" t="s">
        <v>3520</v>
      </c>
      <c r="AU286">
        <v>1993</v>
      </c>
      <c r="AV286">
        <v>346</v>
      </c>
      <c r="AW286" t="s">
        <v>3521</v>
      </c>
      <c r="AX286" t="s">
        <v>74</v>
      </c>
      <c r="AY286" t="s">
        <v>74</v>
      </c>
      <c r="AZ286" t="s">
        <v>74</v>
      </c>
      <c r="BA286" t="s">
        <v>74</v>
      </c>
      <c r="BB286">
        <v>717</v>
      </c>
      <c r="BC286">
        <v>722</v>
      </c>
      <c r="BD286" t="s">
        <v>74</v>
      </c>
      <c r="BE286" t="s">
        <v>3522</v>
      </c>
      <c r="BF286" t="str">
        <f>HYPERLINK("http://dx.doi.org/10.1007/BF00321279","http://dx.doi.org/10.1007/BF00321279")</f>
        <v>http://dx.doi.org/10.1007/BF00321279</v>
      </c>
      <c r="BG286" t="s">
        <v>74</v>
      </c>
      <c r="BH286" t="s">
        <v>74</v>
      </c>
      <c r="BI286">
        <v>6</v>
      </c>
      <c r="BJ286" t="s">
        <v>3056</v>
      </c>
      <c r="BK286" t="s">
        <v>88</v>
      </c>
      <c r="BL286" t="s">
        <v>2087</v>
      </c>
      <c r="BM286" t="s">
        <v>3523</v>
      </c>
      <c r="BN286" t="s">
        <v>74</v>
      </c>
      <c r="BO286" t="s">
        <v>74</v>
      </c>
      <c r="BP286" t="s">
        <v>74</v>
      </c>
      <c r="BQ286" t="s">
        <v>74</v>
      </c>
      <c r="BR286" t="s">
        <v>91</v>
      </c>
      <c r="BS286" t="s">
        <v>3524</v>
      </c>
      <c r="BT286" t="str">
        <f>HYPERLINK("https%3A%2F%2Fwww.webofscience.com%2Fwos%2Fwoscc%2Ffull-record%2FWOS:A1993LM17300048","View Full Record in Web of Science")</f>
        <v>View Full Record in Web of Science</v>
      </c>
    </row>
    <row r="287" spans="1:72" x14ac:dyDescent="0.15">
      <c r="A287" t="s">
        <v>72</v>
      </c>
      <c r="B287" t="s">
        <v>3525</v>
      </c>
      <c r="C287" t="s">
        <v>74</v>
      </c>
      <c r="D287" t="s">
        <v>74</v>
      </c>
      <c r="E287" t="s">
        <v>74</v>
      </c>
      <c r="F287" t="s">
        <v>3525</v>
      </c>
      <c r="G287" t="s">
        <v>74</v>
      </c>
      <c r="H287" t="s">
        <v>74</v>
      </c>
      <c r="I287" t="s">
        <v>3526</v>
      </c>
      <c r="J287" t="s">
        <v>3527</v>
      </c>
      <c r="K287" t="s">
        <v>74</v>
      </c>
      <c r="L287" t="s">
        <v>74</v>
      </c>
      <c r="M287" t="s">
        <v>77</v>
      </c>
      <c r="N287" t="s">
        <v>484</v>
      </c>
      <c r="O287" t="s">
        <v>74</v>
      </c>
      <c r="P287" t="s">
        <v>74</v>
      </c>
      <c r="Q287" t="s">
        <v>74</v>
      </c>
      <c r="R287" t="s">
        <v>74</v>
      </c>
      <c r="S287" t="s">
        <v>74</v>
      </c>
      <c r="T287" t="s">
        <v>74</v>
      </c>
      <c r="U287" t="s">
        <v>3528</v>
      </c>
      <c r="V287" t="s">
        <v>3529</v>
      </c>
      <c r="W287" t="s">
        <v>3530</v>
      </c>
      <c r="X287" t="s">
        <v>3531</v>
      </c>
      <c r="Y287" t="s">
        <v>74</v>
      </c>
      <c r="Z287" t="s">
        <v>74</v>
      </c>
      <c r="AA287" t="s">
        <v>3532</v>
      </c>
      <c r="AB287" t="s">
        <v>3533</v>
      </c>
      <c r="AC287" t="s">
        <v>74</v>
      </c>
      <c r="AD287" t="s">
        <v>74</v>
      </c>
      <c r="AE287" t="s">
        <v>74</v>
      </c>
      <c r="AF287" t="s">
        <v>74</v>
      </c>
      <c r="AG287">
        <v>211</v>
      </c>
      <c r="AH287">
        <v>179</v>
      </c>
      <c r="AI287">
        <v>194</v>
      </c>
      <c r="AJ287">
        <v>2</v>
      </c>
      <c r="AK287">
        <v>71</v>
      </c>
      <c r="AL287" t="s">
        <v>119</v>
      </c>
      <c r="AM287" t="s">
        <v>120</v>
      </c>
      <c r="AN287" t="s">
        <v>121</v>
      </c>
      <c r="AO287" t="s">
        <v>3534</v>
      </c>
      <c r="AP287" t="s">
        <v>74</v>
      </c>
      <c r="AQ287" t="s">
        <v>74</v>
      </c>
      <c r="AR287" t="s">
        <v>3535</v>
      </c>
      <c r="AS287" t="s">
        <v>3536</v>
      </c>
      <c r="AT287" t="s">
        <v>3246</v>
      </c>
      <c r="AU287">
        <v>1993</v>
      </c>
      <c r="AV287">
        <v>34</v>
      </c>
      <c r="AW287">
        <v>1</v>
      </c>
      <c r="AX287" t="s">
        <v>74</v>
      </c>
      <c r="AY287" t="s">
        <v>74</v>
      </c>
      <c r="AZ287" t="s">
        <v>74</v>
      </c>
      <c r="BA287" t="s">
        <v>74</v>
      </c>
      <c r="BB287">
        <v>1</v>
      </c>
      <c r="BC287">
        <v>71</v>
      </c>
      <c r="BD287" t="s">
        <v>74</v>
      </c>
      <c r="BE287" t="s">
        <v>3537</v>
      </c>
      <c r="BF287" t="str">
        <f>HYPERLINK("http://dx.doi.org/10.1016/0378-3820(93)90061-8","http://dx.doi.org/10.1016/0378-3820(93)90061-8")</f>
        <v>http://dx.doi.org/10.1016/0378-3820(93)90061-8</v>
      </c>
      <c r="BG287" t="s">
        <v>74</v>
      </c>
      <c r="BH287" t="s">
        <v>74</v>
      </c>
      <c r="BI287">
        <v>71</v>
      </c>
      <c r="BJ287" t="s">
        <v>3538</v>
      </c>
      <c r="BK287" t="s">
        <v>88</v>
      </c>
      <c r="BL287" t="s">
        <v>3539</v>
      </c>
      <c r="BM287" t="s">
        <v>3540</v>
      </c>
      <c r="BN287" t="s">
        <v>74</v>
      </c>
      <c r="BO287" t="s">
        <v>74</v>
      </c>
      <c r="BP287" t="s">
        <v>74</v>
      </c>
      <c r="BQ287" t="s">
        <v>74</v>
      </c>
      <c r="BR287" t="s">
        <v>91</v>
      </c>
      <c r="BS287" t="s">
        <v>3541</v>
      </c>
      <c r="BT287" t="str">
        <f>HYPERLINK("https%3A%2F%2Fwww.webofscience.com%2Fwos%2Fwoscc%2Ffull-record%2FWOS:A1993LH40000001","View Full Record in Web of Science")</f>
        <v>View Full Record in Web of Science</v>
      </c>
    </row>
    <row r="288" spans="1:72" x14ac:dyDescent="0.15">
      <c r="A288" t="s">
        <v>72</v>
      </c>
      <c r="B288" t="s">
        <v>3542</v>
      </c>
      <c r="C288" t="s">
        <v>74</v>
      </c>
      <c r="D288" t="s">
        <v>74</v>
      </c>
      <c r="E288" t="s">
        <v>74</v>
      </c>
      <c r="F288" t="s">
        <v>3542</v>
      </c>
      <c r="G288" t="s">
        <v>74</v>
      </c>
      <c r="H288" t="s">
        <v>74</v>
      </c>
      <c r="I288" t="s">
        <v>3543</v>
      </c>
      <c r="J288" t="s">
        <v>1628</v>
      </c>
      <c r="K288" t="s">
        <v>74</v>
      </c>
      <c r="L288" t="s">
        <v>74</v>
      </c>
      <c r="M288" t="s">
        <v>77</v>
      </c>
      <c r="N288" t="s">
        <v>78</v>
      </c>
      <c r="O288" t="s">
        <v>74</v>
      </c>
      <c r="P288" t="s">
        <v>74</v>
      </c>
      <c r="Q288" t="s">
        <v>74</v>
      </c>
      <c r="R288" t="s">
        <v>74</v>
      </c>
      <c r="S288" t="s">
        <v>74</v>
      </c>
      <c r="T288" t="s">
        <v>3544</v>
      </c>
      <c r="U288" t="s">
        <v>74</v>
      </c>
      <c r="V288" t="s">
        <v>3545</v>
      </c>
      <c r="W288" t="s">
        <v>74</v>
      </c>
      <c r="X288" t="s">
        <v>74</v>
      </c>
      <c r="Y288" t="s">
        <v>3546</v>
      </c>
      <c r="Z288" t="s">
        <v>74</v>
      </c>
      <c r="AA288" t="s">
        <v>1941</v>
      </c>
      <c r="AB288" t="s">
        <v>74</v>
      </c>
      <c r="AC288" t="s">
        <v>74</v>
      </c>
      <c r="AD288" t="s">
        <v>74</v>
      </c>
      <c r="AE288" t="s">
        <v>74</v>
      </c>
      <c r="AF288" t="s">
        <v>74</v>
      </c>
      <c r="AG288">
        <v>0</v>
      </c>
      <c r="AH288">
        <v>51</v>
      </c>
      <c r="AI288">
        <v>55</v>
      </c>
      <c r="AJ288">
        <v>0</v>
      </c>
      <c r="AK288">
        <v>7</v>
      </c>
      <c r="AL288" t="s">
        <v>139</v>
      </c>
      <c r="AM288" t="s">
        <v>140</v>
      </c>
      <c r="AN288" t="s">
        <v>141</v>
      </c>
      <c r="AO288" t="s">
        <v>1631</v>
      </c>
      <c r="AP288" t="s">
        <v>74</v>
      </c>
      <c r="AQ288" t="s">
        <v>74</v>
      </c>
      <c r="AR288" t="s">
        <v>1632</v>
      </c>
      <c r="AS288" t="s">
        <v>1633</v>
      </c>
      <c r="AT288" t="s">
        <v>3246</v>
      </c>
      <c r="AU288">
        <v>1993</v>
      </c>
      <c r="AV288">
        <v>7</v>
      </c>
      <c r="AW288">
        <v>3</v>
      </c>
      <c r="AX288" t="s">
        <v>74</v>
      </c>
      <c r="AY288" t="s">
        <v>74</v>
      </c>
      <c r="AZ288" t="s">
        <v>74</v>
      </c>
      <c r="BA288" t="s">
        <v>74</v>
      </c>
      <c r="BB288">
        <v>318</v>
      </c>
      <c r="BC288">
        <v>325</v>
      </c>
      <c r="BD288" t="s">
        <v>74</v>
      </c>
      <c r="BE288" t="s">
        <v>3547</v>
      </c>
      <c r="BF288" t="str">
        <f>HYPERLINK("http://dx.doi.org/10.2307/2390211","http://dx.doi.org/10.2307/2390211")</f>
        <v>http://dx.doi.org/10.2307/2390211</v>
      </c>
      <c r="BG288" t="s">
        <v>74</v>
      </c>
      <c r="BH288" t="s">
        <v>74</v>
      </c>
      <c r="BI288">
        <v>8</v>
      </c>
      <c r="BJ288" t="s">
        <v>1635</v>
      </c>
      <c r="BK288" t="s">
        <v>88</v>
      </c>
      <c r="BL288" t="s">
        <v>347</v>
      </c>
      <c r="BM288" t="s">
        <v>3548</v>
      </c>
      <c r="BN288" t="s">
        <v>74</v>
      </c>
      <c r="BO288" t="s">
        <v>74</v>
      </c>
      <c r="BP288" t="s">
        <v>74</v>
      </c>
      <c r="BQ288" t="s">
        <v>74</v>
      </c>
      <c r="BR288" t="s">
        <v>91</v>
      </c>
      <c r="BS288" t="s">
        <v>3549</v>
      </c>
      <c r="BT288" t="str">
        <f>HYPERLINK("https%3A%2F%2Fwww.webofscience.com%2Fwos%2Fwoscc%2Ffull-record%2FWOS:A1993LH02200010","View Full Record in Web of Science")</f>
        <v>View Full Record in Web of Science</v>
      </c>
    </row>
    <row r="289" spans="1:72" x14ac:dyDescent="0.15">
      <c r="A289" t="s">
        <v>72</v>
      </c>
      <c r="B289" t="s">
        <v>3550</v>
      </c>
      <c r="C289" t="s">
        <v>74</v>
      </c>
      <c r="D289" t="s">
        <v>74</v>
      </c>
      <c r="E289" t="s">
        <v>74</v>
      </c>
      <c r="F289" t="s">
        <v>3550</v>
      </c>
      <c r="G289" t="s">
        <v>74</v>
      </c>
      <c r="H289" t="s">
        <v>74</v>
      </c>
      <c r="I289" t="s">
        <v>3551</v>
      </c>
      <c r="J289" t="s">
        <v>3552</v>
      </c>
      <c r="K289" t="s">
        <v>74</v>
      </c>
      <c r="L289" t="s">
        <v>74</v>
      </c>
      <c r="M289" t="s">
        <v>787</v>
      </c>
      <c r="N289" t="s">
        <v>78</v>
      </c>
      <c r="O289" t="s">
        <v>74</v>
      </c>
      <c r="P289" t="s">
        <v>74</v>
      </c>
      <c r="Q289" t="s">
        <v>74</v>
      </c>
      <c r="R289" t="s">
        <v>74</v>
      </c>
      <c r="S289" t="s">
        <v>74</v>
      </c>
      <c r="T289" t="s">
        <v>74</v>
      </c>
      <c r="U289" t="s">
        <v>74</v>
      </c>
      <c r="V289" t="s">
        <v>3553</v>
      </c>
      <c r="W289" t="s">
        <v>3554</v>
      </c>
      <c r="X289" t="s">
        <v>74</v>
      </c>
      <c r="Y289" t="s">
        <v>3555</v>
      </c>
      <c r="Z289" t="s">
        <v>74</v>
      </c>
      <c r="AA289" t="s">
        <v>3556</v>
      </c>
      <c r="AB289" t="s">
        <v>3557</v>
      </c>
      <c r="AC289" t="s">
        <v>74</v>
      </c>
      <c r="AD289" t="s">
        <v>74</v>
      </c>
      <c r="AE289" t="s">
        <v>74</v>
      </c>
      <c r="AF289" t="s">
        <v>74</v>
      </c>
      <c r="AG289">
        <v>14</v>
      </c>
      <c r="AH289">
        <v>1</v>
      </c>
      <c r="AI289">
        <v>1</v>
      </c>
      <c r="AJ289">
        <v>0</v>
      </c>
      <c r="AK289">
        <v>0</v>
      </c>
      <c r="AL289" t="s">
        <v>3558</v>
      </c>
      <c r="AM289" t="s">
        <v>790</v>
      </c>
      <c r="AN289" t="s">
        <v>3559</v>
      </c>
      <c r="AO289" t="s">
        <v>3560</v>
      </c>
      <c r="AP289" t="s">
        <v>74</v>
      </c>
      <c r="AQ289" t="s">
        <v>74</v>
      </c>
      <c r="AR289" t="s">
        <v>3561</v>
      </c>
      <c r="AS289" t="s">
        <v>3562</v>
      </c>
      <c r="AT289" t="s">
        <v>3246</v>
      </c>
      <c r="AU289">
        <v>1993</v>
      </c>
      <c r="AV289" t="s">
        <v>74</v>
      </c>
      <c r="AW289">
        <v>6</v>
      </c>
      <c r="AX289" t="s">
        <v>74</v>
      </c>
      <c r="AY289" t="s">
        <v>74</v>
      </c>
      <c r="AZ289" t="s">
        <v>74</v>
      </c>
      <c r="BA289" t="s">
        <v>74</v>
      </c>
      <c r="BB289">
        <v>792</v>
      </c>
      <c r="BC289">
        <v>800</v>
      </c>
      <c r="BD289" t="s">
        <v>74</v>
      </c>
      <c r="BE289" t="s">
        <v>74</v>
      </c>
      <c r="BF289" t="s">
        <v>74</v>
      </c>
      <c r="BG289" t="s">
        <v>74</v>
      </c>
      <c r="BH289" t="s">
        <v>74</v>
      </c>
      <c r="BI289">
        <v>9</v>
      </c>
      <c r="BJ289" t="s">
        <v>727</v>
      </c>
      <c r="BK289" t="s">
        <v>88</v>
      </c>
      <c r="BL289" t="s">
        <v>727</v>
      </c>
      <c r="BM289" t="s">
        <v>3563</v>
      </c>
      <c r="BN289" t="s">
        <v>74</v>
      </c>
      <c r="BO289" t="s">
        <v>74</v>
      </c>
      <c r="BP289" t="s">
        <v>74</v>
      </c>
      <c r="BQ289" t="s">
        <v>74</v>
      </c>
      <c r="BR289" t="s">
        <v>91</v>
      </c>
      <c r="BS289" t="s">
        <v>3564</v>
      </c>
      <c r="BT289" t="str">
        <f>HYPERLINK("https%3A%2F%2Fwww.webofscience.com%2Fwos%2Fwoscc%2Ffull-record%2FWOS:A1993LT64400002","View Full Record in Web of Science")</f>
        <v>View Full Record in Web of Science</v>
      </c>
    </row>
    <row r="290" spans="1:72" x14ac:dyDescent="0.15">
      <c r="A290" t="s">
        <v>72</v>
      </c>
      <c r="B290" t="s">
        <v>3565</v>
      </c>
      <c r="C290" t="s">
        <v>74</v>
      </c>
      <c r="D290" t="s">
        <v>74</v>
      </c>
      <c r="E290" t="s">
        <v>74</v>
      </c>
      <c r="F290" t="s">
        <v>3565</v>
      </c>
      <c r="G290" t="s">
        <v>74</v>
      </c>
      <c r="H290" t="s">
        <v>74</v>
      </c>
      <c r="I290" t="s">
        <v>3566</v>
      </c>
      <c r="J290" t="s">
        <v>772</v>
      </c>
      <c r="K290" t="s">
        <v>74</v>
      </c>
      <c r="L290" t="s">
        <v>74</v>
      </c>
      <c r="M290" t="s">
        <v>77</v>
      </c>
      <c r="N290" t="s">
        <v>78</v>
      </c>
      <c r="O290" t="s">
        <v>74</v>
      </c>
      <c r="P290" t="s">
        <v>74</v>
      </c>
      <c r="Q290" t="s">
        <v>74</v>
      </c>
      <c r="R290" t="s">
        <v>74</v>
      </c>
      <c r="S290" t="s">
        <v>74</v>
      </c>
      <c r="T290" t="s">
        <v>74</v>
      </c>
      <c r="U290" t="s">
        <v>3567</v>
      </c>
      <c r="V290" t="s">
        <v>3568</v>
      </c>
      <c r="W290" t="s">
        <v>74</v>
      </c>
      <c r="X290" t="s">
        <v>74</v>
      </c>
      <c r="Y290" t="s">
        <v>3569</v>
      </c>
      <c r="Z290" t="s">
        <v>74</v>
      </c>
      <c r="AA290" t="s">
        <v>74</v>
      </c>
      <c r="AB290" t="s">
        <v>74</v>
      </c>
      <c r="AC290" t="s">
        <v>74</v>
      </c>
      <c r="AD290" t="s">
        <v>74</v>
      </c>
      <c r="AE290" t="s">
        <v>74</v>
      </c>
      <c r="AF290" t="s">
        <v>74</v>
      </c>
      <c r="AG290">
        <v>23</v>
      </c>
      <c r="AH290">
        <v>79</v>
      </c>
      <c r="AI290">
        <v>83</v>
      </c>
      <c r="AJ290">
        <v>0</v>
      </c>
      <c r="AK290">
        <v>19</v>
      </c>
      <c r="AL290" t="s">
        <v>761</v>
      </c>
      <c r="AM290" t="s">
        <v>762</v>
      </c>
      <c r="AN290" t="s">
        <v>763</v>
      </c>
      <c r="AO290" t="s">
        <v>779</v>
      </c>
      <c r="AP290" t="s">
        <v>74</v>
      </c>
      <c r="AQ290" t="s">
        <v>74</v>
      </c>
      <c r="AR290" t="s">
        <v>772</v>
      </c>
      <c r="AS290" t="s">
        <v>452</v>
      </c>
      <c r="AT290" t="s">
        <v>3246</v>
      </c>
      <c r="AU290">
        <v>1993</v>
      </c>
      <c r="AV290">
        <v>21</v>
      </c>
      <c r="AW290">
        <v>6</v>
      </c>
      <c r="AX290" t="s">
        <v>74</v>
      </c>
      <c r="AY290" t="s">
        <v>74</v>
      </c>
      <c r="AZ290" t="s">
        <v>74</v>
      </c>
      <c r="BA290" t="s">
        <v>74</v>
      </c>
      <c r="BB290">
        <v>555</v>
      </c>
      <c r="BC290">
        <v>558</v>
      </c>
      <c r="BD290" t="s">
        <v>74</v>
      </c>
      <c r="BE290" t="s">
        <v>3570</v>
      </c>
      <c r="BF290" t="str">
        <f>HYPERLINK("http://dx.doi.org/10.1130/0091-7613(1993)021&lt;0555:TTBTBP&gt;2.3.CO;2","http://dx.doi.org/10.1130/0091-7613(1993)021&lt;0555:TTBTBP&gt;2.3.CO;2")</f>
        <v>http://dx.doi.org/10.1130/0091-7613(1993)021&lt;0555:TTBTBP&gt;2.3.CO;2</v>
      </c>
      <c r="BG290" t="s">
        <v>74</v>
      </c>
      <c r="BH290" t="s">
        <v>74</v>
      </c>
      <c r="BI290">
        <v>4</v>
      </c>
      <c r="BJ290" t="s">
        <v>452</v>
      </c>
      <c r="BK290" t="s">
        <v>88</v>
      </c>
      <c r="BL290" t="s">
        <v>452</v>
      </c>
      <c r="BM290" t="s">
        <v>3571</v>
      </c>
      <c r="BN290" t="s">
        <v>74</v>
      </c>
      <c r="BO290" t="s">
        <v>74</v>
      </c>
      <c r="BP290" t="s">
        <v>74</v>
      </c>
      <c r="BQ290" t="s">
        <v>74</v>
      </c>
      <c r="BR290" t="s">
        <v>91</v>
      </c>
      <c r="BS290" t="s">
        <v>3572</v>
      </c>
      <c r="BT290" t="str">
        <f>HYPERLINK("https%3A%2F%2Fwww.webofscience.com%2Fwos%2Fwoscc%2Ffull-record%2FWOS:A1993LF89900019","View Full Record in Web of Science")</f>
        <v>View Full Record in Web of Science</v>
      </c>
    </row>
    <row r="291" spans="1:72" x14ac:dyDescent="0.15">
      <c r="A291" t="s">
        <v>72</v>
      </c>
      <c r="B291" t="s">
        <v>3573</v>
      </c>
      <c r="C291" t="s">
        <v>74</v>
      </c>
      <c r="D291" t="s">
        <v>74</v>
      </c>
      <c r="E291" t="s">
        <v>74</v>
      </c>
      <c r="F291" t="s">
        <v>3573</v>
      </c>
      <c r="G291" t="s">
        <v>74</v>
      </c>
      <c r="H291" t="s">
        <v>74</v>
      </c>
      <c r="I291" t="s">
        <v>3574</v>
      </c>
      <c r="J291" t="s">
        <v>3575</v>
      </c>
      <c r="K291" t="s">
        <v>74</v>
      </c>
      <c r="L291" t="s">
        <v>74</v>
      </c>
      <c r="M291" t="s">
        <v>77</v>
      </c>
      <c r="N291" t="s">
        <v>78</v>
      </c>
      <c r="O291" t="s">
        <v>74</v>
      </c>
      <c r="P291" t="s">
        <v>74</v>
      </c>
      <c r="Q291" t="s">
        <v>74</v>
      </c>
      <c r="R291" t="s">
        <v>74</v>
      </c>
      <c r="S291" t="s">
        <v>74</v>
      </c>
      <c r="T291" t="s">
        <v>74</v>
      </c>
      <c r="U291" t="s">
        <v>74</v>
      </c>
      <c r="V291" t="s">
        <v>74</v>
      </c>
      <c r="W291" t="s">
        <v>74</v>
      </c>
      <c r="X291" t="s">
        <v>74</v>
      </c>
      <c r="Y291" t="s">
        <v>3576</v>
      </c>
      <c r="Z291" t="s">
        <v>74</v>
      </c>
      <c r="AA291" t="s">
        <v>3577</v>
      </c>
      <c r="AB291" t="s">
        <v>74</v>
      </c>
      <c r="AC291" t="s">
        <v>74</v>
      </c>
      <c r="AD291" t="s">
        <v>74</v>
      </c>
      <c r="AE291" t="s">
        <v>74</v>
      </c>
      <c r="AF291" t="s">
        <v>74</v>
      </c>
      <c r="AG291">
        <v>6</v>
      </c>
      <c r="AH291">
        <v>6</v>
      </c>
      <c r="AI291">
        <v>6</v>
      </c>
      <c r="AJ291">
        <v>0</v>
      </c>
      <c r="AK291">
        <v>1</v>
      </c>
      <c r="AL291" t="s">
        <v>938</v>
      </c>
      <c r="AM291" t="s">
        <v>3578</v>
      </c>
      <c r="AN291" t="s">
        <v>3579</v>
      </c>
      <c r="AO291" t="s">
        <v>3580</v>
      </c>
      <c r="AP291" t="s">
        <v>74</v>
      </c>
      <c r="AQ291" t="s">
        <v>74</v>
      </c>
      <c r="AR291" t="s">
        <v>3581</v>
      </c>
      <c r="AS291" t="s">
        <v>3582</v>
      </c>
      <c r="AT291" t="s">
        <v>3246</v>
      </c>
      <c r="AU291">
        <v>1993</v>
      </c>
      <c r="AV291">
        <v>14</v>
      </c>
      <c r="AW291">
        <v>9</v>
      </c>
      <c r="AX291" t="s">
        <v>74</v>
      </c>
      <c r="AY291" t="s">
        <v>74</v>
      </c>
      <c r="AZ291" t="s">
        <v>74</v>
      </c>
      <c r="BA291" t="s">
        <v>74</v>
      </c>
      <c r="BB291">
        <v>1649</v>
      </c>
      <c r="BC291">
        <v>1650</v>
      </c>
      <c r="BD291" t="s">
        <v>74</v>
      </c>
      <c r="BE291" t="s">
        <v>3583</v>
      </c>
      <c r="BF291" t="str">
        <f>HYPERLINK("http://dx.doi.org/10.1080/01431169308953991","http://dx.doi.org/10.1080/01431169308953991")</f>
        <v>http://dx.doi.org/10.1080/01431169308953991</v>
      </c>
      <c r="BG291" t="s">
        <v>74</v>
      </c>
      <c r="BH291" t="s">
        <v>74</v>
      </c>
      <c r="BI291">
        <v>2</v>
      </c>
      <c r="BJ291" t="s">
        <v>3584</v>
      </c>
      <c r="BK291" t="s">
        <v>88</v>
      </c>
      <c r="BL291" t="s">
        <v>3584</v>
      </c>
      <c r="BM291" t="s">
        <v>3585</v>
      </c>
      <c r="BN291" t="s">
        <v>74</v>
      </c>
      <c r="BO291" t="s">
        <v>74</v>
      </c>
      <c r="BP291" t="s">
        <v>74</v>
      </c>
      <c r="BQ291" t="s">
        <v>74</v>
      </c>
      <c r="BR291" t="s">
        <v>91</v>
      </c>
      <c r="BS291" t="s">
        <v>3586</v>
      </c>
      <c r="BT291" t="str">
        <f>HYPERLINK("https%3A%2F%2Fwww.webofscience.com%2Fwos%2Fwoscc%2Ffull-record%2FWOS:A1993LR58900001","View Full Record in Web of Science")</f>
        <v>View Full Record in Web of Science</v>
      </c>
    </row>
    <row r="292" spans="1:72" x14ac:dyDescent="0.15">
      <c r="A292" t="s">
        <v>72</v>
      </c>
      <c r="B292" t="s">
        <v>3587</v>
      </c>
      <c r="C292" t="s">
        <v>74</v>
      </c>
      <c r="D292" t="s">
        <v>74</v>
      </c>
      <c r="E292" t="s">
        <v>74</v>
      </c>
      <c r="F292" t="s">
        <v>3587</v>
      </c>
      <c r="G292" t="s">
        <v>74</v>
      </c>
      <c r="H292" t="s">
        <v>74</v>
      </c>
      <c r="I292" t="s">
        <v>3588</v>
      </c>
      <c r="J292" t="s">
        <v>3589</v>
      </c>
      <c r="K292" t="s">
        <v>74</v>
      </c>
      <c r="L292" t="s">
        <v>74</v>
      </c>
      <c r="M292" t="s">
        <v>77</v>
      </c>
      <c r="N292" t="s">
        <v>78</v>
      </c>
      <c r="O292" t="s">
        <v>74</v>
      </c>
      <c r="P292" t="s">
        <v>74</v>
      </c>
      <c r="Q292" t="s">
        <v>74</v>
      </c>
      <c r="R292" t="s">
        <v>74</v>
      </c>
      <c r="S292" t="s">
        <v>74</v>
      </c>
      <c r="T292" t="s">
        <v>3590</v>
      </c>
      <c r="U292" t="s">
        <v>3591</v>
      </c>
      <c r="V292" t="s">
        <v>3592</v>
      </c>
      <c r="W292" t="s">
        <v>74</v>
      </c>
      <c r="X292" t="s">
        <v>74</v>
      </c>
      <c r="Y292" t="s">
        <v>3593</v>
      </c>
      <c r="Z292" t="s">
        <v>74</v>
      </c>
      <c r="AA292" t="s">
        <v>74</v>
      </c>
      <c r="AB292" t="s">
        <v>74</v>
      </c>
      <c r="AC292" t="s">
        <v>74</v>
      </c>
      <c r="AD292" t="s">
        <v>74</v>
      </c>
      <c r="AE292" t="s">
        <v>74</v>
      </c>
      <c r="AF292" t="s">
        <v>74</v>
      </c>
      <c r="AG292">
        <v>35</v>
      </c>
      <c r="AH292">
        <v>34</v>
      </c>
      <c r="AI292">
        <v>39</v>
      </c>
      <c r="AJ292">
        <v>0</v>
      </c>
      <c r="AK292">
        <v>6</v>
      </c>
      <c r="AL292" t="s">
        <v>139</v>
      </c>
      <c r="AM292" t="s">
        <v>140</v>
      </c>
      <c r="AN292" t="s">
        <v>141</v>
      </c>
      <c r="AO292" t="s">
        <v>3594</v>
      </c>
      <c r="AP292" t="s">
        <v>74</v>
      </c>
      <c r="AQ292" t="s">
        <v>74</v>
      </c>
      <c r="AR292" t="s">
        <v>3595</v>
      </c>
      <c r="AS292" t="s">
        <v>3596</v>
      </c>
      <c r="AT292" t="s">
        <v>3246</v>
      </c>
      <c r="AU292">
        <v>1993</v>
      </c>
      <c r="AV292">
        <v>81</v>
      </c>
      <c r="AW292">
        <v>2</v>
      </c>
      <c r="AX292" t="s">
        <v>74</v>
      </c>
      <c r="AY292" t="s">
        <v>74</v>
      </c>
      <c r="AZ292" t="s">
        <v>74</v>
      </c>
      <c r="BA292" t="s">
        <v>74</v>
      </c>
      <c r="BB292">
        <v>335</v>
      </c>
      <c r="BC292">
        <v>343</v>
      </c>
      <c r="BD292" t="s">
        <v>74</v>
      </c>
      <c r="BE292" t="s">
        <v>3597</v>
      </c>
      <c r="BF292" t="str">
        <f>HYPERLINK("http://dx.doi.org/10.2307/2261503","http://dx.doi.org/10.2307/2261503")</f>
        <v>http://dx.doi.org/10.2307/2261503</v>
      </c>
      <c r="BG292" t="s">
        <v>74</v>
      </c>
      <c r="BH292" t="s">
        <v>74</v>
      </c>
      <c r="BI292">
        <v>9</v>
      </c>
      <c r="BJ292" t="s">
        <v>3598</v>
      </c>
      <c r="BK292" t="s">
        <v>88</v>
      </c>
      <c r="BL292" t="s">
        <v>3599</v>
      </c>
      <c r="BM292" t="s">
        <v>3600</v>
      </c>
      <c r="BN292" t="s">
        <v>74</v>
      </c>
      <c r="BO292" t="s">
        <v>74</v>
      </c>
      <c r="BP292" t="s">
        <v>74</v>
      </c>
      <c r="BQ292" t="s">
        <v>74</v>
      </c>
      <c r="BR292" t="s">
        <v>91</v>
      </c>
      <c r="BS292" t="s">
        <v>3601</v>
      </c>
      <c r="BT292" t="str">
        <f>HYPERLINK("https%3A%2F%2Fwww.webofscience.com%2Fwos%2Fwoscc%2Ffull-record%2FWOS:A1993LD93300011","View Full Record in Web of Science")</f>
        <v>View Full Record in Web of Science</v>
      </c>
    </row>
    <row r="293" spans="1:72" x14ac:dyDescent="0.15">
      <c r="A293" t="s">
        <v>72</v>
      </c>
      <c r="B293" t="s">
        <v>3602</v>
      </c>
      <c r="C293" t="s">
        <v>74</v>
      </c>
      <c r="D293" t="s">
        <v>74</v>
      </c>
      <c r="E293" t="s">
        <v>74</v>
      </c>
      <c r="F293" t="s">
        <v>3602</v>
      </c>
      <c r="G293" t="s">
        <v>74</v>
      </c>
      <c r="H293" t="s">
        <v>74</v>
      </c>
      <c r="I293" t="s">
        <v>3603</v>
      </c>
      <c r="J293" t="s">
        <v>3604</v>
      </c>
      <c r="K293" t="s">
        <v>74</v>
      </c>
      <c r="L293" t="s">
        <v>74</v>
      </c>
      <c r="M293" t="s">
        <v>77</v>
      </c>
      <c r="N293" t="s">
        <v>78</v>
      </c>
      <c r="O293" t="s">
        <v>74</v>
      </c>
      <c r="P293" t="s">
        <v>74</v>
      </c>
      <c r="Q293" t="s">
        <v>74</v>
      </c>
      <c r="R293" t="s">
        <v>74</v>
      </c>
      <c r="S293" t="s">
        <v>74</v>
      </c>
      <c r="T293" t="s">
        <v>74</v>
      </c>
      <c r="U293" t="s">
        <v>3605</v>
      </c>
      <c r="V293" t="s">
        <v>3606</v>
      </c>
      <c r="W293" t="s">
        <v>3607</v>
      </c>
      <c r="X293" t="s">
        <v>2118</v>
      </c>
      <c r="Y293" t="s">
        <v>3608</v>
      </c>
      <c r="Z293" t="s">
        <v>74</v>
      </c>
      <c r="AA293" t="s">
        <v>3609</v>
      </c>
      <c r="AB293" t="s">
        <v>3610</v>
      </c>
      <c r="AC293" t="s">
        <v>74</v>
      </c>
      <c r="AD293" t="s">
        <v>74</v>
      </c>
      <c r="AE293" t="s">
        <v>74</v>
      </c>
      <c r="AF293" t="s">
        <v>74</v>
      </c>
      <c r="AG293">
        <v>42</v>
      </c>
      <c r="AH293">
        <v>217</v>
      </c>
      <c r="AI293">
        <v>229</v>
      </c>
      <c r="AJ293">
        <v>0</v>
      </c>
      <c r="AK293">
        <v>3</v>
      </c>
      <c r="AL293" t="s">
        <v>256</v>
      </c>
      <c r="AM293" t="s">
        <v>257</v>
      </c>
      <c r="AN293" t="s">
        <v>396</v>
      </c>
      <c r="AO293" t="s">
        <v>3611</v>
      </c>
      <c r="AP293" t="s">
        <v>3612</v>
      </c>
      <c r="AQ293" t="s">
        <v>74</v>
      </c>
      <c r="AR293" t="s">
        <v>3613</v>
      </c>
      <c r="AS293" t="s">
        <v>3614</v>
      </c>
      <c r="AT293" t="s">
        <v>3615</v>
      </c>
      <c r="AU293">
        <v>1993</v>
      </c>
      <c r="AV293">
        <v>98</v>
      </c>
      <c r="AW293" t="s">
        <v>3616</v>
      </c>
      <c r="AX293" t="s">
        <v>74</v>
      </c>
      <c r="AY293" t="s">
        <v>74</v>
      </c>
      <c r="AZ293" t="s">
        <v>74</v>
      </c>
      <c r="BA293" t="s">
        <v>74</v>
      </c>
      <c r="BB293">
        <v>9233</v>
      </c>
      <c r="BC293">
        <v>9247</v>
      </c>
      <c r="BD293" t="s">
        <v>74</v>
      </c>
      <c r="BE293" t="s">
        <v>3617</v>
      </c>
      <c r="BF293" t="str">
        <f>HYPERLINK("http://dx.doi.org/10.1029/92JA02972","http://dx.doi.org/10.1029/92JA02972")</f>
        <v>http://dx.doi.org/10.1029/92JA02972</v>
      </c>
      <c r="BG293" t="s">
        <v>74</v>
      </c>
      <c r="BH293" t="s">
        <v>74</v>
      </c>
      <c r="BI293">
        <v>15</v>
      </c>
      <c r="BJ293" t="s">
        <v>2327</v>
      </c>
      <c r="BK293" t="s">
        <v>88</v>
      </c>
      <c r="BL293" t="s">
        <v>2327</v>
      </c>
      <c r="BM293" t="s">
        <v>3618</v>
      </c>
      <c r="BN293" t="s">
        <v>74</v>
      </c>
      <c r="BO293" t="s">
        <v>74</v>
      </c>
      <c r="BP293" t="s">
        <v>74</v>
      </c>
      <c r="BQ293" t="s">
        <v>74</v>
      </c>
      <c r="BR293" t="s">
        <v>91</v>
      </c>
      <c r="BS293" t="s">
        <v>3619</v>
      </c>
      <c r="BT293" t="str">
        <f>HYPERLINK("https%3A%2F%2Fwww.webofscience.com%2Fwos%2Fwoscc%2Ffull-record%2FWOS:A1993LG05800007","View Full Record in Web of Science")</f>
        <v>View Full Record in Web of Science</v>
      </c>
    </row>
    <row r="294" spans="1:72" x14ac:dyDescent="0.15">
      <c r="A294" t="s">
        <v>72</v>
      </c>
      <c r="B294" t="s">
        <v>3620</v>
      </c>
      <c r="C294" t="s">
        <v>74</v>
      </c>
      <c r="D294" t="s">
        <v>74</v>
      </c>
      <c r="E294" t="s">
        <v>74</v>
      </c>
      <c r="F294" t="s">
        <v>3620</v>
      </c>
      <c r="G294" t="s">
        <v>74</v>
      </c>
      <c r="H294" t="s">
        <v>74</v>
      </c>
      <c r="I294" t="s">
        <v>3621</v>
      </c>
      <c r="J294" t="s">
        <v>950</v>
      </c>
      <c r="K294" t="s">
        <v>74</v>
      </c>
      <c r="L294" t="s">
        <v>74</v>
      </c>
      <c r="M294" t="s">
        <v>77</v>
      </c>
      <c r="N294" t="s">
        <v>599</v>
      </c>
      <c r="O294" t="s">
        <v>74</v>
      </c>
      <c r="P294" t="s">
        <v>74</v>
      </c>
      <c r="Q294" t="s">
        <v>74</v>
      </c>
      <c r="R294" t="s">
        <v>74</v>
      </c>
      <c r="S294" t="s">
        <v>74</v>
      </c>
      <c r="T294" t="s">
        <v>74</v>
      </c>
      <c r="U294" t="s">
        <v>74</v>
      </c>
      <c r="V294" t="s">
        <v>3622</v>
      </c>
      <c r="W294" t="s">
        <v>74</v>
      </c>
      <c r="X294" t="s">
        <v>74</v>
      </c>
      <c r="Y294" t="s">
        <v>3623</v>
      </c>
      <c r="Z294" t="s">
        <v>74</v>
      </c>
      <c r="AA294" t="s">
        <v>954</v>
      </c>
      <c r="AB294" t="s">
        <v>955</v>
      </c>
      <c r="AC294" t="s">
        <v>74</v>
      </c>
      <c r="AD294" t="s">
        <v>74</v>
      </c>
      <c r="AE294" t="s">
        <v>74</v>
      </c>
      <c r="AF294" t="s">
        <v>74</v>
      </c>
      <c r="AG294">
        <v>24</v>
      </c>
      <c r="AH294">
        <v>62</v>
      </c>
      <c r="AI294">
        <v>66</v>
      </c>
      <c r="AJ294">
        <v>0</v>
      </c>
      <c r="AK294">
        <v>2</v>
      </c>
      <c r="AL294" t="s">
        <v>956</v>
      </c>
      <c r="AM294" t="s">
        <v>957</v>
      </c>
      <c r="AN294" t="s">
        <v>958</v>
      </c>
      <c r="AO294" t="s">
        <v>959</v>
      </c>
      <c r="AP294" t="s">
        <v>74</v>
      </c>
      <c r="AQ294" t="s">
        <v>74</v>
      </c>
      <c r="AR294" t="s">
        <v>960</v>
      </c>
      <c r="AS294" t="s">
        <v>961</v>
      </c>
      <c r="AT294" t="s">
        <v>3246</v>
      </c>
      <c r="AU294">
        <v>1993</v>
      </c>
      <c r="AV294">
        <v>23</v>
      </c>
      <c r="AW294">
        <v>6</v>
      </c>
      <c r="AX294" t="s">
        <v>74</v>
      </c>
      <c r="AY294" t="s">
        <v>74</v>
      </c>
      <c r="AZ294" t="s">
        <v>74</v>
      </c>
      <c r="BA294" t="s">
        <v>74</v>
      </c>
      <c r="BB294">
        <v>1264</v>
      </c>
      <c r="BC294">
        <v>1276</v>
      </c>
      <c r="BD294" t="s">
        <v>74</v>
      </c>
      <c r="BE294" t="s">
        <v>3624</v>
      </c>
      <c r="BF294" t="str">
        <f>HYPERLINK("http://dx.doi.org/10.1175/1520-0485(1993)023&lt;1264:TFOABW&gt;2.0.CO;2","http://dx.doi.org/10.1175/1520-0485(1993)023&lt;1264:TFOABW&gt;2.0.CO;2")</f>
        <v>http://dx.doi.org/10.1175/1520-0485(1993)023&lt;1264:TFOABW&gt;2.0.CO;2</v>
      </c>
      <c r="BG294" t="s">
        <v>74</v>
      </c>
      <c r="BH294" t="s">
        <v>74</v>
      </c>
      <c r="BI294">
        <v>13</v>
      </c>
      <c r="BJ294" t="s">
        <v>963</v>
      </c>
      <c r="BK294" t="s">
        <v>88</v>
      </c>
      <c r="BL294" t="s">
        <v>963</v>
      </c>
      <c r="BM294" t="s">
        <v>3625</v>
      </c>
      <c r="BN294" t="s">
        <v>74</v>
      </c>
      <c r="BO294" t="s">
        <v>965</v>
      </c>
      <c r="BP294" t="s">
        <v>74</v>
      </c>
      <c r="BQ294" t="s">
        <v>74</v>
      </c>
      <c r="BR294" t="s">
        <v>91</v>
      </c>
      <c r="BS294" t="s">
        <v>3626</v>
      </c>
      <c r="BT294" t="str">
        <f>HYPERLINK("https%3A%2F%2Fwww.webofscience.com%2Fwos%2Fwoscc%2Ffull-record%2FWOS:A1993LJ37700016","View Full Record in Web of Science")</f>
        <v>View Full Record in Web of Science</v>
      </c>
    </row>
    <row r="295" spans="1:72" x14ac:dyDescent="0.15">
      <c r="A295" t="s">
        <v>72</v>
      </c>
      <c r="B295" t="s">
        <v>3627</v>
      </c>
      <c r="C295" t="s">
        <v>74</v>
      </c>
      <c r="D295" t="s">
        <v>74</v>
      </c>
      <c r="E295" t="s">
        <v>74</v>
      </c>
      <c r="F295" t="s">
        <v>3627</v>
      </c>
      <c r="G295" t="s">
        <v>74</v>
      </c>
      <c r="H295" t="s">
        <v>74</v>
      </c>
      <c r="I295" t="s">
        <v>3628</v>
      </c>
      <c r="J295" t="s">
        <v>173</v>
      </c>
      <c r="K295" t="s">
        <v>74</v>
      </c>
      <c r="L295" t="s">
        <v>74</v>
      </c>
      <c r="M295" t="s">
        <v>77</v>
      </c>
      <c r="N295" t="s">
        <v>78</v>
      </c>
      <c r="O295" t="s">
        <v>74</v>
      </c>
      <c r="P295" t="s">
        <v>74</v>
      </c>
      <c r="Q295" t="s">
        <v>74</v>
      </c>
      <c r="R295" t="s">
        <v>74</v>
      </c>
      <c r="S295" t="s">
        <v>74</v>
      </c>
      <c r="T295" t="s">
        <v>74</v>
      </c>
      <c r="U295" t="s">
        <v>3629</v>
      </c>
      <c r="V295" t="s">
        <v>3630</v>
      </c>
      <c r="W295" t="s">
        <v>74</v>
      </c>
      <c r="X295" t="s">
        <v>74</v>
      </c>
      <c r="Y295" t="s">
        <v>3631</v>
      </c>
      <c r="Z295" t="s">
        <v>74</v>
      </c>
      <c r="AA295" t="s">
        <v>74</v>
      </c>
      <c r="AB295" t="s">
        <v>74</v>
      </c>
      <c r="AC295" t="s">
        <v>74</v>
      </c>
      <c r="AD295" t="s">
        <v>74</v>
      </c>
      <c r="AE295" t="s">
        <v>74</v>
      </c>
      <c r="AF295" t="s">
        <v>74</v>
      </c>
      <c r="AG295">
        <v>17</v>
      </c>
      <c r="AH295">
        <v>14</v>
      </c>
      <c r="AI295">
        <v>17</v>
      </c>
      <c r="AJ295">
        <v>1</v>
      </c>
      <c r="AK295">
        <v>1</v>
      </c>
      <c r="AL295" t="s">
        <v>177</v>
      </c>
      <c r="AM295" t="s">
        <v>178</v>
      </c>
      <c r="AN295" t="s">
        <v>179</v>
      </c>
      <c r="AO295" t="s">
        <v>180</v>
      </c>
      <c r="AP295" t="s">
        <v>74</v>
      </c>
      <c r="AQ295" t="s">
        <v>74</v>
      </c>
      <c r="AR295" t="s">
        <v>181</v>
      </c>
      <c r="AS295" t="s">
        <v>182</v>
      </c>
      <c r="AT295" t="s">
        <v>3246</v>
      </c>
      <c r="AU295">
        <v>1993</v>
      </c>
      <c r="AV295">
        <v>116</v>
      </c>
      <c r="AW295">
        <v>2</v>
      </c>
      <c r="AX295" t="s">
        <v>74</v>
      </c>
      <c r="AY295" t="s">
        <v>74</v>
      </c>
      <c r="AZ295" t="s">
        <v>74</v>
      </c>
      <c r="BA295" t="s">
        <v>74</v>
      </c>
      <c r="BB295">
        <v>269</v>
      </c>
      <c r="BC295">
        <v>275</v>
      </c>
      <c r="BD295" t="s">
        <v>74</v>
      </c>
      <c r="BE295" t="s">
        <v>3632</v>
      </c>
      <c r="BF295" t="str">
        <f>HYPERLINK("http://dx.doi.org/10.1007/BF00350017","http://dx.doi.org/10.1007/BF00350017")</f>
        <v>http://dx.doi.org/10.1007/BF00350017</v>
      </c>
      <c r="BG295" t="s">
        <v>74</v>
      </c>
      <c r="BH295" t="s">
        <v>74</v>
      </c>
      <c r="BI295">
        <v>7</v>
      </c>
      <c r="BJ295" t="s">
        <v>184</v>
      </c>
      <c r="BK295" t="s">
        <v>88</v>
      </c>
      <c r="BL295" t="s">
        <v>184</v>
      </c>
      <c r="BM295" t="s">
        <v>3633</v>
      </c>
      <c r="BN295" t="s">
        <v>74</v>
      </c>
      <c r="BO295" t="s">
        <v>74</v>
      </c>
      <c r="BP295" t="s">
        <v>74</v>
      </c>
      <c r="BQ295" t="s">
        <v>74</v>
      </c>
      <c r="BR295" t="s">
        <v>91</v>
      </c>
      <c r="BS295" t="s">
        <v>3634</v>
      </c>
      <c r="BT295" t="str">
        <f>HYPERLINK("https%3A%2F%2Fwww.webofscience.com%2Fwos%2Fwoscc%2Ffull-record%2FWOS:A1993LR14000011","View Full Record in Web of Science")</f>
        <v>View Full Record in Web of Science</v>
      </c>
    </row>
    <row r="296" spans="1:72" x14ac:dyDescent="0.15">
      <c r="A296" t="s">
        <v>72</v>
      </c>
      <c r="B296" t="s">
        <v>3635</v>
      </c>
      <c r="C296" t="s">
        <v>74</v>
      </c>
      <c r="D296" t="s">
        <v>74</v>
      </c>
      <c r="E296" t="s">
        <v>74</v>
      </c>
      <c r="F296" t="s">
        <v>3635</v>
      </c>
      <c r="G296" t="s">
        <v>74</v>
      </c>
      <c r="H296" t="s">
        <v>74</v>
      </c>
      <c r="I296" t="s">
        <v>3636</v>
      </c>
      <c r="J296" t="s">
        <v>173</v>
      </c>
      <c r="K296" t="s">
        <v>74</v>
      </c>
      <c r="L296" t="s">
        <v>74</v>
      </c>
      <c r="M296" t="s">
        <v>77</v>
      </c>
      <c r="N296" t="s">
        <v>78</v>
      </c>
      <c r="O296" t="s">
        <v>74</v>
      </c>
      <c r="P296" t="s">
        <v>74</v>
      </c>
      <c r="Q296" t="s">
        <v>74</v>
      </c>
      <c r="R296" t="s">
        <v>74</v>
      </c>
      <c r="S296" t="s">
        <v>74</v>
      </c>
      <c r="T296" t="s">
        <v>74</v>
      </c>
      <c r="U296" t="s">
        <v>3637</v>
      </c>
      <c r="V296" t="s">
        <v>3638</v>
      </c>
      <c r="W296" t="s">
        <v>74</v>
      </c>
      <c r="X296" t="s">
        <v>74</v>
      </c>
      <c r="Y296" t="s">
        <v>3639</v>
      </c>
      <c r="Z296" t="s">
        <v>74</v>
      </c>
      <c r="AA296" t="s">
        <v>74</v>
      </c>
      <c r="AB296" t="s">
        <v>74</v>
      </c>
      <c r="AC296" t="s">
        <v>74</v>
      </c>
      <c r="AD296" t="s">
        <v>74</v>
      </c>
      <c r="AE296" t="s">
        <v>74</v>
      </c>
      <c r="AF296" t="s">
        <v>74</v>
      </c>
      <c r="AG296">
        <v>36</v>
      </c>
      <c r="AH296">
        <v>38</v>
      </c>
      <c r="AI296">
        <v>40</v>
      </c>
      <c r="AJ296">
        <v>0</v>
      </c>
      <c r="AK296">
        <v>6</v>
      </c>
      <c r="AL296" t="s">
        <v>177</v>
      </c>
      <c r="AM296" t="s">
        <v>178</v>
      </c>
      <c r="AN296" t="s">
        <v>179</v>
      </c>
      <c r="AO296" t="s">
        <v>180</v>
      </c>
      <c r="AP296" t="s">
        <v>74</v>
      </c>
      <c r="AQ296" t="s">
        <v>74</v>
      </c>
      <c r="AR296" t="s">
        <v>181</v>
      </c>
      <c r="AS296" t="s">
        <v>182</v>
      </c>
      <c r="AT296" t="s">
        <v>3246</v>
      </c>
      <c r="AU296">
        <v>1993</v>
      </c>
      <c r="AV296">
        <v>116</v>
      </c>
      <c r="AW296">
        <v>2</v>
      </c>
      <c r="AX296" t="s">
        <v>74</v>
      </c>
      <c r="AY296" t="s">
        <v>74</v>
      </c>
      <c r="AZ296" t="s">
        <v>74</v>
      </c>
      <c r="BA296" t="s">
        <v>74</v>
      </c>
      <c r="BB296">
        <v>301</v>
      </c>
      <c r="BC296">
        <v>310</v>
      </c>
      <c r="BD296" t="s">
        <v>74</v>
      </c>
      <c r="BE296" t="s">
        <v>3640</v>
      </c>
      <c r="BF296" t="str">
        <f>HYPERLINK("http://dx.doi.org/10.1007/BF00350020","http://dx.doi.org/10.1007/BF00350020")</f>
        <v>http://dx.doi.org/10.1007/BF00350020</v>
      </c>
      <c r="BG296" t="s">
        <v>74</v>
      </c>
      <c r="BH296" t="s">
        <v>74</v>
      </c>
      <c r="BI296">
        <v>10</v>
      </c>
      <c r="BJ296" t="s">
        <v>184</v>
      </c>
      <c r="BK296" t="s">
        <v>88</v>
      </c>
      <c r="BL296" t="s">
        <v>184</v>
      </c>
      <c r="BM296" t="s">
        <v>3633</v>
      </c>
      <c r="BN296" t="s">
        <v>74</v>
      </c>
      <c r="BO296" t="s">
        <v>74</v>
      </c>
      <c r="BP296" t="s">
        <v>74</v>
      </c>
      <c r="BQ296" t="s">
        <v>74</v>
      </c>
      <c r="BR296" t="s">
        <v>91</v>
      </c>
      <c r="BS296" t="s">
        <v>3641</v>
      </c>
      <c r="BT296" t="str">
        <f>HYPERLINK("https%3A%2F%2Fwww.webofscience.com%2Fwos%2Fwoscc%2Ffull-record%2FWOS:A1993LR14000014","View Full Record in Web of Science")</f>
        <v>View Full Record in Web of Science</v>
      </c>
    </row>
    <row r="297" spans="1:72" x14ac:dyDescent="0.15">
      <c r="A297" t="s">
        <v>72</v>
      </c>
      <c r="B297" t="s">
        <v>3642</v>
      </c>
      <c r="C297" t="s">
        <v>74</v>
      </c>
      <c r="D297" t="s">
        <v>74</v>
      </c>
      <c r="E297" t="s">
        <v>74</v>
      </c>
      <c r="F297" t="s">
        <v>3642</v>
      </c>
      <c r="G297" t="s">
        <v>74</v>
      </c>
      <c r="H297" t="s">
        <v>74</v>
      </c>
      <c r="I297" t="s">
        <v>3643</v>
      </c>
      <c r="J297" t="s">
        <v>1085</v>
      </c>
      <c r="K297" t="s">
        <v>74</v>
      </c>
      <c r="L297" t="s">
        <v>74</v>
      </c>
      <c r="M297" t="s">
        <v>77</v>
      </c>
      <c r="N297" t="s">
        <v>78</v>
      </c>
      <c r="O297" t="s">
        <v>74</v>
      </c>
      <c r="P297" t="s">
        <v>74</v>
      </c>
      <c r="Q297" t="s">
        <v>74</v>
      </c>
      <c r="R297" t="s">
        <v>74</v>
      </c>
      <c r="S297" t="s">
        <v>74</v>
      </c>
      <c r="T297" t="s">
        <v>74</v>
      </c>
      <c r="U297" t="s">
        <v>3644</v>
      </c>
      <c r="V297" t="s">
        <v>3645</v>
      </c>
      <c r="W297" t="s">
        <v>3646</v>
      </c>
      <c r="X297" t="s">
        <v>3647</v>
      </c>
      <c r="Y297" t="s">
        <v>3648</v>
      </c>
      <c r="Z297" t="s">
        <v>74</v>
      </c>
      <c r="AA297" t="s">
        <v>3649</v>
      </c>
      <c r="AB297" t="s">
        <v>3650</v>
      </c>
      <c r="AC297" t="s">
        <v>74</v>
      </c>
      <c r="AD297" t="s">
        <v>74</v>
      </c>
      <c r="AE297" t="s">
        <v>74</v>
      </c>
      <c r="AF297" t="s">
        <v>74</v>
      </c>
      <c r="AG297">
        <v>61</v>
      </c>
      <c r="AH297">
        <v>48</v>
      </c>
      <c r="AI297">
        <v>52</v>
      </c>
      <c r="AJ297">
        <v>0</v>
      </c>
      <c r="AK297">
        <v>11</v>
      </c>
      <c r="AL297" t="s">
        <v>1092</v>
      </c>
      <c r="AM297" t="s">
        <v>1093</v>
      </c>
      <c r="AN297" t="s">
        <v>1094</v>
      </c>
      <c r="AO297" t="s">
        <v>1095</v>
      </c>
      <c r="AP297" t="s">
        <v>74</v>
      </c>
      <c r="AQ297" t="s">
        <v>74</v>
      </c>
      <c r="AR297" t="s">
        <v>1096</v>
      </c>
      <c r="AS297" t="s">
        <v>1097</v>
      </c>
      <c r="AT297" t="s">
        <v>3246</v>
      </c>
      <c r="AU297">
        <v>1993</v>
      </c>
      <c r="AV297">
        <v>96</v>
      </c>
      <c r="AW297">
        <v>1</v>
      </c>
      <c r="AX297" t="s">
        <v>74</v>
      </c>
      <c r="AY297" t="s">
        <v>74</v>
      </c>
      <c r="AZ297" t="s">
        <v>74</v>
      </c>
      <c r="BA297" t="s">
        <v>74</v>
      </c>
      <c r="BB297">
        <v>1</v>
      </c>
      <c r="BC297">
        <v>15</v>
      </c>
      <c r="BD297" t="s">
        <v>74</v>
      </c>
      <c r="BE297" t="s">
        <v>3651</v>
      </c>
      <c r="BF297" t="str">
        <f>HYPERLINK("http://dx.doi.org/10.3354/meps096001","http://dx.doi.org/10.3354/meps096001")</f>
        <v>http://dx.doi.org/10.3354/meps096001</v>
      </c>
      <c r="BG297" t="s">
        <v>74</v>
      </c>
      <c r="BH297" t="s">
        <v>74</v>
      </c>
      <c r="BI297">
        <v>15</v>
      </c>
      <c r="BJ297" t="s">
        <v>1099</v>
      </c>
      <c r="BK297" t="s">
        <v>88</v>
      </c>
      <c r="BL297" t="s">
        <v>1100</v>
      </c>
      <c r="BM297" t="s">
        <v>3652</v>
      </c>
      <c r="BN297" t="s">
        <v>74</v>
      </c>
      <c r="BO297" t="s">
        <v>3653</v>
      </c>
      <c r="BP297" t="s">
        <v>74</v>
      </c>
      <c r="BQ297" t="s">
        <v>74</v>
      </c>
      <c r="BR297" t="s">
        <v>91</v>
      </c>
      <c r="BS297" t="s">
        <v>3654</v>
      </c>
      <c r="BT297" t="str">
        <f>HYPERLINK("https%3A%2F%2Fwww.webofscience.com%2Fwos%2Fwoscc%2Ffull-record%2FWOS:A1993LH80600001","View Full Record in Web of Science")</f>
        <v>View Full Record in Web of Science</v>
      </c>
    </row>
    <row r="298" spans="1:72" x14ac:dyDescent="0.15">
      <c r="A298" t="s">
        <v>72</v>
      </c>
      <c r="B298" t="s">
        <v>3655</v>
      </c>
      <c r="C298" t="s">
        <v>74</v>
      </c>
      <c r="D298" t="s">
        <v>74</v>
      </c>
      <c r="E298" t="s">
        <v>74</v>
      </c>
      <c r="F298" t="s">
        <v>3655</v>
      </c>
      <c r="G298" t="s">
        <v>74</v>
      </c>
      <c r="H298" t="s">
        <v>74</v>
      </c>
      <c r="I298" t="s">
        <v>3656</v>
      </c>
      <c r="J298" t="s">
        <v>1085</v>
      </c>
      <c r="K298" t="s">
        <v>74</v>
      </c>
      <c r="L298" t="s">
        <v>74</v>
      </c>
      <c r="M298" t="s">
        <v>77</v>
      </c>
      <c r="N298" t="s">
        <v>78</v>
      </c>
      <c r="O298" t="s">
        <v>74</v>
      </c>
      <c r="P298" t="s">
        <v>74</v>
      </c>
      <c r="Q298" t="s">
        <v>74</v>
      </c>
      <c r="R298" t="s">
        <v>74</v>
      </c>
      <c r="S298" t="s">
        <v>74</v>
      </c>
      <c r="T298" t="s">
        <v>74</v>
      </c>
      <c r="U298" t="s">
        <v>3657</v>
      </c>
      <c r="V298" t="s">
        <v>3658</v>
      </c>
      <c r="W298" t="s">
        <v>3659</v>
      </c>
      <c r="X298" t="s">
        <v>74</v>
      </c>
      <c r="Y298" t="s">
        <v>3660</v>
      </c>
      <c r="Z298" t="s">
        <v>74</v>
      </c>
      <c r="AA298" t="s">
        <v>74</v>
      </c>
      <c r="AB298" t="s">
        <v>74</v>
      </c>
      <c r="AC298" t="s">
        <v>74</v>
      </c>
      <c r="AD298" t="s">
        <v>74</v>
      </c>
      <c r="AE298" t="s">
        <v>74</v>
      </c>
      <c r="AF298" t="s">
        <v>74</v>
      </c>
      <c r="AG298">
        <v>61</v>
      </c>
      <c r="AH298">
        <v>57</v>
      </c>
      <c r="AI298">
        <v>61</v>
      </c>
      <c r="AJ298">
        <v>0</v>
      </c>
      <c r="AK298">
        <v>11</v>
      </c>
      <c r="AL298" t="s">
        <v>1092</v>
      </c>
      <c r="AM298" t="s">
        <v>1093</v>
      </c>
      <c r="AN298" t="s">
        <v>1094</v>
      </c>
      <c r="AO298" t="s">
        <v>1095</v>
      </c>
      <c r="AP298" t="s">
        <v>74</v>
      </c>
      <c r="AQ298" t="s">
        <v>74</v>
      </c>
      <c r="AR298" t="s">
        <v>1096</v>
      </c>
      <c r="AS298" t="s">
        <v>1097</v>
      </c>
      <c r="AT298" t="s">
        <v>3246</v>
      </c>
      <c r="AU298">
        <v>1993</v>
      </c>
      <c r="AV298">
        <v>96</v>
      </c>
      <c r="AW298">
        <v>1</v>
      </c>
      <c r="AX298" t="s">
        <v>74</v>
      </c>
      <c r="AY298" t="s">
        <v>74</v>
      </c>
      <c r="AZ298" t="s">
        <v>74</v>
      </c>
      <c r="BA298" t="s">
        <v>74</v>
      </c>
      <c r="BB298">
        <v>17</v>
      </c>
      <c r="BC298">
        <v>31</v>
      </c>
      <c r="BD298" t="s">
        <v>74</v>
      </c>
      <c r="BE298" t="s">
        <v>3661</v>
      </c>
      <c r="BF298" t="str">
        <f>HYPERLINK("http://dx.doi.org/10.3354/meps096017","http://dx.doi.org/10.3354/meps096017")</f>
        <v>http://dx.doi.org/10.3354/meps096017</v>
      </c>
      <c r="BG298" t="s">
        <v>74</v>
      </c>
      <c r="BH298" t="s">
        <v>74</v>
      </c>
      <c r="BI298">
        <v>15</v>
      </c>
      <c r="BJ298" t="s">
        <v>1099</v>
      </c>
      <c r="BK298" t="s">
        <v>88</v>
      </c>
      <c r="BL298" t="s">
        <v>1100</v>
      </c>
      <c r="BM298" t="s">
        <v>3652</v>
      </c>
      <c r="BN298" t="s">
        <v>74</v>
      </c>
      <c r="BO298" t="s">
        <v>169</v>
      </c>
      <c r="BP298" t="s">
        <v>74</v>
      </c>
      <c r="BQ298" t="s">
        <v>74</v>
      </c>
      <c r="BR298" t="s">
        <v>91</v>
      </c>
      <c r="BS298" t="s">
        <v>3662</v>
      </c>
      <c r="BT298" t="str">
        <f>HYPERLINK("https%3A%2F%2Fwww.webofscience.com%2Fwos%2Fwoscc%2Ffull-record%2FWOS:A1993LH80600002","View Full Record in Web of Science")</f>
        <v>View Full Record in Web of Science</v>
      </c>
    </row>
    <row r="299" spans="1:72" x14ac:dyDescent="0.15">
      <c r="A299" t="s">
        <v>72</v>
      </c>
      <c r="B299" t="s">
        <v>3663</v>
      </c>
      <c r="C299" t="s">
        <v>74</v>
      </c>
      <c r="D299" t="s">
        <v>74</v>
      </c>
      <c r="E299" t="s">
        <v>74</v>
      </c>
      <c r="F299" t="s">
        <v>3663</v>
      </c>
      <c r="G299" t="s">
        <v>74</v>
      </c>
      <c r="H299" t="s">
        <v>74</v>
      </c>
      <c r="I299" t="s">
        <v>3664</v>
      </c>
      <c r="J299" t="s">
        <v>1147</v>
      </c>
      <c r="K299" t="s">
        <v>74</v>
      </c>
      <c r="L299" t="s">
        <v>74</v>
      </c>
      <c r="M299" t="s">
        <v>77</v>
      </c>
      <c r="N299" t="s">
        <v>78</v>
      </c>
      <c r="O299" t="s">
        <v>74</v>
      </c>
      <c r="P299" t="s">
        <v>74</v>
      </c>
      <c r="Q299" t="s">
        <v>74</v>
      </c>
      <c r="R299" t="s">
        <v>74</v>
      </c>
      <c r="S299" t="s">
        <v>74</v>
      </c>
      <c r="T299" t="s">
        <v>74</v>
      </c>
      <c r="U299" t="s">
        <v>3665</v>
      </c>
      <c r="V299" t="s">
        <v>3666</v>
      </c>
      <c r="W299" t="s">
        <v>3667</v>
      </c>
      <c r="X299" t="s">
        <v>2625</v>
      </c>
      <c r="Y299" t="s">
        <v>3668</v>
      </c>
      <c r="Z299" t="s">
        <v>74</v>
      </c>
      <c r="AA299" t="s">
        <v>74</v>
      </c>
      <c r="AB299" t="s">
        <v>74</v>
      </c>
      <c r="AC299" t="s">
        <v>74</v>
      </c>
      <c r="AD299" t="s">
        <v>74</v>
      </c>
      <c r="AE299" t="s">
        <v>74</v>
      </c>
      <c r="AF299" t="s">
        <v>74</v>
      </c>
      <c r="AG299">
        <v>38</v>
      </c>
      <c r="AH299">
        <v>65</v>
      </c>
      <c r="AI299">
        <v>66</v>
      </c>
      <c r="AJ299">
        <v>0</v>
      </c>
      <c r="AK299">
        <v>5</v>
      </c>
      <c r="AL299" t="s">
        <v>1151</v>
      </c>
      <c r="AM299" t="s">
        <v>1152</v>
      </c>
      <c r="AN299" t="s">
        <v>1153</v>
      </c>
      <c r="AO299" t="s">
        <v>1154</v>
      </c>
      <c r="AP299" t="s">
        <v>74</v>
      </c>
      <c r="AQ299" t="s">
        <v>74</v>
      </c>
      <c r="AR299" t="s">
        <v>1147</v>
      </c>
      <c r="AS299" t="s">
        <v>1155</v>
      </c>
      <c r="AT299" t="s">
        <v>3246</v>
      </c>
      <c r="AU299">
        <v>1993</v>
      </c>
      <c r="AV299">
        <v>28</v>
      </c>
      <c r="AW299">
        <v>2</v>
      </c>
      <c r="AX299" t="s">
        <v>74</v>
      </c>
      <c r="AY299" t="s">
        <v>74</v>
      </c>
      <c r="AZ299" t="s">
        <v>74</v>
      </c>
      <c r="BA299" t="s">
        <v>74</v>
      </c>
      <c r="BB299">
        <v>188</v>
      </c>
      <c r="BC299">
        <v>195</v>
      </c>
      <c r="BD299" t="s">
        <v>74</v>
      </c>
      <c r="BE299" t="s">
        <v>3669</v>
      </c>
      <c r="BF299" t="str">
        <f>HYPERLINK("http://dx.doi.org/10.1111/j.1945-5100.1993.tb00756.x","http://dx.doi.org/10.1111/j.1945-5100.1993.tb00756.x")</f>
        <v>http://dx.doi.org/10.1111/j.1945-5100.1993.tb00756.x</v>
      </c>
      <c r="BG299" t="s">
        <v>74</v>
      </c>
      <c r="BH299" t="s">
        <v>74</v>
      </c>
      <c r="BI299">
        <v>8</v>
      </c>
      <c r="BJ299" t="s">
        <v>727</v>
      </c>
      <c r="BK299" t="s">
        <v>88</v>
      </c>
      <c r="BL299" t="s">
        <v>727</v>
      </c>
      <c r="BM299" t="s">
        <v>3670</v>
      </c>
      <c r="BN299" t="s">
        <v>74</v>
      </c>
      <c r="BO299" t="s">
        <v>74</v>
      </c>
      <c r="BP299" t="s">
        <v>74</v>
      </c>
      <c r="BQ299" t="s">
        <v>74</v>
      </c>
      <c r="BR299" t="s">
        <v>91</v>
      </c>
      <c r="BS299" t="s">
        <v>3671</v>
      </c>
      <c r="BT299" t="str">
        <f>HYPERLINK("https%3A%2F%2Fwww.webofscience.com%2Fwos%2Fwoscc%2Ffull-record%2FWOS:A1993LJ27000004","View Full Record in Web of Science")</f>
        <v>View Full Record in Web of Science</v>
      </c>
    </row>
    <row r="300" spans="1:72" x14ac:dyDescent="0.15">
      <c r="A300" t="s">
        <v>72</v>
      </c>
      <c r="B300" t="s">
        <v>3672</v>
      </c>
      <c r="C300" t="s">
        <v>74</v>
      </c>
      <c r="D300" t="s">
        <v>74</v>
      </c>
      <c r="E300" t="s">
        <v>74</v>
      </c>
      <c r="F300" t="s">
        <v>3672</v>
      </c>
      <c r="G300" t="s">
        <v>74</v>
      </c>
      <c r="H300" t="s">
        <v>74</v>
      </c>
      <c r="I300" t="s">
        <v>3673</v>
      </c>
      <c r="J300" t="s">
        <v>1147</v>
      </c>
      <c r="K300" t="s">
        <v>74</v>
      </c>
      <c r="L300" t="s">
        <v>74</v>
      </c>
      <c r="M300" t="s">
        <v>77</v>
      </c>
      <c r="N300" t="s">
        <v>78</v>
      </c>
      <c r="O300" t="s">
        <v>74</v>
      </c>
      <c r="P300" t="s">
        <v>74</v>
      </c>
      <c r="Q300" t="s">
        <v>74</v>
      </c>
      <c r="R300" t="s">
        <v>74</v>
      </c>
      <c r="S300" t="s">
        <v>74</v>
      </c>
      <c r="T300" t="s">
        <v>74</v>
      </c>
      <c r="U300" t="s">
        <v>3674</v>
      </c>
      <c r="V300" t="s">
        <v>3675</v>
      </c>
      <c r="W300" t="s">
        <v>3676</v>
      </c>
      <c r="X300" t="s">
        <v>3677</v>
      </c>
      <c r="Y300" t="s">
        <v>3678</v>
      </c>
      <c r="Z300" t="s">
        <v>74</v>
      </c>
      <c r="AA300" t="s">
        <v>74</v>
      </c>
      <c r="AB300" t="s">
        <v>74</v>
      </c>
      <c r="AC300" t="s">
        <v>74</v>
      </c>
      <c r="AD300" t="s">
        <v>74</v>
      </c>
      <c r="AE300" t="s">
        <v>74</v>
      </c>
      <c r="AF300" t="s">
        <v>74</v>
      </c>
      <c r="AG300">
        <v>37</v>
      </c>
      <c r="AH300">
        <v>23</v>
      </c>
      <c r="AI300">
        <v>23</v>
      </c>
      <c r="AJ300">
        <v>0</v>
      </c>
      <c r="AK300">
        <v>1</v>
      </c>
      <c r="AL300" t="s">
        <v>1151</v>
      </c>
      <c r="AM300" t="s">
        <v>1152</v>
      </c>
      <c r="AN300" t="s">
        <v>1153</v>
      </c>
      <c r="AO300" t="s">
        <v>1154</v>
      </c>
      <c r="AP300" t="s">
        <v>74</v>
      </c>
      <c r="AQ300" t="s">
        <v>74</v>
      </c>
      <c r="AR300" t="s">
        <v>1147</v>
      </c>
      <c r="AS300" t="s">
        <v>1155</v>
      </c>
      <c r="AT300" t="s">
        <v>3246</v>
      </c>
      <c r="AU300">
        <v>1993</v>
      </c>
      <c r="AV300">
        <v>28</v>
      </c>
      <c r="AW300">
        <v>2</v>
      </c>
      <c r="AX300" t="s">
        <v>74</v>
      </c>
      <c r="AY300" t="s">
        <v>74</v>
      </c>
      <c r="AZ300" t="s">
        <v>74</v>
      </c>
      <c r="BA300" t="s">
        <v>74</v>
      </c>
      <c r="BB300">
        <v>196</v>
      </c>
      <c r="BC300">
        <v>203</v>
      </c>
      <c r="BD300" t="s">
        <v>74</v>
      </c>
      <c r="BE300" t="s">
        <v>3679</v>
      </c>
      <c r="BF300" t="str">
        <f>HYPERLINK("http://dx.doi.org/10.1111/j.1945-5100.1993.tb00757.x","http://dx.doi.org/10.1111/j.1945-5100.1993.tb00757.x")</f>
        <v>http://dx.doi.org/10.1111/j.1945-5100.1993.tb00757.x</v>
      </c>
      <c r="BG300" t="s">
        <v>74</v>
      </c>
      <c r="BH300" t="s">
        <v>74</v>
      </c>
      <c r="BI300">
        <v>8</v>
      </c>
      <c r="BJ300" t="s">
        <v>727</v>
      </c>
      <c r="BK300" t="s">
        <v>88</v>
      </c>
      <c r="BL300" t="s">
        <v>727</v>
      </c>
      <c r="BM300" t="s">
        <v>3670</v>
      </c>
      <c r="BN300" t="s">
        <v>74</v>
      </c>
      <c r="BO300" t="s">
        <v>74</v>
      </c>
      <c r="BP300" t="s">
        <v>74</v>
      </c>
      <c r="BQ300" t="s">
        <v>74</v>
      </c>
      <c r="BR300" t="s">
        <v>91</v>
      </c>
      <c r="BS300" t="s">
        <v>3680</v>
      </c>
      <c r="BT300" t="str">
        <f>HYPERLINK("https%3A%2F%2Fwww.webofscience.com%2Fwos%2Fwoscc%2Ffull-record%2FWOS:A1993LJ27000005","View Full Record in Web of Science")</f>
        <v>View Full Record in Web of Science</v>
      </c>
    </row>
    <row r="301" spans="1:72" x14ac:dyDescent="0.15">
      <c r="A301" t="s">
        <v>72</v>
      </c>
      <c r="B301" t="s">
        <v>3681</v>
      </c>
      <c r="C301" t="s">
        <v>74</v>
      </c>
      <c r="D301" t="s">
        <v>74</v>
      </c>
      <c r="E301" t="s">
        <v>74</v>
      </c>
      <c r="F301" t="s">
        <v>3681</v>
      </c>
      <c r="G301" t="s">
        <v>74</v>
      </c>
      <c r="H301" t="s">
        <v>74</v>
      </c>
      <c r="I301" t="s">
        <v>3682</v>
      </c>
      <c r="J301" t="s">
        <v>3683</v>
      </c>
      <c r="K301" t="s">
        <v>74</v>
      </c>
      <c r="L301" t="s">
        <v>74</v>
      </c>
      <c r="M301" t="s">
        <v>77</v>
      </c>
      <c r="N301" t="s">
        <v>78</v>
      </c>
      <c r="O301" t="s">
        <v>74</v>
      </c>
      <c r="P301" t="s">
        <v>74</v>
      </c>
      <c r="Q301" t="s">
        <v>74</v>
      </c>
      <c r="R301" t="s">
        <v>74</v>
      </c>
      <c r="S301" t="s">
        <v>74</v>
      </c>
      <c r="T301" t="s">
        <v>3684</v>
      </c>
      <c r="U301" t="s">
        <v>74</v>
      </c>
      <c r="V301" t="s">
        <v>3685</v>
      </c>
      <c r="W301" t="s">
        <v>74</v>
      </c>
      <c r="X301" t="s">
        <v>74</v>
      </c>
      <c r="Y301" t="s">
        <v>3686</v>
      </c>
      <c r="Z301" t="s">
        <v>74</v>
      </c>
      <c r="AA301" t="s">
        <v>74</v>
      </c>
      <c r="AB301" t="s">
        <v>3687</v>
      </c>
      <c r="AC301" t="s">
        <v>74</v>
      </c>
      <c r="AD301" t="s">
        <v>74</v>
      </c>
      <c r="AE301" t="s">
        <v>74</v>
      </c>
      <c r="AF301" t="s">
        <v>74</v>
      </c>
      <c r="AG301">
        <v>12</v>
      </c>
      <c r="AH301">
        <v>20</v>
      </c>
      <c r="AI301">
        <v>24</v>
      </c>
      <c r="AJ301">
        <v>0</v>
      </c>
      <c r="AK301">
        <v>0</v>
      </c>
      <c r="AL301" t="s">
        <v>1713</v>
      </c>
      <c r="AM301" t="s">
        <v>320</v>
      </c>
      <c r="AN301" t="s">
        <v>1714</v>
      </c>
      <c r="AO301" t="s">
        <v>3688</v>
      </c>
      <c r="AP301" t="s">
        <v>74</v>
      </c>
      <c r="AQ301" t="s">
        <v>74</v>
      </c>
      <c r="AR301" t="s">
        <v>3683</v>
      </c>
      <c r="AS301" t="s">
        <v>3689</v>
      </c>
      <c r="AT301" t="s">
        <v>3246</v>
      </c>
      <c r="AU301">
        <v>1993</v>
      </c>
      <c r="AV301">
        <v>122</v>
      </c>
      <c r="AW301">
        <v>3</v>
      </c>
      <c r="AX301" t="s">
        <v>74</v>
      </c>
      <c r="AY301" t="s">
        <v>74</v>
      </c>
      <c r="AZ301" t="s">
        <v>74</v>
      </c>
      <c r="BA301" t="s">
        <v>74</v>
      </c>
      <c r="BB301">
        <v>169</v>
      </c>
      <c r="BC301">
        <v>175</v>
      </c>
      <c r="BD301" t="s">
        <v>74</v>
      </c>
      <c r="BE301" t="s">
        <v>3690</v>
      </c>
      <c r="BF301" t="str">
        <f>HYPERLINK("http://dx.doi.org/10.1007/BF01103478","http://dx.doi.org/10.1007/BF01103478")</f>
        <v>http://dx.doi.org/10.1007/BF01103478</v>
      </c>
      <c r="BG301" t="s">
        <v>74</v>
      </c>
      <c r="BH301" t="s">
        <v>74</v>
      </c>
      <c r="BI301">
        <v>7</v>
      </c>
      <c r="BJ301" t="s">
        <v>2834</v>
      </c>
      <c r="BK301" t="s">
        <v>88</v>
      </c>
      <c r="BL301" t="s">
        <v>2834</v>
      </c>
      <c r="BM301" t="s">
        <v>3691</v>
      </c>
      <c r="BN301">
        <v>8413499</v>
      </c>
      <c r="BO301" t="s">
        <v>74</v>
      </c>
      <c r="BP301" t="s">
        <v>74</v>
      </c>
      <c r="BQ301" t="s">
        <v>74</v>
      </c>
      <c r="BR301" t="s">
        <v>91</v>
      </c>
      <c r="BS301" t="s">
        <v>3692</v>
      </c>
      <c r="BT301" t="str">
        <f>HYPERLINK("https%3A%2F%2Fwww.webofscience.com%2Fwos%2Fwoscc%2Ffull-record%2FWOS:A1993LU04700007","View Full Record in Web of Science")</f>
        <v>View Full Record in Web of Science</v>
      </c>
    </row>
    <row r="302" spans="1:72" x14ac:dyDescent="0.15">
      <c r="A302" t="s">
        <v>72</v>
      </c>
      <c r="B302" t="s">
        <v>3693</v>
      </c>
      <c r="C302" t="s">
        <v>74</v>
      </c>
      <c r="D302" t="s">
        <v>74</v>
      </c>
      <c r="E302" t="s">
        <v>74</v>
      </c>
      <c r="F302" t="s">
        <v>3693</v>
      </c>
      <c r="G302" t="s">
        <v>74</v>
      </c>
      <c r="H302" t="s">
        <v>74</v>
      </c>
      <c r="I302" t="s">
        <v>3694</v>
      </c>
      <c r="J302" t="s">
        <v>3695</v>
      </c>
      <c r="K302" t="s">
        <v>74</v>
      </c>
      <c r="L302" t="s">
        <v>74</v>
      </c>
      <c r="M302" t="s">
        <v>77</v>
      </c>
      <c r="N302" t="s">
        <v>78</v>
      </c>
      <c r="O302" t="s">
        <v>74</v>
      </c>
      <c r="P302" t="s">
        <v>74</v>
      </c>
      <c r="Q302" t="s">
        <v>74</v>
      </c>
      <c r="R302" t="s">
        <v>74</v>
      </c>
      <c r="S302" t="s">
        <v>74</v>
      </c>
      <c r="T302" t="s">
        <v>74</v>
      </c>
      <c r="U302" t="s">
        <v>3696</v>
      </c>
      <c r="V302" t="s">
        <v>3697</v>
      </c>
      <c r="W302" t="s">
        <v>3698</v>
      </c>
      <c r="X302" t="s">
        <v>3699</v>
      </c>
      <c r="Y302" t="s">
        <v>74</v>
      </c>
      <c r="Z302" t="s">
        <v>74</v>
      </c>
      <c r="AA302" t="s">
        <v>74</v>
      </c>
      <c r="AB302" t="s">
        <v>74</v>
      </c>
      <c r="AC302" t="s">
        <v>74</v>
      </c>
      <c r="AD302" t="s">
        <v>74</v>
      </c>
      <c r="AE302" t="s">
        <v>74</v>
      </c>
      <c r="AF302" t="s">
        <v>74</v>
      </c>
      <c r="AG302">
        <v>39</v>
      </c>
      <c r="AH302">
        <v>18</v>
      </c>
      <c r="AI302">
        <v>19</v>
      </c>
      <c r="AJ302">
        <v>0</v>
      </c>
      <c r="AK302">
        <v>6</v>
      </c>
      <c r="AL302" t="s">
        <v>873</v>
      </c>
      <c r="AM302" t="s">
        <v>140</v>
      </c>
      <c r="AN302" t="s">
        <v>874</v>
      </c>
      <c r="AO302" t="s">
        <v>3700</v>
      </c>
      <c r="AP302" t="s">
        <v>74</v>
      </c>
      <c r="AQ302" t="s">
        <v>74</v>
      </c>
      <c r="AR302" t="s">
        <v>3701</v>
      </c>
      <c r="AS302" t="s">
        <v>3702</v>
      </c>
      <c r="AT302" t="s">
        <v>3246</v>
      </c>
      <c r="AU302">
        <v>1993</v>
      </c>
      <c r="AV302">
        <v>22</v>
      </c>
      <c r="AW302">
        <v>6</v>
      </c>
      <c r="AX302" t="s">
        <v>74</v>
      </c>
      <c r="AY302" t="s">
        <v>74</v>
      </c>
      <c r="AZ302" t="s">
        <v>74</v>
      </c>
      <c r="BA302" t="s">
        <v>74</v>
      </c>
      <c r="BB302">
        <v>555</v>
      </c>
      <c r="BC302">
        <v>566</v>
      </c>
      <c r="BD302" t="s">
        <v>74</v>
      </c>
      <c r="BE302" t="s">
        <v>3703</v>
      </c>
      <c r="BF302" t="str">
        <f>HYPERLINK("http://dx.doi.org/10.1016/0197-0186(93)90030-9","http://dx.doi.org/10.1016/0197-0186(93)90030-9")</f>
        <v>http://dx.doi.org/10.1016/0197-0186(93)90030-9</v>
      </c>
      <c r="BG302" t="s">
        <v>74</v>
      </c>
      <c r="BH302" t="s">
        <v>74</v>
      </c>
      <c r="BI302">
        <v>12</v>
      </c>
      <c r="BJ302" t="s">
        <v>3704</v>
      </c>
      <c r="BK302" t="s">
        <v>88</v>
      </c>
      <c r="BL302" t="s">
        <v>3705</v>
      </c>
      <c r="BM302" t="s">
        <v>3706</v>
      </c>
      <c r="BN302">
        <v>8513283</v>
      </c>
      <c r="BO302" t="s">
        <v>74</v>
      </c>
      <c r="BP302" t="s">
        <v>74</v>
      </c>
      <c r="BQ302" t="s">
        <v>74</v>
      </c>
      <c r="BR302" t="s">
        <v>91</v>
      </c>
      <c r="BS302" t="s">
        <v>3707</v>
      </c>
      <c r="BT302" t="str">
        <f>HYPERLINK("https%3A%2F%2Fwww.webofscience.com%2Fwos%2Fwoscc%2Ffull-record%2FWOS:A1993LC62800006","View Full Record in Web of Science")</f>
        <v>View Full Record in Web of Science</v>
      </c>
    </row>
    <row r="303" spans="1:72" x14ac:dyDescent="0.15">
      <c r="A303" t="s">
        <v>72</v>
      </c>
      <c r="B303" t="s">
        <v>3708</v>
      </c>
      <c r="C303" t="s">
        <v>74</v>
      </c>
      <c r="D303" t="s">
        <v>74</v>
      </c>
      <c r="E303" t="s">
        <v>74</v>
      </c>
      <c r="F303" t="s">
        <v>3708</v>
      </c>
      <c r="G303" t="s">
        <v>74</v>
      </c>
      <c r="H303" t="s">
        <v>74</v>
      </c>
      <c r="I303" t="s">
        <v>3709</v>
      </c>
      <c r="J303" t="s">
        <v>1176</v>
      </c>
      <c r="K303" t="s">
        <v>74</v>
      </c>
      <c r="L303" t="s">
        <v>74</v>
      </c>
      <c r="M303" t="s">
        <v>787</v>
      </c>
      <c r="N303" t="s">
        <v>78</v>
      </c>
      <c r="O303" t="s">
        <v>74</v>
      </c>
      <c r="P303" t="s">
        <v>74</v>
      </c>
      <c r="Q303" t="s">
        <v>74</v>
      </c>
      <c r="R303" t="s">
        <v>74</v>
      </c>
      <c r="S303" t="s">
        <v>74</v>
      </c>
      <c r="T303" t="s">
        <v>74</v>
      </c>
      <c r="U303" t="s">
        <v>3710</v>
      </c>
      <c r="V303" t="s">
        <v>3711</v>
      </c>
      <c r="W303" t="s">
        <v>74</v>
      </c>
      <c r="X303" t="s">
        <v>74</v>
      </c>
      <c r="Y303" t="s">
        <v>3712</v>
      </c>
      <c r="Z303" t="s">
        <v>74</v>
      </c>
      <c r="AA303" t="s">
        <v>74</v>
      </c>
      <c r="AB303" t="s">
        <v>74</v>
      </c>
      <c r="AC303" t="s">
        <v>74</v>
      </c>
      <c r="AD303" t="s">
        <v>74</v>
      </c>
      <c r="AE303" t="s">
        <v>74</v>
      </c>
      <c r="AF303" t="s">
        <v>74</v>
      </c>
      <c r="AG303">
        <v>18</v>
      </c>
      <c r="AH303">
        <v>0</v>
      </c>
      <c r="AI303">
        <v>0</v>
      </c>
      <c r="AJ303">
        <v>0</v>
      </c>
      <c r="AK303">
        <v>1</v>
      </c>
      <c r="AL303" t="s">
        <v>789</v>
      </c>
      <c r="AM303" t="s">
        <v>790</v>
      </c>
      <c r="AN303" t="s">
        <v>791</v>
      </c>
      <c r="AO303" t="s">
        <v>1179</v>
      </c>
      <c r="AP303" t="s">
        <v>74</v>
      </c>
      <c r="AQ303" t="s">
        <v>74</v>
      </c>
      <c r="AR303" t="s">
        <v>1180</v>
      </c>
      <c r="AS303" t="s">
        <v>1181</v>
      </c>
      <c r="AT303" t="s">
        <v>3246</v>
      </c>
      <c r="AU303">
        <v>1993</v>
      </c>
      <c r="AV303">
        <v>33</v>
      </c>
      <c r="AW303">
        <v>3</v>
      </c>
      <c r="AX303" t="s">
        <v>74</v>
      </c>
      <c r="AY303" t="s">
        <v>74</v>
      </c>
      <c r="AZ303" t="s">
        <v>74</v>
      </c>
      <c r="BA303" t="s">
        <v>74</v>
      </c>
      <c r="BB303">
        <v>367</v>
      </c>
      <c r="BC303">
        <v>371</v>
      </c>
      <c r="BD303" t="s">
        <v>74</v>
      </c>
      <c r="BE303" t="s">
        <v>74</v>
      </c>
      <c r="BF303" t="s">
        <v>74</v>
      </c>
      <c r="BG303" t="s">
        <v>74</v>
      </c>
      <c r="BH303" t="s">
        <v>74</v>
      </c>
      <c r="BI303">
        <v>5</v>
      </c>
      <c r="BJ303" t="s">
        <v>963</v>
      </c>
      <c r="BK303" t="s">
        <v>88</v>
      </c>
      <c r="BL303" t="s">
        <v>963</v>
      </c>
      <c r="BM303" t="s">
        <v>3713</v>
      </c>
      <c r="BN303" t="s">
        <v>74</v>
      </c>
      <c r="BO303" t="s">
        <v>74</v>
      </c>
      <c r="BP303" t="s">
        <v>74</v>
      </c>
      <c r="BQ303" t="s">
        <v>74</v>
      </c>
      <c r="BR303" t="s">
        <v>91</v>
      </c>
      <c r="BS303" t="s">
        <v>3714</v>
      </c>
      <c r="BT303" t="str">
        <f>HYPERLINK("https%3A%2F%2Fwww.webofscience.com%2Fwos%2Fwoscc%2Ffull-record%2FWOS:A1993LL56900008","View Full Record in Web of Science")</f>
        <v>View Full Record in Web of Science</v>
      </c>
    </row>
    <row r="304" spans="1:72" x14ac:dyDescent="0.15">
      <c r="A304" t="s">
        <v>72</v>
      </c>
      <c r="B304" t="s">
        <v>3715</v>
      </c>
      <c r="C304" t="s">
        <v>74</v>
      </c>
      <c r="D304" t="s">
        <v>74</v>
      </c>
      <c r="E304" t="s">
        <v>74</v>
      </c>
      <c r="F304" t="s">
        <v>3715</v>
      </c>
      <c r="G304" t="s">
        <v>74</v>
      </c>
      <c r="H304" t="s">
        <v>74</v>
      </c>
      <c r="I304" t="s">
        <v>3716</v>
      </c>
      <c r="J304" t="s">
        <v>1176</v>
      </c>
      <c r="K304" t="s">
        <v>74</v>
      </c>
      <c r="L304" t="s">
        <v>74</v>
      </c>
      <c r="M304" t="s">
        <v>787</v>
      </c>
      <c r="N304" t="s">
        <v>78</v>
      </c>
      <c r="O304" t="s">
        <v>74</v>
      </c>
      <c r="P304" t="s">
        <v>74</v>
      </c>
      <c r="Q304" t="s">
        <v>74</v>
      </c>
      <c r="R304" t="s">
        <v>74</v>
      </c>
      <c r="S304" t="s">
        <v>74</v>
      </c>
      <c r="T304" t="s">
        <v>74</v>
      </c>
      <c r="U304" t="s">
        <v>3717</v>
      </c>
      <c r="V304" t="s">
        <v>3718</v>
      </c>
      <c r="W304" t="s">
        <v>74</v>
      </c>
      <c r="X304" t="s">
        <v>74</v>
      </c>
      <c r="Y304" t="s">
        <v>3719</v>
      </c>
      <c r="Z304" t="s">
        <v>74</v>
      </c>
      <c r="AA304" t="s">
        <v>74</v>
      </c>
      <c r="AB304" t="s">
        <v>74</v>
      </c>
      <c r="AC304" t="s">
        <v>74</v>
      </c>
      <c r="AD304" t="s">
        <v>74</v>
      </c>
      <c r="AE304" t="s">
        <v>74</v>
      </c>
      <c r="AF304" t="s">
        <v>74</v>
      </c>
      <c r="AG304">
        <v>24</v>
      </c>
      <c r="AH304">
        <v>3</v>
      </c>
      <c r="AI304">
        <v>4</v>
      </c>
      <c r="AJ304">
        <v>0</v>
      </c>
      <c r="AK304">
        <v>1</v>
      </c>
      <c r="AL304" t="s">
        <v>789</v>
      </c>
      <c r="AM304" t="s">
        <v>790</v>
      </c>
      <c r="AN304" t="s">
        <v>791</v>
      </c>
      <c r="AO304" t="s">
        <v>1179</v>
      </c>
      <c r="AP304" t="s">
        <v>74</v>
      </c>
      <c r="AQ304" t="s">
        <v>74</v>
      </c>
      <c r="AR304" t="s">
        <v>1180</v>
      </c>
      <c r="AS304" t="s">
        <v>1181</v>
      </c>
      <c r="AT304" t="s">
        <v>3246</v>
      </c>
      <c r="AU304">
        <v>1993</v>
      </c>
      <c r="AV304">
        <v>33</v>
      </c>
      <c r="AW304">
        <v>3</v>
      </c>
      <c r="AX304" t="s">
        <v>74</v>
      </c>
      <c r="AY304" t="s">
        <v>74</v>
      </c>
      <c r="AZ304" t="s">
        <v>74</v>
      </c>
      <c r="BA304" t="s">
        <v>74</v>
      </c>
      <c r="BB304">
        <v>372</v>
      </c>
      <c r="BC304">
        <v>381</v>
      </c>
      <c r="BD304" t="s">
        <v>74</v>
      </c>
      <c r="BE304" t="s">
        <v>74</v>
      </c>
      <c r="BF304" t="s">
        <v>74</v>
      </c>
      <c r="BG304" t="s">
        <v>74</v>
      </c>
      <c r="BH304" t="s">
        <v>74</v>
      </c>
      <c r="BI304">
        <v>10</v>
      </c>
      <c r="BJ304" t="s">
        <v>963</v>
      </c>
      <c r="BK304" t="s">
        <v>88</v>
      </c>
      <c r="BL304" t="s">
        <v>963</v>
      </c>
      <c r="BM304" t="s">
        <v>3713</v>
      </c>
      <c r="BN304" t="s">
        <v>74</v>
      </c>
      <c r="BO304" t="s">
        <v>74</v>
      </c>
      <c r="BP304" t="s">
        <v>74</v>
      </c>
      <c r="BQ304" t="s">
        <v>74</v>
      </c>
      <c r="BR304" t="s">
        <v>91</v>
      </c>
      <c r="BS304" t="s">
        <v>3720</v>
      </c>
      <c r="BT304" t="str">
        <f>HYPERLINK("https%3A%2F%2Fwww.webofscience.com%2Fwos%2Fwoscc%2Ffull-record%2FWOS:A1993LL56900009","View Full Record in Web of Science")</f>
        <v>View Full Record in Web of Science</v>
      </c>
    </row>
    <row r="305" spans="1:72" x14ac:dyDescent="0.15">
      <c r="A305" t="s">
        <v>72</v>
      </c>
      <c r="B305" t="s">
        <v>3721</v>
      </c>
      <c r="C305" t="s">
        <v>74</v>
      </c>
      <c r="D305" t="s">
        <v>74</v>
      </c>
      <c r="E305" t="s">
        <v>74</v>
      </c>
      <c r="F305" t="s">
        <v>3721</v>
      </c>
      <c r="G305" t="s">
        <v>74</v>
      </c>
      <c r="H305" t="s">
        <v>74</v>
      </c>
      <c r="I305" t="s">
        <v>3722</v>
      </c>
      <c r="J305" t="s">
        <v>3723</v>
      </c>
      <c r="K305" t="s">
        <v>74</v>
      </c>
      <c r="L305" t="s">
        <v>74</v>
      </c>
      <c r="M305" t="s">
        <v>77</v>
      </c>
      <c r="N305" t="s">
        <v>78</v>
      </c>
      <c r="O305" t="s">
        <v>74</v>
      </c>
      <c r="P305" t="s">
        <v>74</v>
      </c>
      <c r="Q305" t="s">
        <v>74</v>
      </c>
      <c r="R305" t="s">
        <v>74</v>
      </c>
      <c r="S305" t="s">
        <v>74</v>
      </c>
      <c r="T305" t="s">
        <v>74</v>
      </c>
      <c r="U305" t="s">
        <v>3724</v>
      </c>
      <c r="V305" t="s">
        <v>3725</v>
      </c>
      <c r="W305" t="s">
        <v>3726</v>
      </c>
      <c r="X305" t="s">
        <v>74</v>
      </c>
      <c r="Y305" t="s">
        <v>3727</v>
      </c>
      <c r="Z305" t="s">
        <v>74</v>
      </c>
      <c r="AA305" t="s">
        <v>74</v>
      </c>
      <c r="AB305" t="s">
        <v>74</v>
      </c>
      <c r="AC305" t="s">
        <v>74</v>
      </c>
      <c r="AD305" t="s">
        <v>74</v>
      </c>
      <c r="AE305" t="s">
        <v>74</v>
      </c>
      <c r="AF305" t="s">
        <v>74</v>
      </c>
      <c r="AG305">
        <v>17</v>
      </c>
      <c r="AH305">
        <v>14</v>
      </c>
      <c r="AI305">
        <v>14</v>
      </c>
      <c r="AJ305">
        <v>2</v>
      </c>
      <c r="AK305">
        <v>4</v>
      </c>
      <c r="AL305" t="s">
        <v>3728</v>
      </c>
      <c r="AM305" t="s">
        <v>3729</v>
      </c>
      <c r="AN305" t="s">
        <v>3730</v>
      </c>
      <c r="AO305" t="s">
        <v>3731</v>
      </c>
      <c r="AP305" t="s">
        <v>74</v>
      </c>
      <c r="AQ305" t="s">
        <v>74</v>
      </c>
      <c r="AR305" t="s">
        <v>3732</v>
      </c>
      <c r="AS305" t="s">
        <v>3733</v>
      </c>
      <c r="AT305" t="s">
        <v>3246</v>
      </c>
      <c r="AU305">
        <v>1993</v>
      </c>
      <c r="AV305">
        <v>12</v>
      </c>
      <c r="AW305">
        <v>1</v>
      </c>
      <c r="AX305" t="s">
        <v>74</v>
      </c>
      <c r="AY305" t="s">
        <v>74</v>
      </c>
      <c r="AZ305" t="s">
        <v>74</v>
      </c>
      <c r="BA305" t="s">
        <v>74</v>
      </c>
      <c r="BB305">
        <v>21</v>
      </c>
      <c r="BC305">
        <v>25</v>
      </c>
      <c r="BD305" t="s">
        <v>74</v>
      </c>
      <c r="BE305" t="s">
        <v>3734</v>
      </c>
      <c r="BF305" t="str">
        <f>HYPERLINK("http://dx.doi.org/10.1111/j.1751-8369.1993.tb00418.x","http://dx.doi.org/10.1111/j.1751-8369.1993.tb00418.x")</f>
        <v>http://dx.doi.org/10.1111/j.1751-8369.1993.tb00418.x</v>
      </c>
      <c r="BG305" t="s">
        <v>74</v>
      </c>
      <c r="BH305" t="s">
        <v>74</v>
      </c>
      <c r="BI305">
        <v>5</v>
      </c>
      <c r="BJ305" t="s">
        <v>3735</v>
      </c>
      <c r="BK305" t="s">
        <v>88</v>
      </c>
      <c r="BL305" t="s">
        <v>3736</v>
      </c>
      <c r="BM305" t="s">
        <v>3737</v>
      </c>
      <c r="BN305" t="s">
        <v>74</v>
      </c>
      <c r="BO305" t="s">
        <v>74</v>
      </c>
      <c r="BP305" t="s">
        <v>74</v>
      </c>
      <c r="BQ305" t="s">
        <v>74</v>
      </c>
      <c r="BR305" t="s">
        <v>91</v>
      </c>
      <c r="BS305" t="s">
        <v>3738</v>
      </c>
      <c r="BT305" t="str">
        <f>HYPERLINK("https%3A%2F%2Fwww.webofscience.com%2Fwos%2Fwoscc%2Ffull-record%2FWOS:A1993LY39600002","View Full Record in Web of Science")</f>
        <v>View Full Record in Web of Science</v>
      </c>
    </row>
    <row r="306" spans="1:72" x14ac:dyDescent="0.15">
      <c r="A306" t="s">
        <v>72</v>
      </c>
      <c r="B306" t="s">
        <v>3739</v>
      </c>
      <c r="C306" t="s">
        <v>74</v>
      </c>
      <c r="D306" t="s">
        <v>74</v>
      </c>
      <c r="E306" t="s">
        <v>74</v>
      </c>
      <c r="F306" t="s">
        <v>3739</v>
      </c>
      <c r="G306" t="s">
        <v>74</v>
      </c>
      <c r="H306" t="s">
        <v>74</v>
      </c>
      <c r="I306" t="s">
        <v>3740</v>
      </c>
      <c r="J306" t="s">
        <v>3741</v>
      </c>
      <c r="K306" t="s">
        <v>74</v>
      </c>
      <c r="L306" t="s">
        <v>74</v>
      </c>
      <c r="M306" t="s">
        <v>77</v>
      </c>
      <c r="N306" t="s">
        <v>78</v>
      </c>
      <c r="O306" t="s">
        <v>74</v>
      </c>
      <c r="P306" t="s">
        <v>74</v>
      </c>
      <c r="Q306" t="s">
        <v>74</v>
      </c>
      <c r="R306" t="s">
        <v>74</v>
      </c>
      <c r="S306" t="s">
        <v>74</v>
      </c>
      <c r="T306" t="s">
        <v>3742</v>
      </c>
      <c r="U306" t="s">
        <v>3743</v>
      </c>
      <c r="V306" t="s">
        <v>3744</v>
      </c>
      <c r="W306" t="s">
        <v>3745</v>
      </c>
      <c r="X306" t="s">
        <v>3746</v>
      </c>
      <c r="Y306" t="s">
        <v>74</v>
      </c>
      <c r="Z306" t="s">
        <v>74</v>
      </c>
      <c r="AA306" t="s">
        <v>3747</v>
      </c>
      <c r="AB306" t="s">
        <v>3748</v>
      </c>
      <c r="AC306" t="s">
        <v>74</v>
      </c>
      <c r="AD306" t="s">
        <v>74</v>
      </c>
      <c r="AE306" t="s">
        <v>74</v>
      </c>
      <c r="AF306" t="s">
        <v>74</v>
      </c>
      <c r="AG306">
        <v>30</v>
      </c>
      <c r="AH306">
        <v>164</v>
      </c>
      <c r="AI306">
        <v>180</v>
      </c>
      <c r="AJ306">
        <v>2</v>
      </c>
      <c r="AK306">
        <v>16</v>
      </c>
      <c r="AL306" t="s">
        <v>3749</v>
      </c>
      <c r="AM306" t="s">
        <v>257</v>
      </c>
      <c r="AN306" t="s">
        <v>3750</v>
      </c>
      <c r="AO306" t="s">
        <v>3751</v>
      </c>
      <c r="AP306" t="s">
        <v>74</v>
      </c>
      <c r="AQ306" t="s">
        <v>74</v>
      </c>
      <c r="AR306" t="s">
        <v>3752</v>
      </c>
      <c r="AS306" t="s">
        <v>3753</v>
      </c>
      <c r="AT306" t="s">
        <v>3615</v>
      </c>
      <c r="AU306">
        <v>1993</v>
      </c>
      <c r="AV306">
        <v>90</v>
      </c>
      <c r="AW306">
        <v>11</v>
      </c>
      <c r="AX306" t="s">
        <v>74</v>
      </c>
      <c r="AY306" t="s">
        <v>74</v>
      </c>
      <c r="AZ306" t="s">
        <v>74</v>
      </c>
      <c r="BA306" t="s">
        <v>74</v>
      </c>
      <c r="BB306">
        <v>4897</v>
      </c>
      <c r="BC306">
        <v>4901</v>
      </c>
      <c r="BD306" t="s">
        <v>74</v>
      </c>
      <c r="BE306" t="s">
        <v>3754</v>
      </c>
      <c r="BF306" t="str">
        <f>HYPERLINK("http://dx.doi.org/10.1073/pnas.90.11.4897","http://dx.doi.org/10.1073/pnas.90.11.4897")</f>
        <v>http://dx.doi.org/10.1073/pnas.90.11.4897</v>
      </c>
      <c r="BG306" t="s">
        <v>74</v>
      </c>
      <c r="BH306" t="s">
        <v>74</v>
      </c>
      <c r="BI306">
        <v>5</v>
      </c>
      <c r="BJ306" t="s">
        <v>361</v>
      </c>
      <c r="BK306" t="s">
        <v>88</v>
      </c>
      <c r="BL306" t="s">
        <v>362</v>
      </c>
      <c r="BM306" t="s">
        <v>3755</v>
      </c>
      <c r="BN306">
        <v>8506334</v>
      </c>
      <c r="BO306" t="s">
        <v>129</v>
      </c>
      <c r="BP306" t="s">
        <v>74</v>
      </c>
      <c r="BQ306" t="s">
        <v>74</v>
      </c>
      <c r="BR306" t="s">
        <v>91</v>
      </c>
      <c r="BS306" t="s">
        <v>3756</v>
      </c>
      <c r="BT306" t="str">
        <f>HYPERLINK("https%3A%2F%2Fwww.webofscience.com%2Fwos%2Fwoscc%2Ffull-record%2FWOS:A1993LF28500026","View Full Record in Web of Science")</f>
        <v>View Full Record in Web of Science</v>
      </c>
    </row>
    <row r="307" spans="1:72" x14ac:dyDescent="0.15">
      <c r="A307" t="s">
        <v>72</v>
      </c>
      <c r="B307" t="s">
        <v>3757</v>
      </c>
      <c r="C307" t="s">
        <v>74</v>
      </c>
      <c r="D307" t="s">
        <v>74</v>
      </c>
      <c r="E307" t="s">
        <v>74</v>
      </c>
      <c r="F307" t="s">
        <v>3757</v>
      </c>
      <c r="G307" t="s">
        <v>74</v>
      </c>
      <c r="H307" t="s">
        <v>74</v>
      </c>
      <c r="I307" t="s">
        <v>3758</v>
      </c>
      <c r="J307" t="s">
        <v>1991</v>
      </c>
      <c r="K307" t="s">
        <v>74</v>
      </c>
      <c r="L307" t="s">
        <v>74</v>
      </c>
      <c r="M307" t="s">
        <v>77</v>
      </c>
      <c r="N307" t="s">
        <v>78</v>
      </c>
      <c r="O307" t="s">
        <v>74</v>
      </c>
      <c r="P307" t="s">
        <v>74</v>
      </c>
      <c r="Q307" t="s">
        <v>74</v>
      </c>
      <c r="R307" t="s">
        <v>74</v>
      </c>
      <c r="S307" t="s">
        <v>74</v>
      </c>
      <c r="T307" t="s">
        <v>74</v>
      </c>
      <c r="U307" t="s">
        <v>3759</v>
      </c>
      <c r="V307" t="s">
        <v>3760</v>
      </c>
      <c r="W307" t="s">
        <v>74</v>
      </c>
      <c r="X307" t="s">
        <v>74</v>
      </c>
      <c r="Y307" t="s">
        <v>3761</v>
      </c>
      <c r="Z307" t="s">
        <v>74</v>
      </c>
      <c r="AA307" t="s">
        <v>74</v>
      </c>
      <c r="AB307" t="s">
        <v>74</v>
      </c>
      <c r="AC307" t="s">
        <v>74</v>
      </c>
      <c r="AD307" t="s">
        <v>74</v>
      </c>
      <c r="AE307" t="s">
        <v>74</v>
      </c>
      <c r="AF307" t="s">
        <v>74</v>
      </c>
      <c r="AG307">
        <v>51</v>
      </c>
      <c r="AH307">
        <v>592</v>
      </c>
      <c r="AI307">
        <v>616</v>
      </c>
      <c r="AJ307">
        <v>0</v>
      </c>
      <c r="AK307">
        <v>54</v>
      </c>
      <c r="AL307" t="s">
        <v>256</v>
      </c>
      <c r="AM307" t="s">
        <v>257</v>
      </c>
      <c r="AN307" t="s">
        <v>258</v>
      </c>
      <c r="AO307" t="s">
        <v>1997</v>
      </c>
      <c r="AP307" t="s">
        <v>74</v>
      </c>
      <c r="AQ307" t="s">
        <v>74</v>
      </c>
      <c r="AR307" t="s">
        <v>1991</v>
      </c>
      <c r="AS307" t="s">
        <v>1998</v>
      </c>
      <c r="AT307" t="s">
        <v>3246</v>
      </c>
      <c r="AU307">
        <v>1993</v>
      </c>
      <c r="AV307">
        <v>12</v>
      </c>
      <c r="AW307">
        <v>3</v>
      </c>
      <c r="AX307" t="s">
        <v>74</v>
      </c>
      <c r="AY307" t="s">
        <v>74</v>
      </c>
      <c r="AZ307" t="s">
        <v>74</v>
      </c>
      <c r="BA307" t="s">
        <v>74</v>
      </c>
      <c r="BB307">
        <v>629</v>
      </c>
      <c r="BC307">
        <v>638</v>
      </c>
      <c r="BD307" t="s">
        <v>74</v>
      </c>
      <c r="BE307" t="s">
        <v>3762</v>
      </c>
      <c r="BF307" t="str">
        <f>HYPERLINK("http://dx.doi.org/10.1029/92TC02641","http://dx.doi.org/10.1029/92TC02641")</f>
        <v>http://dx.doi.org/10.1029/92TC02641</v>
      </c>
      <c r="BG307" t="s">
        <v>74</v>
      </c>
      <c r="BH307" t="s">
        <v>74</v>
      </c>
      <c r="BI307">
        <v>10</v>
      </c>
      <c r="BJ307" t="s">
        <v>727</v>
      </c>
      <c r="BK307" t="s">
        <v>88</v>
      </c>
      <c r="BL307" t="s">
        <v>727</v>
      </c>
      <c r="BM307" t="s">
        <v>3763</v>
      </c>
      <c r="BN307" t="s">
        <v>74</v>
      </c>
      <c r="BO307" t="s">
        <v>74</v>
      </c>
      <c r="BP307" t="s">
        <v>74</v>
      </c>
      <c r="BQ307" t="s">
        <v>74</v>
      </c>
      <c r="BR307" t="s">
        <v>91</v>
      </c>
      <c r="BS307" t="s">
        <v>3764</v>
      </c>
      <c r="BT307" t="str">
        <f>HYPERLINK("https%3A%2F%2Fwww.webofscience.com%2Fwos%2Fwoscc%2Ffull-record%2FWOS:A1993LG19800002","View Full Record in Web of Science")</f>
        <v>View Full Record in Web of Science</v>
      </c>
    </row>
    <row r="308" spans="1:72" x14ac:dyDescent="0.15">
      <c r="A308" t="s">
        <v>72</v>
      </c>
      <c r="B308" t="s">
        <v>3765</v>
      </c>
      <c r="C308" t="s">
        <v>74</v>
      </c>
      <c r="D308" t="s">
        <v>74</v>
      </c>
      <c r="E308" t="s">
        <v>74</v>
      </c>
      <c r="F308" t="s">
        <v>3765</v>
      </c>
      <c r="G308" t="s">
        <v>74</v>
      </c>
      <c r="H308" t="s">
        <v>74</v>
      </c>
      <c r="I308" t="s">
        <v>3766</v>
      </c>
      <c r="J308" t="s">
        <v>3767</v>
      </c>
      <c r="K308" t="s">
        <v>74</v>
      </c>
      <c r="L308" t="s">
        <v>74</v>
      </c>
      <c r="M308" t="s">
        <v>77</v>
      </c>
      <c r="N308" t="s">
        <v>78</v>
      </c>
      <c r="O308" t="s">
        <v>74</v>
      </c>
      <c r="P308" t="s">
        <v>74</v>
      </c>
      <c r="Q308" t="s">
        <v>74</v>
      </c>
      <c r="R308" t="s">
        <v>74</v>
      </c>
      <c r="S308" t="s">
        <v>74</v>
      </c>
      <c r="T308" t="s">
        <v>74</v>
      </c>
      <c r="U308" t="s">
        <v>3768</v>
      </c>
      <c r="V308" t="s">
        <v>3769</v>
      </c>
      <c r="W308" t="s">
        <v>3770</v>
      </c>
      <c r="X308" t="s">
        <v>3771</v>
      </c>
      <c r="Y308" t="s">
        <v>3772</v>
      </c>
      <c r="Z308" t="s">
        <v>74</v>
      </c>
      <c r="AA308" t="s">
        <v>74</v>
      </c>
      <c r="AB308" t="s">
        <v>3773</v>
      </c>
      <c r="AC308" t="s">
        <v>74</v>
      </c>
      <c r="AD308" t="s">
        <v>74</v>
      </c>
      <c r="AE308" t="s">
        <v>74</v>
      </c>
      <c r="AF308" t="s">
        <v>74</v>
      </c>
      <c r="AG308">
        <v>24</v>
      </c>
      <c r="AH308">
        <v>18</v>
      </c>
      <c r="AI308">
        <v>18</v>
      </c>
      <c r="AJ308">
        <v>0</v>
      </c>
      <c r="AK308">
        <v>5</v>
      </c>
      <c r="AL308" t="s">
        <v>177</v>
      </c>
      <c r="AM308" t="s">
        <v>178</v>
      </c>
      <c r="AN308" t="s">
        <v>179</v>
      </c>
      <c r="AO308" t="s">
        <v>3774</v>
      </c>
      <c r="AP308" t="s">
        <v>74</v>
      </c>
      <c r="AQ308" t="s">
        <v>74</v>
      </c>
      <c r="AR308" t="s">
        <v>3767</v>
      </c>
      <c r="AS308" t="s">
        <v>3775</v>
      </c>
      <c r="AT308" t="s">
        <v>3246</v>
      </c>
      <c r="AU308">
        <v>1993</v>
      </c>
      <c r="AV308">
        <v>113</v>
      </c>
      <c r="AW308">
        <v>2</v>
      </c>
      <c r="AX308" t="s">
        <v>74</v>
      </c>
      <c r="AY308" t="s">
        <v>74</v>
      </c>
      <c r="AZ308" t="s">
        <v>74</v>
      </c>
      <c r="BA308" t="s">
        <v>74</v>
      </c>
      <c r="BB308">
        <v>69</v>
      </c>
      <c r="BC308">
        <v>78</v>
      </c>
      <c r="BD308" t="s">
        <v>74</v>
      </c>
      <c r="BE308" t="s">
        <v>3776</v>
      </c>
      <c r="BF308" t="str">
        <f>HYPERLINK("http://dx.doi.org/10.1007/BF00403085","http://dx.doi.org/10.1007/BF00403085")</f>
        <v>http://dx.doi.org/10.1007/BF00403085</v>
      </c>
      <c r="BG308" t="s">
        <v>74</v>
      </c>
      <c r="BH308" t="s">
        <v>74</v>
      </c>
      <c r="BI308">
        <v>10</v>
      </c>
      <c r="BJ308" t="s">
        <v>3777</v>
      </c>
      <c r="BK308" t="s">
        <v>88</v>
      </c>
      <c r="BL308" t="s">
        <v>3777</v>
      </c>
      <c r="BM308" t="s">
        <v>3778</v>
      </c>
      <c r="BN308" t="s">
        <v>74</v>
      </c>
      <c r="BO308" t="s">
        <v>74</v>
      </c>
      <c r="BP308" t="s">
        <v>74</v>
      </c>
      <c r="BQ308" t="s">
        <v>74</v>
      </c>
      <c r="BR308" t="s">
        <v>91</v>
      </c>
      <c r="BS308" t="s">
        <v>3779</v>
      </c>
      <c r="BT308" t="str">
        <f>HYPERLINK("https%3A%2F%2Fwww.webofscience.com%2Fwos%2Fwoscc%2Ffull-record%2FWOS:A1993LM37700001","View Full Record in Web of Science")</f>
        <v>View Full Record in Web of Science</v>
      </c>
    </row>
    <row r="309" spans="1:72" x14ac:dyDescent="0.15">
      <c r="A309" t="s">
        <v>72</v>
      </c>
      <c r="B309" t="s">
        <v>3780</v>
      </c>
      <c r="C309" t="s">
        <v>74</v>
      </c>
      <c r="D309" t="s">
        <v>74</v>
      </c>
      <c r="E309" t="s">
        <v>74</v>
      </c>
      <c r="F309" t="s">
        <v>3780</v>
      </c>
      <c r="G309" t="s">
        <v>74</v>
      </c>
      <c r="H309" t="s">
        <v>74</v>
      </c>
      <c r="I309" t="s">
        <v>3781</v>
      </c>
      <c r="J309" t="s">
        <v>440</v>
      </c>
      <c r="K309" t="s">
        <v>74</v>
      </c>
      <c r="L309" t="s">
        <v>74</v>
      </c>
      <c r="M309" t="s">
        <v>77</v>
      </c>
      <c r="N309" t="s">
        <v>78</v>
      </c>
      <c r="O309" t="s">
        <v>74</v>
      </c>
      <c r="P309" t="s">
        <v>74</v>
      </c>
      <c r="Q309" t="s">
        <v>74</v>
      </c>
      <c r="R309" t="s">
        <v>74</v>
      </c>
      <c r="S309" t="s">
        <v>74</v>
      </c>
      <c r="T309" t="s">
        <v>74</v>
      </c>
      <c r="U309" t="s">
        <v>3782</v>
      </c>
      <c r="V309" t="s">
        <v>3783</v>
      </c>
      <c r="W309" t="s">
        <v>3784</v>
      </c>
      <c r="X309" t="s">
        <v>3785</v>
      </c>
      <c r="Y309" t="s">
        <v>3786</v>
      </c>
      <c r="Z309" t="s">
        <v>74</v>
      </c>
      <c r="AA309" t="s">
        <v>3787</v>
      </c>
      <c r="AB309" t="s">
        <v>74</v>
      </c>
      <c r="AC309" t="s">
        <v>74</v>
      </c>
      <c r="AD309" t="s">
        <v>74</v>
      </c>
      <c r="AE309" t="s">
        <v>74</v>
      </c>
      <c r="AF309" t="s">
        <v>74</v>
      </c>
      <c r="AG309">
        <v>31</v>
      </c>
      <c r="AH309">
        <v>47</v>
      </c>
      <c r="AI309">
        <v>49</v>
      </c>
      <c r="AJ309">
        <v>0</v>
      </c>
      <c r="AK309">
        <v>4</v>
      </c>
      <c r="AL309" t="s">
        <v>256</v>
      </c>
      <c r="AM309" t="s">
        <v>257</v>
      </c>
      <c r="AN309" t="s">
        <v>258</v>
      </c>
      <c r="AO309" t="s">
        <v>446</v>
      </c>
      <c r="AP309" t="s">
        <v>74</v>
      </c>
      <c r="AQ309" t="s">
        <v>74</v>
      </c>
      <c r="AR309" t="s">
        <v>447</v>
      </c>
      <c r="AS309" t="s">
        <v>448</v>
      </c>
      <c r="AT309" t="s">
        <v>3788</v>
      </c>
      <c r="AU309">
        <v>1993</v>
      </c>
      <c r="AV309">
        <v>20</v>
      </c>
      <c r="AW309">
        <v>10</v>
      </c>
      <c r="AX309" t="s">
        <v>74</v>
      </c>
      <c r="AY309" t="s">
        <v>74</v>
      </c>
      <c r="AZ309" t="s">
        <v>74</v>
      </c>
      <c r="BA309" t="s">
        <v>74</v>
      </c>
      <c r="BB309">
        <v>943</v>
      </c>
      <c r="BC309">
        <v>946</v>
      </c>
      <c r="BD309" t="s">
        <v>74</v>
      </c>
      <c r="BE309" t="s">
        <v>3789</v>
      </c>
      <c r="BF309" t="str">
        <f>HYPERLINK("http://dx.doi.org/10.1029/93GL00776","http://dx.doi.org/10.1029/93GL00776")</f>
        <v>http://dx.doi.org/10.1029/93GL00776</v>
      </c>
      <c r="BG309" t="s">
        <v>74</v>
      </c>
      <c r="BH309" t="s">
        <v>74</v>
      </c>
      <c r="BI309">
        <v>4</v>
      </c>
      <c r="BJ309" t="s">
        <v>451</v>
      </c>
      <c r="BK309" t="s">
        <v>3790</v>
      </c>
      <c r="BL309" t="s">
        <v>452</v>
      </c>
      <c r="BM309" t="s">
        <v>3791</v>
      </c>
      <c r="BN309" t="s">
        <v>74</v>
      </c>
      <c r="BO309" t="s">
        <v>74</v>
      </c>
      <c r="BP309" t="s">
        <v>74</v>
      </c>
      <c r="BQ309" t="s">
        <v>74</v>
      </c>
      <c r="BR309" t="s">
        <v>91</v>
      </c>
      <c r="BS309" t="s">
        <v>3792</v>
      </c>
      <c r="BT309" t="str">
        <f>HYPERLINK("https%3A%2F%2Fwww.webofscience.com%2Fwos%2Fwoscc%2Ffull-record%2FWOS:A1993LE44800017","View Full Record in Web of Science")</f>
        <v>View Full Record in Web of Science</v>
      </c>
    </row>
    <row r="310" spans="1:72" x14ac:dyDescent="0.15">
      <c r="A310" t="s">
        <v>72</v>
      </c>
      <c r="B310" t="s">
        <v>3793</v>
      </c>
      <c r="C310" t="s">
        <v>74</v>
      </c>
      <c r="D310" t="s">
        <v>74</v>
      </c>
      <c r="E310" t="s">
        <v>74</v>
      </c>
      <c r="F310" t="s">
        <v>3793</v>
      </c>
      <c r="G310" t="s">
        <v>74</v>
      </c>
      <c r="H310" t="s">
        <v>74</v>
      </c>
      <c r="I310" t="s">
        <v>3794</v>
      </c>
      <c r="J310" t="s">
        <v>440</v>
      </c>
      <c r="K310" t="s">
        <v>74</v>
      </c>
      <c r="L310" t="s">
        <v>74</v>
      </c>
      <c r="M310" t="s">
        <v>77</v>
      </c>
      <c r="N310" t="s">
        <v>78</v>
      </c>
      <c r="O310" t="s">
        <v>74</v>
      </c>
      <c r="P310" t="s">
        <v>74</v>
      </c>
      <c r="Q310" t="s">
        <v>74</v>
      </c>
      <c r="R310" t="s">
        <v>74</v>
      </c>
      <c r="S310" t="s">
        <v>74</v>
      </c>
      <c r="T310" t="s">
        <v>74</v>
      </c>
      <c r="U310" t="s">
        <v>3795</v>
      </c>
      <c r="V310" t="s">
        <v>3796</v>
      </c>
      <c r="W310" t="s">
        <v>74</v>
      </c>
      <c r="X310" t="s">
        <v>74</v>
      </c>
      <c r="Y310" t="s">
        <v>3797</v>
      </c>
      <c r="Z310" t="s">
        <v>74</v>
      </c>
      <c r="AA310" t="s">
        <v>74</v>
      </c>
      <c r="AB310" t="s">
        <v>74</v>
      </c>
      <c r="AC310" t="s">
        <v>74</v>
      </c>
      <c r="AD310" t="s">
        <v>74</v>
      </c>
      <c r="AE310" t="s">
        <v>74</v>
      </c>
      <c r="AF310" t="s">
        <v>74</v>
      </c>
      <c r="AG310">
        <v>15</v>
      </c>
      <c r="AH310">
        <v>12</v>
      </c>
      <c r="AI310">
        <v>12</v>
      </c>
      <c r="AJ310">
        <v>0</v>
      </c>
      <c r="AK310">
        <v>4</v>
      </c>
      <c r="AL310" t="s">
        <v>256</v>
      </c>
      <c r="AM310" t="s">
        <v>257</v>
      </c>
      <c r="AN310" t="s">
        <v>258</v>
      </c>
      <c r="AO310" t="s">
        <v>446</v>
      </c>
      <c r="AP310" t="s">
        <v>74</v>
      </c>
      <c r="AQ310" t="s">
        <v>74</v>
      </c>
      <c r="AR310" t="s">
        <v>447</v>
      </c>
      <c r="AS310" t="s">
        <v>448</v>
      </c>
      <c r="AT310" t="s">
        <v>3788</v>
      </c>
      <c r="AU310">
        <v>1993</v>
      </c>
      <c r="AV310">
        <v>20</v>
      </c>
      <c r="AW310">
        <v>10</v>
      </c>
      <c r="AX310" t="s">
        <v>74</v>
      </c>
      <c r="AY310" t="s">
        <v>74</v>
      </c>
      <c r="AZ310" t="s">
        <v>74</v>
      </c>
      <c r="BA310" t="s">
        <v>74</v>
      </c>
      <c r="BB310">
        <v>963</v>
      </c>
      <c r="BC310">
        <v>966</v>
      </c>
      <c r="BD310" t="s">
        <v>74</v>
      </c>
      <c r="BE310" t="s">
        <v>3798</v>
      </c>
      <c r="BF310" t="str">
        <f>HYPERLINK("http://dx.doi.org/10.1029/92GL00088","http://dx.doi.org/10.1029/92GL00088")</f>
        <v>http://dx.doi.org/10.1029/92GL00088</v>
      </c>
      <c r="BG310" t="s">
        <v>74</v>
      </c>
      <c r="BH310" t="s">
        <v>74</v>
      </c>
      <c r="BI310">
        <v>4</v>
      </c>
      <c r="BJ310" t="s">
        <v>451</v>
      </c>
      <c r="BK310" t="s">
        <v>88</v>
      </c>
      <c r="BL310" t="s">
        <v>452</v>
      </c>
      <c r="BM310" t="s">
        <v>3791</v>
      </c>
      <c r="BN310" t="s">
        <v>74</v>
      </c>
      <c r="BO310" t="s">
        <v>74</v>
      </c>
      <c r="BP310" t="s">
        <v>74</v>
      </c>
      <c r="BQ310" t="s">
        <v>74</v>
      </c>
      <c r="BR310" t="s">
        <v>91</v>
      </c>
      <c r="BS310" t="s">
        <v>3799</v>
      </c>
      <c r="BT310" t="str">
        <f>HYPERLINK("https%3A%2F%2Fwww.webofscience.com%2Fwos%2Fwoscc%2Ffull-record%2FWOS:A1993LE44800022","View Full Record in Web of Science")</f>
        <v>View Full Record in Web of Science</v>
      </c>
    </row>
    <row r="311" spans="1:72" x14ac:dyDescent="0.15">
      <c r="A311" t="s">
        <v>72</v>
      </c>
      <c r="B311" t="s">
        <v>3800</v>
      </c>
      <c r="C311" t="s">
        <v>74</v>
      </c>
      <c r="D311" t="s">
        <v>74</v>
      </c>
      <c r="E311" t="s">
        <v>74</v>
      </c>
      <c r="F311" t="s">
        <v>3800</v>
      </c>
      <c r="G311" t="s">
        <v>74</v>
      </c>
      <c r="H311" t="s">
        <v>74</v>
      </c>
      <c r="I311" t="s">
        <v>3801</v>
      </c>
      <c r="J311" t="s">
        <v>466</v>
      </c>
      <c r="K311" t="s">
        <v>74</v>
      </c>
      <c r="L311" t="s">
        <v>74</v>
      </c>
      <c r="M311" t="s">
        <v>77</v>
      </c>
      <c r="N311" t="s">
        <v>534</v>
      </c>
      <c r="O311" t="s">
        <v>74</v>
      </c>
      <c r="P311" t="s">
        <v>74</v>
      </c>
      <c r="Q311" t="s">
        <v>74</v>
      </c>
      <c r="R311" t="s">
        <v>74</v>
      </c>
      <c r="S311" t="s">
        <v>74</v>
      </c>
      <c r="T311" t="s">
        <v>74</v>
      </c>
      <c r="U311" t="s">
        <v>74</v>
      </c>
      <c r="V311" t="s">
        <v>74</v>
      </c>
      <c r="W311" t="s">
        <v>74</v>
      </c>
      <c r="X311" t="s">
        <v>74</v>
      </c>
      <c r="Y311" t="s">
        <v>3802</v>
      </c>
      <c r="Z311" t="s">
        <v>74</v>
      </c>
      <c r="AA311" t="s">
        <v>74</v>
      </c>
      <c r="AB311" t="s">
        <v>74</v>
      </c>
      <c r="AC311" t="s">
        <v>74</v>
      </c>
      <c r="AD311" t="s">
        <v>74</v>
      </c>
      <c r="AE311" t="s">
        <v>74</v>
      </c>
      <c r="AF311" t="s">
        <v>74</v>
      </c>
      <c r="AG311">
        <v>1</v>
      </c>
      <c r="AH311">
        <v>1</v>
      </c>
      <c r="AI311">
        <v>1</v>
      </c>
      <c r="AJ311">
        <v>0</v>
      </c>
      <c r="AK311">
        <v>0</v>
      </c>
      <c r="AL311" t="s">
        <v>474</v>
      </c>
      <c r="AM311" t="s">
        <v>257</v>
      </c>
      <c r="AN311" t="s">
        <v>475</v>
      </c>
      <c r="AO311" t="s">
        <v>476</v>
      </c>
      <c r="AP311" t="s">
        <v>74</v>
      </c>
      <c r="AQ311" t="s">
        <v>74</v>
      </c>
      <c r="AR311" t="s">
        <v>466</v>
      </c>
      <c r="AS311" t="s">
        <v>477</v>
      </c>
      <c r="AT311" t="s">
        <v>3788</v>
      </c>
      <c r="AU311">
        <v>1993</v>
      </c>
      <c r="AV311">
        <v>260</v>
      </c>
      <c r="AW311">
        <v>5111</v>
      </c>
      <c r="AX311" t="s">
        <v>74</v>
      </c>
      <c r="AY311" t="s">
        <v>74</v>
      </c>
      <c r="AZ311" t="s">
        <v>74</v>
      </c>
      <c r="BA311" t="s">
        <v>74</v>
      </c>
      <c r="BB311">
        <v>1175</v>
      </c>
      <c r="BC311">
        <v>1176</v>
      </c>
      <c r="BD311" t="s">
        <v>74</v>
      </c>
      <c r="BE311" t="s">
        <v>3803</v>
      </c>
      <c r="BF311" t="str">
        <f>HYPERLINK("http://dx.doi.org/10.1126/science.260.5111.1175-a","http://dx.doi.org/10.1126/science.260.5111.1175-a")</f>
        <v>http://dx.doi.org/10.1126/science.260.5111.1175-a</v>
      </c>
      <c r="BG311" t="s">
        <v>74</v>
      </c>
      <c r="BH311" t="s">
        <v>74</v>
      </c>
      <c r="BI311">
        <v>2</v>
      </c>
      <c r="BJ311" t="s">
        <v>361</v>
      </c>
      <c r="BK311" t="s">
        <v>88</v>
      </c>
      <c r="BL311" t="s">
        <v>362</v>
      </c>
      <c r="BM311" t="s">
        <v>3804</v>
      </c>
      <c r="BN311">
        <v>17806358</v>
      </c>
      <c r="BO311" t="s">
        <v>74</v>
      </c>
      <c r="BP311" t="s">
        <v>74</v>
      </c>
      <c r="BQ311" t="s">
        <v>74</v>
      </c>
      <c r="BR311" t="s">
        <v>91</v>
      </c>
      <c r="BS311" t="s">
        <v>3805</v>
      </c>
      <c r="BT311" t="str">
        <f>HYPERLINK("https%3A%2F%2Fwww.webofscience.com%2Fwos%2Fwoscc%2Ffull-record%2FWOS:A1993LC94200051","View Full Record in Web of Science")</f>
        <v>View Full Record in Web of Science</v>
      </c>
    </row>
    <row r="312" spans="1:72" x14ac:dyDescent="0.15">
      <c r="A312" t="s">
        <v>72</v>
      </c>
      <c r="B312" t="s">
        <v>3806</v>
      </c>
      <c r="C312" t="s">
        <v>74</v>
      </c>
      <c r="D312" t="s">
        <v>74</v>
      </c>
      <c r="E312" t="s">
        <v>74</v>
      </c>
      <c r="F312" t="s">
        <v>3806</v>
      </c>
      <c r="G312" t="s">
        <v>74</v>
      </c>
      <c r="H312" t="s">
        <v>74</v>
      </c>
      <c r="I312" t="s">
        <v>3807</v>
      </c>
      <c r="J312" t="s">
        <v>388</v>
      </c>
      <c r="K312" t="s">
        <v>74</v>
      </c>
      <c r="L312" t="s">
        <v>74</v>
      </c>
      <c r="M312" t="s">
        <v>77</v>
      </c>
      <c r="N312" t="s">
        <v>78</v>
      </c>
      <c r="O312" t="s">
        <v>74</v>
      </c>
      <c r="P312" t="s">
        <v>74</v>
      </c>
      <c r="Q312" t="s">
        <v>74</v>
      </c>
      <c r="R312" t="s">
        <v>74</v>
      </c>
      <c r="S312" t="s">
        <v>74</v>
      </c>
      <c r="T312" t="s">
        <v>74</v>
      </c>
      <c r="U312" t="s">
        <v>3808</v>
      </c>
      <c r="V312" t="s">
        <v>3809</v>
      </c>
      <c r="W312" t="s">
        <v>3810</v>
      </c>
      <c r="X312" t="s">
        <v>74</v>
      </c>
      <c r="Y312" t="s">
        <v>3811</v>
      </c>
      <c r="Z312" t="s">
        <v>74</v>
      </c>
      <c r="AA312" t="s">
        <v>3812</v>
      </c>
      <c r="AB312" t="s">
        <v>3813</v>
      </c>
      <c r="AC312" t="s">
        <v>74</v>
      </c>
      <c r="AD312" t="s">
        <v>74</v>
      </c>
      <c r="AE312" t="s">
        <v>74</v>
      </c>
      <c r="AF312" t="s">
        <v>74</v>
      </c>
      <c r="AG312">
        <v>57</v>
      </c>
      <c r="AH312">
        <v>48</v>
      </c>
      <c r="AI312">
        <v>50</v>
      </c>
      <c r="AJ312">
        <v>0</v>
      </c>
      <c r="AK312">
        <v>12</v>
      </c>
      <c r="AL312" t="s">
        <v>256</v>
      </c>
      <c r="AM312" t="s">
        <v>257</v>
      </c>
      <c r="AN312" t="s">
        <v>396</v>
      </c>
      <c r="AO312" t="s">
        <v>397</v>
      </c>
      <c r="AP312" t="s">
        <v>398</v>
      </c>
      <c r="AQ312" t="s">
        <v>74</v>
      </c>
      <c r="AR312" t="s">
        <v>399</v>
      </c>
      <c r="AS312" t="s">
        <v>400</v>
      </c>
      <c r="AT312" t="s">
        <v>3814</v>
      </c>
      <c r="AU312">
        <v>1993</v>
      </c>
      <c r="AV312">
        <v>98</v>
      </c>
      <c r="AW312" t="s">
        <v>3815</v>
      </c>
      <c r="AX312" t="s">
        <v>74</v>
      </c>
      <c r="AY312" t="s">
        <v>74</v>
      </c>
      <c r="AZ312" t="s">
        <v>74</v>
      </c>
      <c r="BA312" t="s">
        <v>74</v>
      </c>
      <c r="BB312">
        <v>8563</v>
      </c>
      <c r="BC312">
        <v>8589</v>
      </c>
      <c r="BD312" t="s">
        <v>74</v>
      </c>
      <c r="BE312" t="s">
        <v>3816</v>
      </c>
      <c r="BF312" t="str">
        <f>HYPERLINK("http://dx.doi.org/10.1029/92JD02521","http://dx.doi.org/10.1029/92JD02521")</f>
        <v>http://dx.doi.org/10.1029/92JD02521</v>
      </c>
      <c r="BG312" t="s">
        <v>74</v>
      </c>
      <c r="BH312" t="s">
        <v>74</v>
      </c>
      <c r="BI312">
        <v>27</v>
      </c>
      <c r="BJ312" t="s">
        <v>403</v>
      </c>
      <c r="BK312" t="s">
        <v>88</v>
      </c>
      <c r="BL312" t="s">
        <v>403</v>
      </c>
      <c r="BM312" t="s">
        <v>3817</v>
      </c>
      <c r="BN312" t="s">
        <v>74</v>
      </c>
      <c r="BO312" t="s">
        <v>74</v>
      </c>
      <c r="BP312" t="s">
        <v>74</v>
      </c>
      <c r="BQ312" t="s">
        <v>74</v>
      </c>
      <c r="BR312" t="s">
        <v>91</v>
      </c>
      <c r="BS312" t="s">
        <v>3818</v>
      </c>
      <c r="BT312" t="str">
        <f>HYPERLINK("https%3A%2F%2Fwww.webofscience.com%2Fwos%2Fwoscc%2Ffull-record%2FWOS:A1993LD68600002","View Full Record in Web of Science")</f>
        <v>View Full Record in Web of Science</v>
      </c>
    </row>
    <row r="313" spans="1:72" x14ac:dyDescent="0.15">
      <c r="A313" t="s">
        <v>72</v>
      </c>
      <c r="B313" t="s">
        <v>3819</v>
      </c>
      <c r="C313" t="s">
        <v>74</v>
      </c>
      <c r="D313" t="s">
        <v>74</v>
      </c>
      <c r="E313" t="s">
        <v>74</v>
      </c>
      <c r="F313" t="s">
        <v>3819</v>
      </c>
      <c r="G313" t="s">
        <v>74</v>
      </c>
      <c r="H313" t="s">
        <v>74</v>
      </c>
      <c r="I313" t="s">
        <v>3820</v>
      </c>
      <c r="J313" t="s">
        <v>388</v>
      </c>
      <c r="K313" t="s">
        <v>74</v>
      </c>
      <c r="L313" t="s">
        <v>74</v>
      </c>
      <c r="M313" t="s">
        <v>77</v>
      </c>
      <c r="N313" t="s">
        <v>78</v>
      </c>
      <c r="O313" t="s">
        <v>74</v>
      </c>
      <c r="P313" t="s">
        <v>74</v>
      </c>
      <c r="Q313" t="s">
        <v>74</v>
      </c>
      <c r="R313" t="s">
        <v>74</v>
      </c>
      <c r="S313" t="s">
        <v>74</v>
      </c>
      <c r="T313" t="s">
        <v>74</v>
      </c>
      <c r="U313" t="s">
        <v>74</v>
      </c>
      <c r="V313" t="s">
        <v>3821</v>
      </c>
      <c r="W313" t="s">
        <v>3822</v>
      </c>
      <c r="X313" t="s">
        <v>3823</v>
      </c>
      <c r="Y313" t="s">
        <v>3824</v>
      </c>
      <c r="Z313" t="s">
        <v>74</v>
      </c>
      <c r="AA313" t="s">
        <v>2273</v>
      </c>
      <c r="AB313" t="s">
        <v>2274</v>
      </c>
      <c r="AC313" t="s">
        <v>74</v>
      </c>
      <c r="AD313" t="s">
        <v>74</v>
      </c>
      <c r="AE313" t="s">
        <v>74</v>
      </c>
      <c r="AF313" t="s">
        <v>74</v>
      </c>
      <c r="AG313">
        <v>33</v>
      </c>
      <c r="AH313">
        <v>56</v>
      </c>
      <c r="AI313">
        <v>68</v>
      </c>
      <c r="AJ313">
        <v>0</v>
      </c>
      <c r="AK313">
        <v>13</v>
      </c>
      <c r="AL313" t="s">
        <v>256</v>
      </c>
      <c r="AM313" t="s">
        <v>257</v>
      </c>
      <c r="AN313" t="s">
        <v>396</v>
      </c>
      <c r="AO313" t="s">
        <v>397</v>
      </c>
      <c r="AP313" t="s">
        <v>398</v>
      </c>
      <c r="AQ313" t="s">
        <v>74</v>
      </c>
      <c r="AR313" t="s">
        <v>399</v>
      </c>
      <c r="AS313" t="s">
        <v>400</v>
      </c>
      <c r="AT313" t="s">
        <v>3814</v>
      </c>
      <c r="AU313">
        <v>1993</v>
      </c>
      <c r="AV313">
        <v>98</v>
      </c>
      <c r="AW313" t="s">
        <v>3815</v>
      </c>
      <c r="AX313" t="s">
        <v>74</v>
      </c>
      <c r="AY313" t="s">
        <v>74</v>
      </c>
      <c r="AZ313" t="s">
        <v>74</v>
      </c>
      <c r="BA313" t="s">
        <v>74</v>
      </c>
      <c r="BB313">
        <v>8815</v>
      </c>
      <c r="BC313">
        <v>8823</v>
      </c>
      <c r="BD313" t="s">
        <v>74</v>
      </c>
      <c r="BE313" t="s">
        <v>3825</v>
      </c>
      <c r="BF313" t="str">
        <f>HYPERLINK("http://dx.doi.org/10.1029/93JD00104","http://dx.doi.org/10.1029/93JD00104")</f>
        <v>http://dx.doi.org/10.1029/93JD00104</v>
      </c>
      <c r="BG313" t="s">
        <v>74</v>
      </c>
      <c r="BH313" t="s">
        <v>74</v>
      </c>
      <c r="BI313">
        <v>9</v>
      </c>
      <c r="BJ313" t="s">
        <v>403</v>
      </c>
      <c r="BK313" t="s">
        <v>88</v>
      </c>
      <c r="BL313" t="s">
        <v>403</v>
      </c>
      <c r="BM313" t="s">
        <v>3817</v>
      </c>
      <c r="BN313" t="s">
        <v>74</v>
      </c>
      <c r="BO313" t="s">
        <v>74</v>
      </c>
      <c r="BP313" t="s">
        <v>74</v>
      </c>
      <c r="BQ313" t="s">
        <v>74</v>
      </c>
      <c r="BR313" t="s">
        <v>91</v>
      </c>
      <c r="BS313" t="s">
        <v>3826</v>
      </c>
      <c r="BT313" t="str">
        <f>HYPERLINK("https%3A%2F%2Fwww.webofscience.com%2Fwos%2Fwoscc%2Ffull-record%2FWOS:A1993LD68600017","View Full Record in Web of Science")</f>
        <v>View Full Record in Web of Science</v>
      </c>
    </row>
    <row r="314" spans="1:72" x14ac:dyDescent="0.15">
      <c r="A314" t="s">
        <v>72</v>
      </c>
      <c r="B314" t="s">
        <v>3827</v>
      </c>
      <c r="C314" t="s">
        <v>74</v>
      </c>
      <c r="D314" t="s">
        <v>74</v>
      </c>
      <c r="E314" t="s">
        <v>74</v>
      </c>
      <c r="F314" t="s">
        <v>3827</v>
      </c>
      <c r="G314" t="s">
        <v>74</v>
      </c>
      <c r="H314" t="s">
        <v>74</v>
      </c>
      <c r="I314" t="s">
        <v>3828</v>
      </c>
      <c r="J314" t="s">
        <v>388</v>
      </c>
      <c r="K314" t="s">
        <v>74</v>
      </c>
      <c r="L314" t="s">
        <v>74</v>
      </c>
      <c r="M314" t="s">
        <v>77</v>
      </c>
      <c r="N314" t="s">
        <v>78</v>
      </c>
      <c r="O314" t="s">
        <v>74</v>
      </c>
      <c r="P314" t="s">
        <v>74</v>
      </c>
      <c r="Q314" t="s">
        <v>74</v>
      </c>
      <c r="R314" t="s">
        <v>74</v>
      </c>
      <c r="S314" t="s">
        <v>74</v>
      </c>
      <c r="T314" t="s">
        <v>74</v>
      </c>
      <c r="U314" t="s">
        <v>3829</v>
      </c>
      <c r="V314" t="s">
        <v>3830</v>
      </c>
      <c r="W314" t="s">
        <v>3831</v>
      </c>
      <c r="X314" t="s">
        <v>74</v>
      </c>
      <c r="Y314" t="s">
        <v>3832</v>
      </c>
      <c r="Z314" t="s">
        <v>74</v>
      </c>
      <c r="AA314" t="s">
        <v>3833</v>
      </c>
      <c r="AB314" t="s">
        <v>3834</v>
      </c>
      <c r="AC314" t="s">
        <v>74</v>
      </c>
      <c r="AD314" t="s">
        <v>74</v>
      </c>
      <c r="AE314" t="s">
        <v>74</v>
      </c>
      <c r="AF314" t="s">
        <v>74</v>
      </c>
      <c r="AG314">
        <v>17</v>
      </c>
      <c r="AH314">
        <v>50</v>
      </c>
      <c r="AI314">
        <v>50</v>
      </c>
      <c r="AJ314">
        <v>0</v>
      </c>
      <c r="AK314">
        <v>3</v>
      </c>
      <c r="AL314" t="s">
        <v>256</v>
      </c>
      <c r="AM314" t="s">
        <v>257</v>
      </c>
      <c r="AN314" t="s">
        <v>396</v>
      </c>
      <c r="AO314" t="s">
        <v>397</v>
      </c>
      <c r="AP314" t="s">
        <v>398</v>
      </c>
      <c r="AQ314" t="s">
        <v>74</v>
      </c>
      <c r="AR314" t="s">
        <v>399</v>
      </c>
      <c r="AS314" t="s">
        <v>400</v>
      </c>
      <c r="AT314" t="s">
        <v>3814</v>
      </c>
      <c r="AU314">
        <v>1993</v>
      </c>
      <c r="AV314">
        <v>98</v>
      </c>
      <c r="AW314" t="s">
        <v>3815</v>
      </c>
      <c r="AX314" t="s">
        <v>74</v>
      </c>
      <c r="AY314" t="s">
        <v>74</v>
      </c>
      <c r="AZ314" t="s">
        <v>74</v>
      </c>
      <c r="BA314" t="s">
        <v>74</v>
      </c>
      <c r="BB314">
        <v>8883</v>
      </c>
      <c r="BC314">
        <v>8890</v>
      </c>
      <c r="BD314" t="s">
        <v>74</v>
      </c>
      <c r="BE314" t="s">
        <v>3835</v>
      </c>
      <c r="BF314" t="str">
        <f>HYPERLINK("http://dx.doi.org/10.1029/93JD00230","http://dx.doi.org/10.1029/93JD00230")</f>
        <v>http://dx.doi.org/10.1029/93JD00230</v>
      </c>
      <c r="BG314" t="s">
        <v>74</v>
      </c>
      <c r="BH314" t="s">
        <v>74</v>
      </c>
      <c r="BI314">
        <v>8</v>
      </c>
      <c r="BJ314" t="s">
        <v>403</v>
      </c>
      <c r="BK314" t="s">
        <v>88</v>
      </c>
      <c r="BL314" t="s">
        <v>403</v>
      </c>
      <c r="BM314" t="s">
        <v>3817</v>
      </c>
      <c r="BN314" t="s">
        <v>74</v>
      </c>
      <c r="BO314" t="s">
        <v>74</v>
      </c>
      <c r="BP314" t="s">
        <v>74</v>
      </c>
      <c r="BQ314" t="s">
        <v>74</v>
      </c>
      <c r="BR314" t="s">
        <v>91</v>
      </c>
      <c r="BS314" t="s">
        <v>3836</v>
      </c>
      <c r="BT314" t="str">
        <f>HYPERLINK("https%3A%2F%2Fwww.webofscience.com%2Fwos%2Fwoscc%2Ffull-record%2FWOS:A1993LD68600024","View Full Record in Web of Science")</f>
        <v>View Full Record in Web of Science</v>
      </c>
    </row>
    <row r="315" spans="1:72" x14ac:dyDescent="0.15">
      <c r="A315" t="s">
        <v>72</v>
      </c>
      <c r="B315" t="s">
        <v>3837</v>
      </c>
      <c r="C315" t="s">
        <v>74</v>
      </c>
      <c r="D315" t="s">
        <v>74</v>
      </c>
      <c r="E315" t="s">
        <v>74</v>
      </c>
      <c r="F315" t="s">
        <v>3837</v>
      </c>
      <c r="G315" t="s">
        <v>74</v>
      </c>
      <c r="H315" t="s">
        <v>74</v>
      </c>
      <c r="I315" t="s">
        <v>3838</v>
      </c>
      <c r="J315" t="s">
        <v>388</v>
      </c>
      <c r="K315" t="s">
        <v>74</v>
      </c>
      <c r="L315" t="s">
        <v>74</v>
      </c>
      <c r="M315" t="s">
        <v>77</v>
      </c>
      <c r="N315" t="s">
        <v>78</v>
      </c>
      <c r="O315" t="s">
        <v>74</v>
      </c>
      <c r="P315" t="s">
        <v>74</v>
      </c>
      <c r="Q315" t="s">
        <v>74</v>
      </c>
      <c r="R315" t="s">
        <v>74</v>
      </c>
      <c r="S315" t="s">
        <v>74</v>
      </c>
      <c r="T315" t="s">
        <v>74</v>
      </c>
      <c r="U315" t="s">
        <v>3839</v>
      </c>
      <c r="V315" t="s">
        <v>3840</v>
      </c>
      <c r="W315" t="s">
        <v>74</v>
      </c>
      <c r="X315" t="s">
        <v>74</v>
      </c>
      <c r="Y315" t="s">
        <v>3841</v>
      </c>
      <c r="Z315" t="s">
        <v>74</v>
      </c>
      <c r="AA315" t="s">
        <v>74</v>
      </c>
      <c r="AB315" t="s">
        <v>74</v>
      </c>
      <c r="AC315" t="s">
        <v>74</v>
      </c>
      <c r="AD315" t="s">
        <v>74</v>
      </c>
      <c r="AE315" t="s">
        <v>74</v>
      </c>
      <c r="AF315" t="s">
        <v>74</v>
      </c>
      <c r="AG315">
        <v>43</v>
      </c>
      <c r="AH315">
        <v>22</v>
      </c>
      <c r="AI315">
        <v>22</v>
      </c>
      <c r="AJ315">
        <v>0</v>
      </c>
      <c r="AK315">
        <v>8</v>
      </c>
      <c r="AL315" t="s">
        <v>256</v>
      </c>
      <c r="AM315" t="s">
        <v>257</v>
      </c>
      <c r="AN315" t="s">
        <v>396</v>
      </c>
      <c r="AO315" t="s">
        <v>397</v>
      </c>
      <c r="AP315" t="s">
        <v>398</v>
      </c>
      <c r="AQ315" t="s">
        <v>74</v>
      </c>
      <c r="AR315" t="s">
        <v>399</v>
      </c>
      <c r="AS315" t="s">
        <v>400</v>
      </c>
      <c r="AT315" t="s">
        <v>3814</v>
      </c>
      <c r="AU315">
        <v>1993</v>
      </c>
      <c r="AV315">
        <v>98</v>
      </c>
      <c r="AW315" t="s">
        <v>3815</v>
      </c>
      <c r="AX315" t="s">
        <v>74</v>
      </c>
      <c r="AY315" t="s">
        <v>74</v>
      </c>
      <c r="AZ315" t="s">
        <v>74</v>
      </c>
      <c r="BA315" t="s">
        <v>74</v>
      </c>
      <c r="BB315">
        <v>8965</v>
      </c>
      <c r="BC315">
        <v>8981</v>
      </c>
      <c r="BD315" t="s">
        <v>74</v>
      </c>
      <c r="BE315" t="s">
        <v>3842</v>
      </c>
      <c r="BF315" t="str">
        <f>HYPERLINK("http://dx.doi.org/10.1029/93JD00164","http://dx.doi.org/10.1029/93JD00164")</f>
        <v>http://dx.doi.org/10.1029/93JD00164</v>
      </c>
      <c r="BG315" t="s">
        <v>74</v>
      </c>
      <c r="BH315" t="s">
        <v>74</v>
      </c>
      <c r="BI315">
        <v>17</v>
      </c>
      <c r="BJ315" t="s">
        <v>403</v>
      </c>
      <c r="BK315" t="s">
        <v>88</v>
      </c>
      <c r="BL315" t="s">
        <v>403</v>
      </c>
      <c r="BM315" t="s">
        <v>3817</v>
      </c>
      <c r="BN315" t="s">
        <v>74</v>
      </c>
      <c r="BO315" t="s">
        <v>74</v>
      </c>
      <c r="BP315" t="s">
        <v>74</v>
      </c>
      <c r="BQ315" t="s">
        <v>74</v>
      </c>
      <c r="BR315" t="s">
        <v>91</v>
      </c>
      <c r="BS315" t="s">
        <v>3843</v>
      </c>
      <c r="BT315" t="str">
        <f>HYPERLINK("https%3A%2F%2Fwww.webofscience.com%2Fwos%2Fwoscc%2Ffull-record%2FWOS:A1993LD68600031","View Full Record in Web of Science")</f>
        <v>View Full Record in Web of Science</v>
      </c>
    </row>
    <row r="316" spans="1:72" x14ac:dyDescent="0.15">
      <c r="A316" t="s">
        <v>72</v>
      </c>
      <c r="B316" t="s">
        <v>3844</v>
      </c>
      <c r="C316" t="s">
        <v>74</v>
      </c>
      <c r="D316" t="s">
        <v>74</v>
      </c>
      <c r="E316" t="s">
        <v>74</v>
      </c>
      <c r="F316" t="s">
        <v>3844</v>
      </c>
      <c r="G316" t="s">
        <v>74</v>
      </c>
      <c r="H316" t="s">
        <v>74</v>
      </c>
      <c r="I316" t="s">
        <v>3845</v>
      </c>
      <c r="J316" t="s">
        <v>388</v>
      </c>
      <c r="K316" t="s">
        <v>74</v>
      </c>
      <c r="L316" t="s">
        <v>74</v>
      </c>
      <c r="M316" t="s">
        <v>77</v>
      </c>
      <c r="N316" t="s">
        <v>78</v>
      </c>
      <c r="O316" t="s">
        <v>74</v>
      </c>
      <c r="P316" t="s">
        <v>74</v>
      </c>
      <c r="Q316" t="s">
        <v>74</v>
      </c>
      <c r="R316" t="s">
        <v>74</v>
      </c>
      <c r="S316" t="s">
        <v>74</v>
      </c>
      <c r="T316" t="s">
        <v>74</v>
      </c>
      <c r="U316" t="s">
        <v>3846</v>
      </c>
      <c r="V316" t="s">
        <v>3847</v>
      </c>
      <c r="W316" t="s">
        <v>3848</v>
      </c>
      <c r="X316" t="s">
        <v>3849</v>
      </c>
      <c r="Y316" t="s">
        <v>74</v>
      </c>
      <c r="Z316" t="s">
        <v>74</v>
      </c>
      <c r="AA316" t="s">
        <v>3850</v>
      </c>
      <c r="AB316" t="s">
        <v>3851</v>
      </c>
      <c r="AC316" t="s">
        <v>74</v>
      </c>
      <c r="AD316" t="s">
        <v>74</v>
      </c>
      <c r="AE316" t="s">
        <v>74</v>
      </c>
      <c r="AF316" t="s">
        <v>74</v>
      </c>
      <c r="AG316">
        <v>14</v>
      </c>
      <c r="AH316">
        <v>23</v>
      </c>
      <c r="AI316">
        <v>25</v>
      </c>
      <c r="AJ316">
        <v>0</v>
      </c>
      <c r="AK316">
        <v>2</v>
      </c>
      <c r="AL316" t="s">
        <v>256</v>
      </c>
      <c r="AM316" t="s">
        <v>257</v>
      </c>
      <c r="AN316" t="s">
        <v>396</v>
      </c>
      <c r="AO316" t="s">
        <v>397</v>
      </c>
      <c r="AP316" t="s">
        <v>398</v>
      </c>
      <c r="AQ316" t="s">
        <v>74</v>
      </c>
      <c r="AR316" t="s">
        <v>399</v>
      </c>
      <c r="AS316" t="s">
        <v>400</v>
      </c>
      <c r="AT316" t="s">
        <v>3814</v>
      </c>
      <c r="AU316">
        <v>1993</v>
      </c>
      <c r="AV316">
        <v>98</v>
      </c>
      <c r="AW316" t="s">
        <v>3815</v>
      </c>
      <c r="AX316" t="s">
        <v>74</v>
      </c>
      <c r="AY316" t="s">
        <v>74</v>
      </c>
      <c r="AZ316" t="s">
        <v>74</v>
      </c>
      <c r="BA316" t="s">
        <v>74</v>
      </c>
      <c r="BB316">
        <v>8983</v>
      </c>
      <c r="BC316">
        <v>8989</v>
      </c>
      <c r="BD316" t="s">
        <v>74</v>
      </c>
      <c r="BE316" t="s">
        <v>3852</v>
      </c>
      <c r="BF316" t="str">
        <f>HYPERLINK("http://dx.doi.org/10.1029/93JD00041","http://dx.doi.org/10.1029/93JD00041")</f>
        <v>http://dx.doi.org/10.1029/93JD00041</v>
      </c>
      <c r="BG316" t="s">
        <v>74</v>
      </c>
      <c r="BH316" t="s">
        <v>74</v>
      </c>
      <c r="BI316">
        <v>7</v>
      </c>
      <c r="BJ316" t="s">
        <v>403</v>
      </c>
      <c r="BK316" t="s">
        <v>88</v>
      </c>
      <c r="BL316" t="s">
        <v>403</v>
      </c>
      <c r="BM316" t="s">
        <v>3817</v>
      </c>
      <c r="BN316" t="s">
        <v>74</v>
      </c>
      <c r="BO316" t="s">
        <v>74</v>
      </c>
      <c r="BP316" t="s">
        <v>74</v>
      </c>
      <c r="BQ316" t="s">
        <v>74</v>
      </c>
      <c r="BR316" t="s">
        <v>91</v>
      </c>
      <c r="BS316" t="s">
        <v>3853</v>
      </c>
      <c r="BT316" t="str">
        <f>HYPERLINK("https%3A%2F%2Fwww.webofscience.com%2Fwos%2Fwoscc%2Ffull-record%2FWOS:A1993LD68600032","View Full Record in Web of Science")</f>
        <v>View Full Record in Web of Science</v>
      </c>
    </row>
    <row r="317" spans="1:72" x14ac:dyDescent="0.15">
      <c r="A317" t="s">
        <v>72</v>
      </c>
      <c r="B317" t="s">
        <v>3854</v>
      </c>
      <c r="C317" t="s">
        <v>74</v>
      </c>
      <c r="D317" t="s">
        <v>74</v>
      </c>
      <c r="E317" t="s">
        <v>74</v>
      </c>
      <c r="F317" t="s">
        <v>3854</v>
      </c>
      <c r="G317" t="s">
        <v>74</v>
      </c>
      <c r="H317" t="s">
        <v>74</v>
      </c>
      <c r="I317" t="s">
        <v>3855</v>
      </c>
      <c r="J317" t="s">
        <v>423</v>
      </c>
      <c r="K317" t="s">
        <v>74</v>
      </c>
      <c r="L317" t="s">
        <v>74</v>
      </c>
      <c r="M317" t="s">
        <v>77</v>
      </c>
      <c r="N317" t="s">
        <v>78</v>
      </c>
      <c r="O317" t="s">
        <v>74</v>
      </c>
      <c r="P317" t="s">
        <v>74</v>
      </c>
      <c r="Q317" t="s">
        <v>74</v>
      </c>
      <c r="R317" t="s">
        <v>74</v>
      </c>
      <c r="S317" t="s">
        <v>74</v>
      </c>
      <c r="T317" t="s">
        <v>74</v>
      </c>
      <c r="U317" t="s">
        <v>3856</v>
      </c>
      <c r="V317" t="s">
        <v>3857</v>
      </c>
      <c r="W317" t="s">
        <v>3858</v>
      </c>
      <c r="X317" t="s">
        <v>3859</v>
      </c>
      <c r="Y317" t="s">
        <v>3860</v>
      </c>
      <c r="Z317" t="s">
        <v>74</v>
      </c>
      <c r="AA317" t="s">
        <v>74</v>
      </c>
      <c r="AB317" t="s">
        <v>74</v>
      </c>
      <c r="AC317" t="s">
        <v>74</v>
      </c>
      <c r="AD317" t="s">
        <v>74</v>
      </c>
      <c r="AE317" t="s">
        <v>74</v>
      </c>
      <c r="AF317" t="s">
        <v>74</v>
      </c>
      <c r="AG317">
        <v>21</v>
      </c>
      <c r="AH317">
        <v>111</v>
      </c>
      <c r="AI317">
        <v>114</v>
      </c>
      <c r="AJ317">
        <v>2</v>
      </c>
      <c r="AK317">
        <v>17</v>
      </c>
      <c r="AL317" t="s">
        <v>429</v>
      </c>
      <c r="AM317" t="s">
        <v>430</v>
      </c>
      <c r="AN317" t="s">
        <v>431</v>
      </c>
      <c r="AO317" t="s">
        <v>432</v>
      </c>
      <c r="AP317" t="s">
        <v>74</v>
      </c>
      <c r="AQ317" t="s">
        <v>74</v>
      </c>
      <c r="AR317" t="s">
        <v>423</v>
      </c>
      <c r="AS317" t="s">
        <v>433</v>
      </c>
      <c r="AT317" t="s">
        <v>3814</v>
      </c>
      <c r="AU317">
        <v>1993</v>
      </c>
      <c r="AV317">
        <v>363</v>
      </c>
      <c r="AW317">
        <v>6426</v>
      </c>
      <c r="AX317" t="s">
        <v>74</v>
      </c>
      <c r="AY317" t="s">
        <v>74</v>
      </c>
      <c r="AZ317" t="s">
        <v>74</v>
      </c>
      <c r="BA317" t="s">
        <v>74</v>
      </c>
      <c r="BB317">
        <v>245</v>
      </c>
      <c r="BC317">
        <v>248</v>
      </c>
      <c r="BD317" t="s">
        <v>74</v>
      </c>
      <c r="BE317" t="s">
        <v>3861</v>
      </c>
      <c r="BF317" t="str">
        <f>HYPERLINK("http://dx.doi.org/10.1038/363245a0","http://dx.doi.org/10.1038/363245a0")</f>
        <v>http://dx.doi.org/10.1038/363245a0</v>
      </c>
      <c r="BG317" t="s">
        <v>74</v>
      </c>
      <c r="BH317" t="s">
        <v>74</v>
      </c>
      <c r="BI317">
        <v>4</v>
      </c>
      <c r="BJ317" t="s">
        <v>361</v>
      </c>
      <c r="BK317" t="s">
        <v>88</v>
      </c>
      <c r="BL317" t="s">
        <v>362</v>
      </c>
      <c r="BM317" t="s">
        <v>3862</v>
      </c>
      <c r="BN317" t="s">
        <v>74</v>
      </c>
      <c r="BO317" t="s">
        <v>74</v>
      </c>
      <c r="BP317" t="s">
        <v>74</v>
      </c>
      <c r="BQ317" t="s">
        <v>74</v>
      </c>
      <c r="BR317" t="s">
        <v>91</v>
      </c>
      <c r="BS317" t="s">
        <v>3863</v>
      </c>
      <c r="BT317" t="str">
        <f>HYPERLINK("https%3A%2F%2Fwww.webofscience.com%2Fwos%2Fwoscc%2Ffull-record%2FWOS:A1993LC86600046","View Full Record in Web of Science")</f>
        <v>View Full Record in Web of Science</v>
      </c>
    </row>
    <row r="318" spans="1:72" x14ac:dyDescent="0.15">
      <c r="A318" t="s">
        <v>72</v>
      </c>
      <c r="B318" t="s">
        <v>3864</v>
      </c>
      <c r="C318" t="s">
        <v>74</v>
      </c>
      <c r="D318" t="s">
        <v>74</v>
      </c>
      <c r="E318" t="s">
        <v>74</v>
      </c>
      <c r="F318" t="s">
        <v>3864</v>
      </c>
      <c r="G318" t="s">
        <v>74</v>
      </c>
      <c r="H318" t="s">
        <v>74</v>
      </c>
      <c r="I318" t="s">
        <v>3865</v>
      </c>
      <c r="J318" t="s">
        <v>1408</v>
      </c>
      <c r="K318" t="s">
        <v>74</v>
      </c>
      <c r="L318" t="s">
        <v>74</v>
      </c>
      <c r="M318" t="s">
        <v>77</v>
      </c>
      <c r="N318" t="s">
        <v>78</v>
      </c>
      <c r="O318" t="s">
        <v>74</v>
      </c>
      <c r="P318" t="s">
        <v>74</v>
      </c>
      <c r="Q318" t="s">
        <v>74</v>
      </c>
      <c r="R318" t="s">
        <v>74</v>
      </c>
      <c r="S318" t="s">
        <v>74</v>
      </c>
      <c r="T318" t="s">
        <v>74</v>
      </c>
      <c r="U318" t="s">
        <v>3866</v>
      </c>
      <c r="V318" t="s">
        <v>3867</v>
      </c>
      <c r="W318" t="s">
        <v>74</v>
      </c>
      <c r="X318" t="s">
        <v>74</v>
      </c>
      <c r="Y318" t="s">
        <v>3868</v>
      </c>
      <c r="Z318" t="s">
        <v>74</v>
      </c>
      <c r="AA318" t="s">
        <v>3869</v>
      </c>
      <c r="AB318" t="s">
        <v>74</v>
      </c>
      <c r="AC318" t="s">
        <v>74</v>
      </c>
      <c r="AD318" t="s">
        <v>74</v>
      </c>
      <c r="AE318" t="s">
        <v>74</v>
      </c>
      <c r="AF318" t="s">
        <v>74</v>
      </c>
      <c r="AG318">
        <v>29</v>
      </c>
      <c r="AH318">
        <v>80</v>
      </c>
      <c r="AI318">
        <v>81</v>
      </c>
      <c r="AJ318">
        <v>0</v>
      </c>
      <c r="AK318">
        <v>4</v>
      </c>
      <c r="AL318" t="s">
        <v>256</v>
      </c>
      <c r="AM318" t="s">
        <v>257</v>
      </c>
      <c r="AN318" t="s">
        <v>396</v>
      </c>
      <c r="AO318" t="s">
        <v>1414</v>
      </c>
      <c r="AP318" t="s">
        <v>1415</v>
      </c>
      <c r="AQ318" t="s">
        <v>74</v>
      </c>
      <c r="AR318" t="s">
        <v>1416</v>
      </c>
      <c r="AS318" t="s">
        <v>1417</v>
      </c>
      <c r="AT318" t="s">
        <v>3870</v>
      </c>
      <c r="AU318">
        <v>1993</v>
      </c>
      <c r="AV318">
        <v>98</v>
      </c>
      <c r="AW318" t="s">
        <v>3871</v>
      </c>
      <c r="AX318" t="s">
        <v>74</v>
      </c>
      <c r="AY318" t="s">
        <v>74</v>
      </c>
      <c r="AZ318" t="s">
        <v>74</v>
      </c>
      <c r="BA318" t="s">
        <v>74</v>
      </c>
      <c r="BB318">
        <v>8371</v>
      </c>
      <c r="BC318">
        <v>8387</v>
      </c>
      <c r="BD318" t="s">
        <v>74</v>
      </c>
      <c r="BE318" t="s">
        <v>3872</v>
      </c>
      <c r="BF318" t="str">
        <f>HYPERLINK("http://dx.doi.org/10.1029/93JC00051","http://dx.doi.org/10.1029/93JC00051")</f>
        <v>http://dx.doi.org/10.1029/93JC00051</v>
      </c>
      <c r="BG318" t="s">
        <v>74</v>
      </c>
      <c r="BH318" t="s">
        <v>74</v>
      </c>
      <c r="BI318">
        <v>17</v>
      </c>
      <c r="BJ318" t="s">
        <v>963</v>
      </c>
      <c r="BK318" t="s">
        <v>88</v>
      </c>
      <c r="BL318" t="s">
        <v>963</v>
      </c>
      <c r="BM318" t="s">
        <v>3873</v>
      </c>
      <c r="BN318" t="s">
        <v>74</v>
      </c>
      <c r="BO318" t="s">
        <v>74</v>
      </c>
      <c r="BP318" t="s">
        <v>74</v>
      </c>
      <c r="BQ318" t="s">
        <v>74</v>
      </c>
      <c r="BR318" t="s">
        <v>91</v>
      </c>
      <c r="BS318" t="s">
        <v>3874</v>
      </c>
      <c r="BT318" t="str">
        <f>HYPERLINK("https%3A%2F%2Fwww.webofscience.com%2Fwos%2Fwoscc%2Ffull-record%2FWOS:A1993LC97400001","View Full Record in Web of Science")</f>
        <v>View Full Record in Web of Science</v>
      </c>
    </row>
    <row r="319" spans="1:72" x14ac:dyDescent="0.15">
      <c r="A319" t="s">
        <v>72</v>
      </c>
      <c r="B319" t="s">
        <v>3875</v>
      </c>
      <c r="C319" t="s">
        <v>74</v>
      </c>
      <c r="D319" t="s">
        <v>74</v>
      </c>
      <c r="E319" t="s">
        <v>74</v>
      </c>
      <c r="F319" t="s">
        <v>3875</v>
      </c>
      <c r="G319" t="s">
        <v>74</v>
      </c>
      <c r="H319" t="s">
        <v>74</v>
      </c>
      <c r="I319" t="s">
        <v>3876</v>
      </c>
      <c r="J319" t="s">
        <v>1408</v>
      </c>
      <c r="K319" t="s">
        <v>74</v>
      </c>
      <c r="L319" t="s">
        <v>74</v>
      </c>
      <c r="M319" t="s">
        <v>77</v>
      </c>
      <c r="N319" t="s">
        <v>78</v>
      </c>
      <c r="O319" t="s">
        <v>74</v>
      </c>
      <c r="P319" t="s">
        <v>74</v>
      </c>
      <c r="Q319" t="s">
        <v>74</v>
      </c>
      <c r="R319" t="s">
        <v>74</v>
      </c>
      <c r="S319" t="s">
        <v>74</v>
      </c>
      <c r="T319" t="s">
        <v>74</v>
      </c>
      <c r="U319" t="s">
        <v>3877</v>
      </c>
      <c r="V319" t="s">
        <v>3878</v>
      </c>
      <c r="W319" t="s">
        <v>3879</v>
      </c>
      <c r="X319" t="s">
        <v>3880</v>
      </c>
      <c r="Y319" t="s">
        <v>3881</v>
      </c>
      <c r="Z319" t="s">
        <v>74</v>
      </c>
      <c r="AA319" t="s">
        <v>3882</v>
      </c>
      <c r="AB319" t="s">
        <v>74</v>
      </c>
      <c r="AC319" t="s">
        <v>74</v>
      </c>
      <c r="AD319" t="s">
        <v>74</v>
      </c>
      <c r="AE319" t="s">
        <v>74</v>
      </c>
      <c r="AF319" t="s">
        <v>74</v>
      </c>
      <c r="AG319">
        <v>23</v>
      </c>
      <c r="AH319">
        <v>17</v>
      </c>
      <c r="AI319">
        <v>18</v>
      </c>
      <c r="AJ319">
        <v>0</v>
      </c>
      <c r="AK319">
        <v>4</v>
      </c>
      <c r="AL319" t="s">
        <v>256</v>
      </c>
      <c r="AM319" t="s">
        <v>257</v>
      </c>
      <c r="AN319" t="s">
        <v>396</v>
      </c>
      <c r="AO319" t="s">
        <v>1414</v>
      </c>
      <c r="AP319" t="s">
        <v>1415</v>
      </c>
      <c r="AQ319" t="s">
        <v>74</v>
      </c>
      <c r="AR319" t="s">
        <v>1416</v>
      </c>
      <c r="AS319" t="s">
        <v>1417</v>
      </c>
      <c r="AT319" t="s">
        <v>3870</v>
      </c>
      <c r="AU319">
        <v>1993</v>
      </c>
      <c r="AV319">
        <v>98</v>
      </c>
      <c r="AW319" t="s">
        <v>3871</v>
      </c>
      <c r="AX319" t="s">
        <v>74</v>
      </c>
      <c r="AY319" t="s">
        <v>74</v>
      </c>
      <c r="AZ319" t="s">
        <v>74</v>
      </c>
      <c r="BA319" t="s">
        <v>74</v>
      </c>
      <c r="BB319">
        <v>8547</v>
      </c>
      <c r="BC319">
        <v>8558</v>
      </c>
      <c r="BD319" t="s">
        <v>74</v>
      </c>
      <c r="BE319" t="s">
        <v>3883</v>
      </c>
      <c r="BF319" t="str">
        <f>HYPERLINK("http://dx.doi.org/10.1029/92JC03018","http://dx.doi.org/10.1029/92JC03018")</f>
        <v>http://dx.doi.org/10.1029/92JC03018</v>
      </c>
      <c r="BG319" t="s">
        <v>74</v>
      </c>
      <c r="BH319" t="s">
        <v>74</v>
      </c>
      <c r="BI319">
        <v>12</v>
      </c>
      <c r="BJ319" t="s">
        <v>963</v>
      </c>
      <c r="BK319" t="s">
        <v>88</v>
      </c>
      <c r="BL319" t="s">
        <v>963</v>
      </c>
      <c r="BM319" t="s">
        <v>3873</v>
      </c>
      <c r="BN319" t="s">
        <v>74</v>
      </c>
      <c r="BO319" t="s">
        <v>129</v>
      </c>
      <c r="BP319" t="s">
        <v>74</v>
      </c>
      <c r="BQ319" t="s">
        <v>74</v>
      </c>
      <c r="BR319" t="s">
        <v>91</v>
      </c>
      <c r="BS319" t="s">
        <v>3884</v>
      </c>
      <c r="BT319" t="str">
        <f>HYPERLINK("https%3A%2F%2Fwww.webofscience.com%2Fwos%2Fwoscc%2Ffull-record%2FWOS:A1993LC97400015","View Full Record in Web of Science")</f>
        <v>View Full Record in Web of Science</v>
      </c>
    </row>
    <row r="320" spans="1:72" x14ac:dyDescent="0.15">
      <c r="A320" t="s">
        <v>72</v>
      </c>
      <c r="B320" t="s">
        <v>3885</v>
      </c>
      <c r="C320" t="s">
        <v>74</v>
      </c>
      <c r="D320" t="s">
        <v>74</v>
      </c>
      <c r="E320" t="s">
        <v>74</v>
      </c>
      <c r="F320" t="s">
        <v>3885</v>
      </c>
      <c r="G320" t="s">
        <v>74</v>
      </c>
      <c r="H320" t="s">
        <v>74</v>
      </c>
      <c r="I320" t="s">
        <v>3886</v>
      </c>
      <c r="J320" t="s">
        <v>2036</v>
      </c>
      <c r="K320" t="s">
        <v>74</v>
      </c>
      <c r="L320" t="s">
        <v>74</v>
      </c>
      <c r="M320" t="s">
        <v>77</v>
      </c>
      <c r="N320" t="s">
        <v>78</v>
      </c>
      <c r="O320" t="s">
        <v>74</v>
      </c>
      <c r="P320" t="s">
        <v>74</v>
      </c>
      <c r="Q320" t="s">
        <v>74</v>
      </c>
      <c r="R320" t="s">
        <v>74</v>
      </c>
      <c r="S320" t="s">
        <v>74</v>
      </c>
      <c r="T320" t="s">
        <v>74</v>
      </c>
      <c r="U320" t="s">
        <v>74</v>
      </c>
      <c r="V320" t="s">
        <v>3887</v>
      </c>
      <c r="W320" t="s">
        <v>74</v>
      </c>
      <c r="X320" t="s">
        <v>74</v>
      </c>
      <c r="Y320" t="s">
        <v>3888</v>
      </c>
      <c r="Z320" t="s">
        <v>74</v>
      </c>
      <c r="AA320" t="s">
        <v>74</v>
      </c>
      <c r="AB320" t="s">
        <v>74</v>
      </c>
      <c r="AC320" t="s">
        <v>74</v>
      </c>
      <c r="AD320" t="s">
        <v>74</v>
      </c>
      <c r="AE320" t="s">
        <v>74</v>
      </c>
      <c r="AF320" t="s">
        <v>74</v>
      </c>
      <c r="AG320">
        <v>6</v>
      </c>
      <c r="AH320">
        <v>2</v>
      </c>
      <c r="AI320">
        <v>2</v>
      </c>
      <c r="AJ320">
        <v>0</v>
      </c>
      <c r="AK320">
        <v>0</v>
      </c>
      <c r="AL320" t="s">
        <v>2040</v>
      </c>
      <c r="AM320" t="s">
        <v>2041</v>
      </c>
      <c r="AN320" t="s">
        <v>2042</v>
      </c>
      <c r="AO320" t="s">
        <v>2043</v>
      </c>
      <c r="AP320" t="s">
        <v>74</v>
      </c>
      <c r="AQ320" t="s">
        <v>74</v>
      </c>
      <c r="AR320" t="s">
        <v>2044</v>
      </c>
      <c r="AS320" t="s">
        <v>2045</v>
      </c>
      <c r="AT320" t="s">
        <v>3889</v>
      </c>
      <c r="AU320">
        <v>1993</v>
      </c>
      <c r="AV320">
        <v>64</v>
      </c>
      <c r="AW320">
        <v>9</v>
      </c>
      <c r="AX320" t="s">
        <v>74</v>
      </c>
      <c r="AY320" t="s">
        <v>74</v>
      </c>
      <c r="AZ320" t="s">
        <v>74</v>
      </c>
      <c r="BA320" t="s">
        <v>74</v>
      </c>
      <c r="BB320">
        <v>632</v>
      </c>
      <c r="BC320">
        <v>634</v>
      </c>
      <c r="BD320" t="s">
        <v>74</v>
      </c>
      <c r="BE320" t="s">
        <v>74</v>
      </c>
      <c r="BF320" t="s">
        <v>74</v>
      </c>
      <c r="BG320" t="s">
        <v>74</v>
      </c>
      <c r="BH320" t="s">
        <v>74</v>
      </c>
      <c r="BI320">
        <v>3</v>
      </c>
      <c r="BJ320" t="s">
        <v>361</v>
      </c>
      <c r="BK320" t="s">
        <v>88</v>
      </c>
      <c r="BL320" t="s">
        <v>362</v>
      </c>
      <c r="BM320" t="s">
        <v>3890</v>
      </c>
      <c r="BN320" t="s">
        <v>74</v>
      </c>
      <c r="BO320" t="s">
        <v>74</v>
      </c>
      <c r="BP320" t="s">
        <v>74</v>
      </c>
      <c r="BQ320" t="s">
        <v>74</v>
      </c>
      <c r="BR320" t="s">
        <v>91</v>
      </c>
      <c r="BS320" t="s">
        <v>3891</v>
      </c>
      <c r="BT320" t="str">
        <f>HYPERLINK("https%3A%2F%2Fwww.webofscience.com%2Fwos%2Fwoscc%2Ffull-record%2FWOS:A1993LG74900007","View Full Record in Web of Science")</f>
        <v>View Full Record in Web of Science</v>
      </c>
    </row>
    <row r="321" spans="1:72" x14ac:dyDescent="0.15">
      <c r="A321" t="s">
        <v>72</v>
      </c>
      <c r="B321" t="s">
        <v>3892</v>
      </c>
      <c r="C321" t="s">
        <v>74</v>
      </c>
      <c r="D321" t="s">
        <v>74</v>
      </c>
      <c r="E321" t="s">
        <v>74</v>
      </c>
      <c r="F321" t="s">
        <v>3892</v>
      </c>
      <c r="G321" t="s">
        <v>74</v>
      </c>
      <c r="H321" t="s">
        <v>74</v>
      </c>
      <c r="I321" t="s">
        <v>3893</v>
      </c>
      <c r="J321" t="s">
        <v>2036</v>
      </c>
      <c r="K321" t="s">
        <v>74</v>
      </c>
      <c r="L321" t="s">
        <v>74</v>
      </c>
      <c r="M321" t="s">
        <v>77</v>
      </c>
      <c r="N321" t="s">
        <v>78</v>
      </c>
      <c r="O321" t="s">
        <v>74</v>
      </c>
      <c r="P321" t="s">
        <v>74</v>
      </c>
      <c r="Q321" t="s">
        <v>74</v>
      </c>
      <c r="R321" t="s">
        <v>74</v>
      </c>
      <c r="S321" t="s">
        <v>74</v>
      </c>
      <c r="T321" t="s">
        <v>74</v>
      </c>
      <c r="U321" t="s">
        <v>3894</v>
      </c>
      <c r="V321" t="s">
        <v>74</v>
      </c>
      <c r="W321" t="s">
        <v>74</v>
      </c>
      <c r="X321" t="s">
        <v>74</v>
      </c>
      <c r="Y321" t="s">
        <v>3895</v>
      </c>
      <c r="Z321" t="s">
        <v>74</v>
      </c>
      <c r="AA321" t="s">
        <v>74</v>
      </c>
      <c r="AB321" t="s">
        <v>74</v>
      </c>
      <c r="AC321" t="s">
        <v>74</v>
      </c>
      <c r="AD321" t="s">
        <v>74</v>
      </c>
      <c r="AE321" t="s">
        <v>74</v>
      </c>
      <c r="AF321" t="s">
        <v>74</v>
      </c>
      <c r="AG321">
        <v>10</v>
      </c>
      <c r="AH321">
        <v>0</v>
      </c>
      <c r="AI321">
        <v>0</v>
      </c>
      <c r="AJ321">
        <v>0</v>
      </c>
      <c r="AK321">
        <v>1</v>
      </c>
      <c r="AL321" t="s">
        <v>2040</v>
      </c>
      <c r="AM321" t="s">
        <v>2041</v>
      </c>
      <c r="AN321" t="s">
        <v>2042</v>
      </c>
      <c r="AO321" t="s">
        <v>2043</v>
      </c>
      <c r="AP321" t="s">
        <v>74</v>
      </c>
      <c r="AQ321" t="s">
        <v>74</v>
      </c>
      <c r="AR321" t="s">
        <v>2044</v>
      </c>
      <c r="AS321" t="s">
        <v>2045</v>
      </c>
      <c r="AT321" t="s">
        <v>3889</v>
      </c>
      <c r="AU321">
        <v>1993</v>
      </c>
      <c r="AV321">
        <v>64</v>
      </c>
      <c r="AW321">
        <v>9</v>
      </c>
      <c r="AX321" t="s">
        <v>74</v>
      </c>
      <c r="AY321" t="s">
        <v>74</v>
      </c>
      <c r="AZ321" t="s">
        <v>74</v>
      </c>
      <c r="BA321" t="s">
        <v>74</v>
      </c>
      <c r="BB321">
        <v>636</v>
      </c>
      <c r="BC321">
        <v>639</v>
      </c>
      <c r="BD321" t="s">
        <v>74</v>
      </c>
      <c r="BE321" t="s">
        <v>74</v>
      </c>
      <c r="BF321" t="s">
        <v>74</v>
      </c>
      <c r="BG321" t="s">
        <v>74</v>
      </c>
      <c r="BH321" t="s">
        <v>74</v>
      </c>
      <c r="BI321">
        <v>4</v>
      </c>
      <c r="BJ321" t="s">
        <v>361</v>
      </c>
      <c r="BK321" t="s">
        <v>88</v>
      </c>
      <c r="BL321" t="s">
        <v>362</v>
      </c>
      <c r="BM321" t="s">
        <v>3890</v>
      </c>
      <c r="BN321" t="s">
        <v>74</v>
      </c>
      <c r="BO321" t="s">
        <v>74</v>
      </c>
      <c r="BP321" t="s">
        <v>74</v>
      </c>
      <c r="BQ321" t="s">
        <v>74</v>
      </c>
      <c r="BR321" t="s">
        <v>91</v>
      </c>
      <c r="BS321" t="s">
        <v>3896</v>
      </c>
      <c r="BT321" t="str">
        <f>HYPERLINK("https%3A%2F%2Fwww.webofscience.com%2Fwos%2Fwoscc%2Ffull-record%2FWOS:A1993LG74900009","View Full Record in Web of Science")</f>
        <v>View Full Record in Web of Science</v>
      </c>
    </row>
    <row r="322" spans="1:72" x14ac:dyDescent="0.15">
      <c r="A322" t="s">
        <v>72</v>
      </c>
      <c r="B322" t="s">
        <v>3897</v>
      </c>
      <c r="C322" t="s">
        <v>74</v>
      </c>
      <c r="D322" t="s">
        <v>74</v>
      </c>
      <c r="E322" t="s">
        <v>74</v>
      </c>
      <c r="F322" t="s">
        <v>3897</v>
      </c>
      <c r="G322" t="s">
        <v>74</v>
      </c>
      <c r="H322" t="s">
        <v>74</v>
      </c>
      <c r="I322" t="s">
        <v>3898</v>
      </c>
      <c r="J322" t="s">
        <v>1425</v>
      </c>
      <c r="K322" t="s">
        <v>74</v>
      </c>
      <c r="L322" t="s">
        <v>74</v>
      </c>
      <c r="M322" t="s">
        <v>77</v>
      </c>
      <c r="N322" t="s">
        <v>78</v>
      </c>
      <c r="O322" t="s">
        <v>74</v>
      </c>
      <c r="P322" t="s">
        <v>74</v>
      </c>
      <c r="Q322" t="s">
        <v>74</v>
      </c>
      <c r="R322" t="s">
        <v>74</v>
      </c>
      <c r="S322" t="s">
        <v>74</v>
      </c>
      <c r="T322" t="s">
        <v>74</v>
      </c>
      <c r="U322" t="s">
        <v>3899</v>
      </c>
      <c r="V322" t="s">
        <v>3900</v>
      </c>
      <c r="W322" t="s">
        <v>3901</v>
      </c>
      <c r="X322" t="s">
        <v>3902</v>
      </c>
      <c r="Y322" t="s">
        <v>3903</v>
      </c>
      <c r="Z322" t="s">
        <v>74</v>
      </c>
      <c r="AA322" t="s">
        <v>74</v>
      </c>
      <c r="AB322" t="s">
        <v>74</v>
      </c>
      <c r="AC322" t="s">
        <v>74</v>
      </c>
      <c r="AD322" t="s">
        <v>74</v>
      </c>
      <c r="AE322" t="s">
        <v>74</v>
      </c>
      <c r="AF322" t="s">
        <v>74</v>
      </c>
      <c r="AG322">
        <v>62</v>
      </c>
      <c r="AH322">
        <v>55</v>
      </c>
      <c r="AI322">
        <v>55</v>
      </c>
      <c r="AJ322">
        <v>0</v>
      </c>
      <c r="AK322">
        <v>2</v>
      </c>
      <c r="AL322" t="s">
        <v>256</v>
      </c>
      <c r="AM322" t="s">
        <v>257</v>
      </c>
      <c r="AN322" t="s">
        <v>396</v>
      </c>
      <c r="AO322" t="s">
        <v>1432</v>
      </c>
      <c r="AP322" t="s">
        <v>1433</v>
      </c>
      <c r="AQ322" t="s">
        <v>74</v>
      </c>
      <c r="AR322" t="s">
        <v>1434</v>
      </c>
      <c r="AS322" t="s">
        <v>1435</v>
      </c>
      <c r="AT322" t="s">
        <v>3889</v>
      </c>
      <c r="AU322">
        <v>1993</v>
      </c>
      <c r="AV322">
        <v>98</v>
      </c>
      <c r="AW322" t="s">
        <v>3904</v>
      </c>
      <c r="AX322" t="s">
        <v>74</v>
      </c>
      <c r="AY322" t="s">
        <v>74</v>
      </c>
      <c r="AZ322" t="s">
        <v>74</v>
      </c>
      <c r="BA322" t="s">
        <v>74</v>
      </c>
      <c r="BB322">
        <v>7851</v>
      </c>
      <c r="BC322">
        <v>7869</v>
      </c>
      <c r="BD322" t="s">
        <v>74</v>
      </c>
      <c r="BE322" t="s">
        <v>3905</v>
      </c>
      <c r="BF322" t="str">
        <f>HYPERLINK("http://dx.doi.org/10.1029/92JB02740","http://dx.doi.org/10.1029/92JB02740")</f>
        <v>http://dx.doi.org/10.1029/92JB02740</v>
      </c>
      <c r="BG322" t="s">
        <v>74</v>
      </c>
      <c r="BH322" t="s">
        <v>74</v>
      </c>
      <c r="BI322">
        <v>19</v>
      </c>
      <c r="BJ322" t="s">
        <v>727</v>
      </c>
      <c r="BK322" t="s">
        <v>88</v>
      </c>
      <c r="BL322" t="s">
        <v>727</v>
      </c>
      <c r="BM322" t="s">
        <v>3906</v>
      </c>
      <c r="BN322" t="s">
        <v>74</v>
      </c>
      <c r="BO322" t="s">
        <v>74</v>
      </c>
      <c r="BP322" t="s">
        <v>74</v>
      </c>
      <c r="BQ322" t="s">
        <v>74</v>
      </c>
      <c r="BR322" t="s">
        <v>91</v>
      </c>
      <c r="BS322" t="s">
        <v>3907</v>
      </c>
      <c r="BT322" t="str">
        <f>HYPERLINK("https%3A%2F%2Fwww.webofscience.com%2Fwos%2Fwoscc%2Ffull-record%2FWOS:A1993LC42300001","View Full Record in Web of Science")</f>
        <v>View Full Record in Web of Science</v>
      </c>
    </row>
    <row r="323" spans="1:72" x14ac:dyDescent="0.15">
      <c r="A323" t="s">
        <v>72</v>
      </c>
      <c r="B323" t="s">
        <v>3908</v>
      </c>
      <c r="C323" t="s">
        <v>74</v>
      </c>
      <c r="D323" t="s">
        <v>74</v>
      </c>
      <c r="E323" t="s">
        <v>74</v>
      </c>
      <c r="F323" t="s">
        <v>3908</v>
      </c>
      <c r="G323" t="s">
        <v>74</v>
      </c>
      <c r="H323" t="s">
        <v>74</v>
      </c>
      <c r="I323" t="s">
        <v>3909</v>
      </c>
      <c r="J323" t="s">
        <v>3910</v>
      </c>
      <c r="K323" t="s">
        <v>74</v>
      </c>
      <c r="L323" t="s">
        <v>74</v>
      </c>
      <c r="M323" t="s">
        <v>77</v>
      </c>
      <c r="N323" t="s">
        <v>78</v>
      </c>
      <c r="O323" t="s">
        <v>74</v>
      </c>
      <c r="P323" t="s">
        <v>74</v>
      </c>
      <c r="Q323" t="s">
        <v>74</v>
      </c>
      <c r="R323" t="s">
        <v>74</v>
      </c>
      <c r="S323" t="s">
        <v>74</v>
      </c>
      <c r="T323" t="s">
        <v>3911</v>
      </c>
      <c r="U323" t="s">
        <v>74</v>
      </c>
      <c r="V323" t="s">
        <v>3912</v>
      </c>
      <c r="W323" t="s">
        <v>74</v>
      </c>
      <c r="X323" t="s">
        <v>74</v>
      </c>
      <c r="Y323" t="s">
        <v>3913</v>
      </c>
      <c r="Z323" t="s">
        <v>74</v>
      </c>
      <c r="AA323" t="s">
        <v>74</v>
      </c>
      <c r="AB323" t="s">
        <v>3914</v>
      </c>
      <c r="AC323" t="s">
        <v>74</v>
      </c>
      <c r="AD323" t="s">
        <v>74</v>
      </c>
      <c r="AE323" t="s">
        <v>74</v>
      </c>
      <c r="AF323" t="s">
        <v>74</v>
      </c>
      <c r="AG323">
        <v>0</v>
      </c>
      <c r="AH323">
        <v>55</v>
      </c>
      <c r="AI323">
        <v>57</v>
      </c>
      <c r="AJ323">
        <v>1</v>
      </c>
      <c r="AK323">
        <v>3</v>
      </c>
      <c r="AL323" t="s">
        <v>177</v>
      </c>
      <c r="AM323" t="s">
        <v>178</v>
      </c>
      <c r="AN323" t="s">
        <v>179</v>
      </c>
      <c r="AO323" t="s">
        <v>3915</v>
      </c>
      <c r="AP323" t="s">
        <v>74</v>
      </c>
      <c r="AQ323" t="s">
        <v>74</v>
      </c>
      <c r="AR323" t="s">
        <v>3916</v>
      </c>
      <c r="AS323" t="s">
        <v>3917</v>
      </c>
      <c r="AT323" t="s">
        <v>3918</v>
      </c>
      <c r="AU323">
        <v>1993</v>
      </c>
      <c r="AV323">
        <v>55</v>
      </c>
      <c r="AW323">
        <v>4</v>
      </c>
      <c r="AX323" t="s">
        <v>74</v>
      </c>
      <c r="AY323" t="s">
        <v>74</v>
      </c>
      <c r="AZ323" t="s">
        <v>74</v>
      </c>
      <c r="BA323" t="s">
        <v>74</v>
      </c>
      <c r="BB323">
        <v>273</v>
      </c>
      <c r="BC323">
        <v>288</v>
      </c>
      <c r="BD323" t="s">
        <v>74</v>
      </c>
      <c r="BE323" t="s">
        <v>3919</v>
      </c>
      <c r="BF323" t="str">
        <f>HYPERLINK("http://dx.doi.org/10.1007/BF00624355","http://dx.doi.org/10.1007/BF00624355")</f>
        <v>http://dx.doi.org/10.1007/BF00624355</v>
      </c>
      <c r="BG323" t="s">
        <v>74</v>
      </c>
      <c r="BH323" t="s">
        <v>74</v>
      </c>
      <c r="BI323">
        <v>16</v>
      </c>
      <c r="BJ323" t="s">
        <v>451</v>
      </c>
      <c r="BK323" t="s">
        <v>88</v>
      </c>
      <c r="BL323" t="s">
        <v>452</v>
      </c>
      <c r="BM323" t="s">
        <v>3920</v>
      </c>
      <c r="BN323" t="s">
        <v>74</v>
      </c>
      <c r="BO323" t="s">
        <v>74</v>
      </c>
      <c r="BP323" t="s">
        <v>74</v>
      </c>
      <c r="BQ323" t="s">
        <v>74</v>
      </c>
      <c r="BR323" t="s">
        <v>91</v>
      </c>
      <c r="BS323" t="s">
        <v>3921</v>
      </c>
      <c r="BT323" t="str">
        <f>HYPERLINK("https%3A%2F%2Fwww.webofscience.com%2Fwos%2Fwoscc%2Ffull-record%2FWOS:A1993LD31400003","View Full Record in Web of Science")</f>
        <v>View Full Record in Web of Science</v>
      </c>
    </row>
    <row r="324" spans="1:72" x14ac:dyDescent="0.15">
      <c r="A324" t="s">
        <v>72</v>
      </c>
      <c r="B324" t="s">
        <v>3922</v>
      </c>
      <c r="C324" t="s">
        <v>74</v>
      </c>
      <c r="D324" t="s">
        <v>74</v>
      </c>
      <c r="E324" t="s">
        <v>74</v>
      </c>
      <c r="F324" t="s">
        <v>3922</v>
      </c>
      <c r="G324" t="s">
        <v>74</v>
      </c>
      <c r="H324" t="s">
        <v>74</v>
      </c>
      <c r="I324" t="s">
        <v>3923</v>
      </c>
      <c r="J324" t="s">
        <v>3924</v>
      </c>
      <c r="K324" t="s">
        <v>74</v>
      </c>
      <c r="L324" t="s">
        <v>74</v>
      </c>
      <c r="M324" t="s">
        <v>77</v>
      </c>
      <c r="N324" t="s">
        <v>78</v>
      </c>
      <c r="O324" t="s">
        <v>74</v>
      </c>
      <c r="P324" t="s">
        <v>74</v>
      </c>
      <c r="Q324" t="s">
        <v>74</v>
      </c>
      <c r="R324" t="s">
        <v>74</v>
      </c>
      <c r="S324" t="s">
        <v>74</v>
      </c>
      <c r="T324" t="s">
        <v>74</v>
      </c>
      <c r="U324" t="s">
        <v>3925</v>
      </c>
      <c r="V324" t="s">
        <v>3926</v>
      </c>
      <c r="W324" t="s">
        <v>74</v>
      </c>
      <c r="X324" t="s">
        <v>74</v>
      </c>
      <c r="Y324" t="s">
        <v>3927</v>
      </c>
      <c r="Z324" t="s">
        <v>74</v>
      </c>
      <c r="AA324" t="s">
        <v>74</v>
      </c>
      <c r="AB324" t="s">
        <v>74</v>
      </c>
      <c r="AC324" t="s">
        <v>74</v>
      </c>
      <c r="AD324" t="s">
        <v>74</v>
      </c>
      <c r="AE324" t="s">
        <v>74</v>
      </c>
      <c r="AF324" t="s">
        <v>74</v>
      </c>
      <c r="AG324">
        <v>89</v>
      </c>
      <c r="AH324">
        <v>12</v>
      </c>
      <c r="AI324">
        <v>16</v>
      </c>
      <c r="AJ324">
        <v>1</v>
      </c>
      <c r="AK324">
        <v>7</v>
      </c>
      <c r="AL324" t="s">
        <v>3928</v>
      </c>
      <c r="AM324" t="s">
        <v>707</v>
      </c>
      <c r="AN324" t="s">
        <v>3929</v>
      </c>
      <c r="AO324" t="s">
        <v>3930</v>
      </c>
      <c r="AP324" t="s">
        <v>3931</v>
      </c>
      <c r="AQ324" t="s">
        <v>74</v>
      </c>
      <c r="AR324" t="s">
        <v>3932</v>
      </c>
      <c r="AS324" t="s">
        <v>3933</v>
      </c>
      <c r="AT324" t="s">
        <v>3918</v>
      </c>
      <c r="AU324">
        <v>1993</v>
      </c>
      <c r="AV324">
        <v>30</v>
      </c>
      <c r="AW324">
        <v>5</v>
      </c>
      <c r="AX324" t="s">
        <v>74</v>
      </c>
      <c r="AY324" t="s">
        <v>74</v>
      </c>
      <c r="AZ324" t="s">
        <v>74</v>
      </c>
      <c r="BA324" t="s">
        <v>74</v>
      </c>
      <c r="BB324">
        <v>893</v>
      </c>
      <c r="BC324">
        <v>907</v>
      </c>
      <c r="BD324" t="s">
        <v>74</v>
      </c>
      <c r="BE324" t="s">
        <v>3934</v>
      </c>
      <c r="BF324" t="str">
        <f>HYPERLINK("http://dx.doi.org/10.1139/e93-074","http://dx.doi.org/10.1139/e93-074")</f>
        <v>http://dx.doi.org/10.1139/e93-074</v>
      </c>
      <c r="BG324" t="s">
        <v>74</v>
      </c>
      <c r="BH324" t="s">
        <v>74</v>
      </c>
      <c r="BI324">
        <v>15</v>
      </c>
      <c r="BJ324" t="s">
        <v>451</v>
      </c>
      <c r="BK324" t="s">
        <v>88</v>
      </c>
      <c r="BL324" t="s">
        <v>452</v>
      </c>
      <c r="BM324" t="s">
        <v>3935</v>
      </c>
      <c r="BN324" t="s">
        <v>74</v>
      </c>
      <c r="BO324" t="s">
        <v>74</v>
      </c>
      <c r="BP324" t="s">
        <v>74</v>
      </c>
      <c r="BQ324" t="s">
        <v>74</v>
      </c>
      <c r="BR324" t="s">
        <v>91</v>
      </c>
      <c r="BS324" t="s">
        <v>3936</v>
      </c>
      <c r="BT324" t="str">
        <f>HYPERLINK("https%3A%2F%2Fwww.webofscience.com%2Fwos%2Fwoscc%2Ffull-record%2FWOS:A1993LU82600002","View Full Record in Web of Science")</f>
        <v>View Full Record in Web of Science</v>
      </c>
    </row>
    <row r="325" spans="1:72" x14ac:dyDescent="0.15">
      <c r="A325" t="s">
        <v>72</v>
      </c>
      <c r="B325" t="s">
        <v>3937</v>
      </c>
      <c r="C325" t="s">
        <v>74</v>
      </c>
      <c r="D325" t="s">
        <v>74</v>
      </c>
      <c r="E325" t="s">
        <v>74</v>
      </c>
      <c r="F325" t="s">
        <v>3937</v>
      </c>
      <c r="G325" t="s">
        <v>74</v>
      </c>
      <c r="H325" t="s">
        <v>74</v>
      </c>
      <c r="I325" t="s">
        <v>3938</v>
      </c>
      <c r="J325" t="s">
        <v>698</v>
      </c>
      <c r="K325" t="s">
        <v>74</v>
      </c>
      <c r="L325" t="s">
        <v>74</v>
      </c>
      <c r="M325" t="s">
        <v>77</v>
      </c>
      <c r="N325" t="s">
        <v>78</v>
      </c>
      <c r="O325" t="s">
        <v>74</v>
      </c>
      <c r="P325" t="s">
        <v>74</v>
      </c>
      <c r="Q325" t="s">
        <v>74</v>
      </c>
      <c r="R325" t="s">
        <v>74</v>
      </c>
      <c r="S325" t="s">
        <v>74</v>
      </c>
      <c r="T325" t="s">
        <v>74</v>
      </c>
      <c r="U325" t="s">
        <v>74</v>
      </c>
      <c r="V325" t="s">
        <v>3939</v>
      </c>
      <c r="W325" t="s">
        <v>3940</v>
      </c>
      <c r="X325" t="s">
        <v>3941</v>
      </c>
      <c r="Y325" t="s">
        <v>74</v>
      </c>
      <c r="Z325" t="s">
        <v>74</v>
      </c>
      <c r="AA325" t="s">
        <v>74</v>
      </c>
      <c r="AB325" t="s">
        <v>74</v>
      </c>
      <c r="AC325" t="s">
        <v>74</v>
      </c>
      <c r="AD325" t="s">
        <v>74</v>
      </c>
      <c r="AE325" t="s">
        <v>74</v>
      </c>
      <c r="AF325" t="s">
        <v>74</v>
      </c>
      <c r="AG325">
        <v>49</v>
      </c>
      <c r="AH325">
        <v>24</v>
      </c>
      <c r="AI325">
        <v>27</v>
      </c>
      <c r="AJ325">
        <v>0</v>
      </c>
      <c r="AK325">
        <v>3</v>
      </c>
      <c r="AL325" t="s">
        <v>706</v>
      </c>
      <c r="AM325" t="s">
        <v>707</v>
      </c>
      <c r="AN325" t="s">
        <v>708</v>
      </c>
      <c r="AO325" t="s">
        <v>709</v>
      </c>
      <c r="AP325" t="s">
        <v>74</v>
      </c>
      <c r="AQ325" t="s">
        <v>74</v>
      </c>
      <c r="AR325" t="s">
        <v>710</v>
      </c>
      <c r="AS325" t="s">
        <v>711</v>
      </c>
      <c r="AT325" t="s">
        <v>3918</v>
      </c>
      <c r="AU325">
        <v>1993</v>
      </c>
      <c r="AV325">
        <v>71</v>
      </c>
      <c r="AW325">
        <v>5</v>
      </c>
      <c r="AX325" t="s">
        <v>74</v>
      </c>
      <c r="AY325" t="s">
        <v>74</v>
      </c>
      <c r="AZ325" t="s">
        <v>74</v>
      </c>
      <c r="BA325" t="s">
        <v>74</v>
      </c>
      <c r="BB325">
        <v>1024</v>
      </c>
      <c r="BC325">
        <v>1040</v>
      </c>
      <c r="BD325" t="s">
        <v>74</v>
      </c>
      <c r="BE325" t="s">
        <v>3942</v>
      </c>
      <c r="BF325" t="str">
        <f>HYPERLINK("http://dx.doi.org/10.1139/z93-136","http://dx.doi.org/10.1139/z93-136")</f>
        <v>http://dx.doi.org/10.1139/z93-136</v>
      </c>
      <c r="BG325" t="s">
        <v>74</v>
      </c>
      <c r="BH325" t="s">
        <v>74</v>
      </c>
      <c r="BI325">
        <v>17</v>
      </c>
      <c r="BJ325" t="s">
        <v>713</v>
      </c>
      <c r="BK325" t="s">
        <v>88</v>
      </c>
      <c r="BL325" t="s">
        <v>713</v>
      </c>
      <c r="BM325" t="s">
        <v>3943</v>
      </c>
      <c r="BN325" t="s">
        <v>74</v>
      </c>
      <c r="BO325" t="s">
        <v>74</v>
      </c>
      <c r="BP325" t="s">
        <v>74</v>
      </c>
      <c r="BQ325" t="s">
        <v>74</v>
      </c>
      <c r="BR325" t="s">
        <v>91</v>
      </c>
      <c r="BS325" t="s">
        <v>3944</v>
      </c>
      <c r="BT325" t="str">
        <f>HYPERLINK("https%3A%2F%2Fwww.webofscience.com%2Fwos%2Fwoscc%2Ffull-record%2FWOS:A1993LU83400024","View Full Record in Web of Science")</f>
        <v>View Full Record in Web of Science</v>
      </c>
    </row>
    <row r="326" spans="1:72" x14ac:dyDescent="0.15">
      <c r="A326" t="s">
        <v>72</v>
      </c>
      <c r="B326" t="s">
        <v>3945</v>
      </c>
      <c r="C326" t="s">
        <v>74</v>
      </c>
      <c r="D326" t="s">
        <v>74</v>
      </c>
      <c r="E326" t="s">
        <v>74</v>
      </c>
      <c r="F326" t="s">
        <v>3945</v>
      </c>
      <c r="G326" t="s">
        <v>74</v>
      </c>
      <c r="H326" t="s">
        <v>74</v>
      </c>
      <c r="I326" t="s">
        <v>3946</v>
      </c>
      <c r="J326" t="s">
        <v>3947</v>
      </c>
      <c r="K326" t="s">
        <v>74</v>
      </c>
      <c r="L326" t="s">
        <v>74</v>
      </c>
      <c r="M326" t="s">
        <v>77</v>
      </c>
      <c r="N326" t="s">
        <v>78</v>
      </c>
      <c r="O326" t="s">
        <v>74</v>
      </c>
      <c r="P326" t="s">
        <v>74</v>
      </c>
      <c r="Q326" t="s">
        <v>74</v>
      </c>
      <c r="R326" t="s">
        <v>74</v>
      </c>
      <c r="S326" t="s">
        <v>74</v>
      </c>
      <c r="T326" t="s">
        <v>74</v>
      </c>
      <c r="U326" t="s">
        <v>74</v>
      </c>
      <c r="V326" t="s">
        <v>3948</v>
      </c>
      <c r="W326" t="s">
        <v>3949</v>
      </c>
      <c r="X326" t="s">
        <v>3192</v>
      </c>
      <c r="Y326" t="s">
        <v>3950</v>
      </c>
      <c r="Z326" t="s">
        <v>74</v>
      </c>
      <c r="AA326" t="s">
        <v>3951</v>
      </c>
      <c r="AB326" t="s">
        <v>3952</v>
      </c>
      <c r="AC326" t="s">
        <v>74</v>
      </c>
      <c r="AD326" t="s">
        <v>74</v>
      </c>
      <c r="AE326" t="s">
        <v>74</v>
      </c>
      <c r="AF326" t="s">
        <v>74</v>
      </c>
      <c r="AG326">
        <v>20</v>
      </c>
      <c r="AH326">
        <v>8</v>
      </c>
      <c r="AI326">
        <v>8</v>
      </c>
      <c r="AJ326">
        <v>0</v>
      </c>
      <c r="AK326">
        <v>5</v>
      </c>
      <c r="AL326" t="s">
        <v>119</v>
      </c>
      <c r="AM326" t="s">
        <v>120</v>
      </c>
      <c r="AN326" t="s">
        <v>121</v>
      </c>
      <c r="AO326" t="s">
        <v>3953</v>
      </c>
      <c r="AP326" t="s">
        <v>74</v>
      </c>
      <c r="AQ326" t="s">
        <v>74</v>
      </c>
      <c r="AR326" t="s">
        <v>3954</v>
      </c>
      <c r="AS326" t="s">
        <v>3955</v>
      </c>
      <c r="AT326" t="s">
        <v>3918</v>
      </c>
      <c r="AU326">
        <v>1993</v>
      </c>
      <c r="AV326">
        <v>21</v>
      </c>
      <c r="AW326">
        <v>3</v>
      </c>
      <c r="AX326" t="s">
        <v>74</v>
      </c>
      <c r="AY326" t="s">
        <v>74</v>
      </c>
      <c r="AZ326" t="s">
        <v>74</v>
      </c>
      <c r="BA326" t="s">
        <v>74</v>
      </c>
      <c r="BB326">
        <v>265</v>
      </c>
      <c r="BC326">
        <v>273</v>
      </c>
      <c r="BD326" t="s">
        <v>74</v>
      </c>
      <c r="BE326" t="s">
        <v>3956</v>
      </c>
      <c r="BF326" t="str">
        <f>HYPERLINK("http://dx.doi.org/10.1016/0165-232X(93)90070-O","http://dx.doi.org/10.1016/0165-232X(93)90070-O")</f>
        <v>http://dx.doi.org/10.1016/0165-232X(93)90070-O</v>
      </c>
      <c r="BG326" t="s">
        <v>74</v>
      </c>
      <c r="BH326" t="s">
        <v>74</v>
      </c>
      <c r="BI326">
        <v>9</v>
      </c>
      <c r="BJ326" t="s">
        <v>3957</v>
      </c>
      <c r="BK326" t="s">
        <v>88</v>
      </c>
      <c r="BL326" t="s">
        <v>3958</v>
      </c>
      <c r="BM326" t="s">
        <v>3959</v>
      </c>
      <c r="BN326" t="s">
        <v>74</v>
      </c>
      <c r="BO326" t="s">
        <v>1910</v>
      </c>
      <c r="BP326" t="s">
        <v>74</v>
      </c>
      <c r="BQ326" t="s">
        <v>74</v>
      </c>
      <c r="BR326" t="s">
        <v>91</v>
      </c>
      <c r="BS326" t="s">
        <v>3960</v>
      </c>
      <c r="BT326" t="str">
        <f>HYPERLINK("https%3A%2F%2Fwww.webofscience.com%2Fwos%2Fwoscc%2Ffull-record%2FWOS:A1993LC88600006","View Full Record in Web of Science")</f>
        <v>View Full Record in Web of Science</v>
      </c>
    </row>
    <row r="327" spans="1:72" x14ac:dyDescent="0.15">
      <c r="A327" t="s">
        <v>72</v>
      </c>
      <c r="B327" t="s">
        <v>3961</v>
      </c>
      <c r="C327" t="s">
        <v>74</v>
      </c>
      <c r="D327" t="s">
        <v>74</v>
      </c>
      <c r="E327" t="s">
        <v>74</v>
      </c>
      <c r="F327" t="s">
        <v>3961</v>
      </c>
      <c r="G327" t="s">
        <v>74</v>
      </c>
      <c r="H327" t="s">
        <v>74</v>
      </c>
      <c r="I327" t="s">
        <v>3962</v>
      </c>
      <c r="J327" t="s">
        <v>3963</v>
      </c>
      <c r="K327" t="s">
        <v>74</v>
      </c>
      <c r="L327" t="s">
        <v>74</v>
      </c>
      <c r="M327" t="s">
        <v>77</v>
      </c>
      <c r="N327" t="s">
        <v>78</v>
      </c>
      <c r="O327" t="s">
        <v>74</v>
      </c>
      <c r="P327" t="s">
        <v>74</v>
      </c>
      <c r="Q327" t="s">
        <v>74</v>
      </c>
      <c r="R327" t="s">
        <v>74</v>
      </c>
      <c r="S327" t="s">
        <v>74</v>
      </c>
      <c r="T327" t="s">
        <v>3964</v>
      </c>
      <c r="U327" t="s">
        <v>3965</v>
      </c>
      <c r="V327" t="s">
        <v>3966</v>
      </c>
      <c r="W327" t="s">
        <v>3967</v>
      </c>
      <c r="X327" t="s">
        <v>74</v>
      </c>
      <c r="Y327" t="s">
        <v>3608</v>
      </c>
      <c r="Z327" t="s">
        <v>74</v>
      </c>
      <c r="AA327" t="s">
        <v>74</v>
      </c>
      <c r="AB327" t="s">
        <v>74</v>
      </c>
      <c r="AC327" t="s">
        <v>74</v>
      </c>
      <c r="AD327" t="s">
        <v>74</v>
      </c>
      <c r="AE327" t="s">
        <v>74</v>
      </c>
      <c r="AF327" t="s">
        <v>74</v>
      </c>
      <c r="AG327">
        <v>15</v>
      </c>
      <c r="AH327">
        <v>5</v>
      </c>
      <c r="AI327">
        <v>6</v>
      </c>
      <c r="AJ327">
        <v>0</v>
      </c>
      <c r="AK327">
        <v>5</v>
      </c>
      <c r="AL327" t="s">
        <v>2476</v>
      </c>
      <c r="AM327" t="s">
        <v>430</v>
      </c>
      <c r="AN327" t="s">
        <v>3968</v>
      </c>
      <c r="AO327" t="s">
        <v>2478</v>
      </c>
      <c r="AP327" t="s">
        <v>3969</v>
      </c>
      <c r="AQ327" t="s">
        <v>74</v>
      </c>
      <c r="AR327" t="s">
        <v>3963</v>
      </c>
      <c r="AS327" t="s">
        <v>3970</v>
      </c>
      <c r="AT327" t="s">
        <v>3971</v>
      </c>
      <c r="AU327">
        <v>1993</v>
      </c>
      <c r="AV327">
        <v>14</v>
      </c>
      <c r="AW327">
        <v>3</v>
      </c>
      <c r="AX327" t="s">
        <v>74</v>
      </c>
      <c r="AY327" t="s">
        <v>74</v>
      </c>
      <c r="AZ327" t="s">
        <v>74</v>
      </c>
      <c r="BA327" t="s">
        <v>74</v>
      </c>
      <c r="BB327">
        <v>185</v>
      </c>
      <c r="BC327">
        <v>192</v>
      </c>
      <c r="BD327" t="s">
        <v>74</v>
      </c>
      <c r="BE327" t="s">
        <v>74</v>
      </c>
      <c r="BF327" t="s">
        <v>74</v>
      </c>
      <c r="BG327" t="s">
        <v>74</v>
      </c>
      <c r="BH327" t="s">
        <v>74</v>
      </c>
      <c r="BI327">
        <v>8</v>
      </c>
      <c r="BJ327" t="s">
        <v>2481</v>
      </c>
      <c r="BK327" t="s">
        <v>88</v>
      </c>
      <c r="BL327" t="s">
        <v>2482</v>
      </c>
      <c r="BM327" t="s">
        <v>3972</v>
      </c>
      <c r="BN327" t="s">
        <v>74</v>
      </c>
      <c r="BO327" t="s">
        <v>74</v>
      </c>
      <c r="BP327" t="s">
        <v>74</v>
      </c>
      <c r="BQ327" t="s">
        <v>74</v>
      </c>
      <c r="BR327" t="s">
        <v>91</v>
      </c>
      <c r="BS327" t="s">
        <v>3973</v>
      </c>
      <c r="BT327" t="str">
        <f>HYPERLINK("https%3A%2F%2Fwww.webofscience.com%2Fwos%2Fwoscc%2Ffull-record%2FWOS:A1993LE51400009","View Full Record in Web of Science")</f>
        <v>View Full Record in Web of Science</v>
      </c>
    </row>
    <row r="328" spans="1:72" x14ac:dyDescent="0.15">
      <c r="A328" t="s">
        <v>72</v>
      </c>
      <c r="B328" t="s">
        <v>3974</v>
      </c>
      <c r="C328" t="s">
        <v>74</v>
      </c>
      <c r="D328" t="s">
        <v>74</v>
      </c>
      <c r="E328" t="s">
        <v>74</v>
      </c>
      <c r="F328" t="s">
        <v>3974</v>
      </c>
      <c r="G328" t="s">
        <v>74</v>
      </c>
      <c r="H328" t="s">
        <v>74</v>
      </c>
      <c r="I328" t="s">
        <v>3975</v>
      </c>
      <c r="J328" t="s">
        <v>3976</v>
      </c>
      <c r="K328" t="s">
        <v>74</v>
      </c>
      <c r="L328" t="s">
        <v>74</v>
      </c>
      <c r="M328" t="s">
        <v>77</v>
      </c>
      <c r="N328" t="s">
        <v>78</v>
      </c>
      <c r="O328" t="s">
        <v>74</v>
      </c>
      <c r="P328" t="s">
        <v>74</v>
      </c>
      <c r="Q328" t="s">
        <v>74</v>
      </c>
      <c r="R328" t="s">
        <v>74</v>
      </c>
      <c r="S328" t="s">
        <v>74</v>
      </c>
      <c r="T328" t="s">
        <v>74</v>
      </c>
      <c r="U328" t="s">
        <v>74</v>
      </c>
      <c r="V328" t="s">
        <v>3977</v>
      </c>
      <c r="W328" t="s">
        <v>3978</v>
      </c>
      <c r="X328" t="s">
        <v>3979</v>
      </c>
      <c r="Y328" t="s">
        <v>3980</v>
      </c>
      <c r="Z328" t="s">
        <v>74</v>
      </c>
      <c r="AA328" t="s">
        <v>74</v>
      </c>
      <c r="AB328" t="s">
        <v>74</v>
      </c>
      <c r="AC328" t="s">
        <v>74</v>
      </c>
      <c r="AD328" t="s">
        <v>74</v>
      </c>
      <c r="AE328" t="s">
        <v>74</v>
      </c>
      <c r="AF328" t="s">
        <v>74</v>
      </c>
      <c r="AG328">
        <v>14</v>
      </c>
      <c r="AH328">
        <v>10</v>
      </c>
      <c r="AI328">
        <v>11</v>
      </c>
      <c r="AJ328">
        <v>0</v>
      </c>
      <c r="AK328">
        <v>0</v>
      </c>
      <c r="AL328" t="s">
        <v>1713</v>
      </c>
      <c r="AM328" t="s">
        <v>320</v>
      </c>
      <c r="AN328" t="s">
        <v>1714</v>
      </c>
      <c r="AO328" t="s">
        <v>3981</v>
      </c>
      <c r="AP328" t="s">
        <v>74</v>
      </c>
      <c r="AQ328" t="s">
        <v>74</v>
      </c>
      <c r="AR328" t="s">
        <v>3982</v>
      </c>
      <c r="AS328" t="s">
        <v>3983</v>
      </c>
      <c r="AT328" t="s">
        <v>3918</v>
      </c>
      <c r="AU328">
        <v>1993</v>
      </c>
      <c r="AV328">
        <v>61</v>
      </c>
      <c r="AW328">
        <v>2</v>
      </c>
      <c r="AX328" t="s">
        <v>74</v>
      </c>
      <c r="AY328" t="s">
        <v>74</v>
      </c>
      <c r="AZ328" t="s">
        <v>74</v>
      </c>
      <c r="BA328" t="s">
        <v>74</v>
      </c>
      <c r="BB328">
        <v>175</v>
      </c>
      <c r="BC328">
        <v>182</v>
      </c>
      <c r="BD328" t="s">
        <v>74</v>
      </c>
      <c r="BE328" t="s">
        <v>3984</v>
      </c>
      <c r="BF328" t="str">
        <f>HYPERLINK("http://dx.doi.org/10.1007/BF00572412","http://dx.doi.org/10.1007/BF00572412")</f>
        <v>http://dx.doi.org/10.1007/BF00572412</v>
      </c>
      <c r="BG328" t="s">
        <v>74</v>
      </c>
      <c r="BH328" t="s">
        <v>74</v>
      </c>
      <c r="BI328">
        <v>8</v>
      </c>
      <c r="BJ328" t="s">
        <v>3985</v>
      </c>
      <c r="BK328" t="s">
        <v>88</v>
      </c>
      <c r="BL328" t="s">
        <v>3986</v>
      </c>
      <c r="BM328" t="s">
        <v>3987</v>
      </c>
      <c r="BN328" t="s">
        <v>74</v>
      </c>
      <c r="BO328" t="s">
        <v>74</v>
      </c>
      <c r="BP328" t="s">
        <v>74</v>
      </c>
      <c r="BQ328" t="s">
        <v>74</v>
      </c>
      <c r="BR328" t="s">
        <v>91</v>
      </c>
      <c r="BS328" t="s">
        <v>3988</v>
      </c>
      <c r="BT328" t="str">
        <f>HYPERLINK("https%3A%2F%2Fwww.webofscience.com%2Fwos%2Fwoscc%2Ffull-record%2FWOS:A1993LP23000008","View Full Record in Web of Science")</f>
        <v>View Full Record in Web of Science</v>
      </c>
    </row>
    <row r="329" spans="1:72" x14ac:dyDescent="0.15">
      <c r="A329" t="s">
        <v>72</v>
      </c>
      <c r="B329" t="s">
        <v>3989</v>
      </c>
      <c r="C329" t="s">
        <v>74</v>
      </c>
      <c r="D329" t="s">
        <v>74</v>
      </c>
      <c r="E329" t="s">
        <v>74</v>
      </c>
      <c r="F329" t="s">
        <v>3989</v>
      </c>
      <c r="G329" t="s">
        <v>74</v>
      </c>
      <c r="H329" t="s">
        <v>74</v>
      </c>
      <c r="I329" t="s">
        <v>3990</v>
      </c>
      <c r="J329" t="s">
        <v>1640</v>
      </c>
      <c r="K329" t="s">
        <v>74</v>
      </c>
      <c r="L329" t="s">
        <v>74</v>
      </c>
      <c r="M329" t="s">
        <v>77</v>
      </c>
      <c r="N329" t="s">
        <v>78</v>
      </c>
      <c r="O329" t="s">
        <v>74</v>
      </c>
      <c r="P329" t="s">
        <v>74</v>
      </c>
      <c r="Q329" t="s">
        <v>74</v>
      </c>
      <c r="R329" t="s">
        <v>74</v>
      </c>
      <c r="S329" t="s">
        <v>74</v>
      </c>
      <c r="T329" t="s">
        <v>74</v>
      </c>
      <c r="U329" t="s">
        <v>3991</v>
      </c>
      <c r="V329" t="s">
        <v>3992</v>
      </c>
      <c r="W329" t="s">
        <v>3993</v>
      </c>
      <c r="X329" t="s">
        <v>3994</v>
      </c>
      <c r="Y329" t="s">
        <v>3995</v>
      </c>
      <c r="Z329" t="s">
        <v>74</v>
      </c>
      <c r="AA329" t="s">
        <v>74</v>
      </c>
      <c r="AB329" t="s">
        <v>74</v>
      </c>
      <c r="AC329" t="s">
        <v>74</v>
      </c>
      <c r="AD329" t="s">
        <v>74</v>
      </c>
      <c r="AE329" t="s">
        <v>74</v>
      </c>
      <c r="AF329" t="s">
        <v>74</v>
      </c>
      <c r="AG329">
        <v>27</v>
      </c>
      <c r="AH329">
        <v>8</v>
      </c>
      <c r="AI329">
        <v>8</v>
      </c>
      <c r="AJ329">
        <v>0</v>
      </c>
      <c r="AK329">
        <v>5</v>
      </c>
      <c r="AL329" t="s">
        <v>873</v>
      </c>
      <c r="AM329" t="s">
        <v>140</v>
      </c>
      <c r="AN329" t="s">
        <v>874</v>
      </c>
      <c r="AO329" t="s">
        <v>1647</v>
      </c>
      <c r="AP329" t="s">
        <v>74</v>
      </c>
      <c r="AQ329" t="s">
        <v>74</v>
      </c>
      <c r="AR329" t="s">
        <v>1648</v>
      </c>
      <c r="AS329" t="s">
        <v>1649</v>
      </c>
      <c r="AT329" t="s">
        <v>3918</v>
      </c>
      <c r="AU329">
        <v>1993</v>
      </c>
      <c r="AV329">
        <v>57</v>
      </c>
      <c r="AW329">
        <v>9</v>
      </c>
      <c r="AX329" t="s">
        <v>74</v>
      </c>
      <c r="AY329" t="s">
        <v>74</v>
      </c>
      <c r="AZ329" t="s">
        <v>74</v>
      </c>
      <c r="BA329" t="s">
        <v>74</v>
      </c>
      <c r="BB329">
        <v>2111</v>
      </c>
      <c r="BC329">
        <v>2121</v>
      </c>
      <c r="BD329" t="s">
        <v>74</v>
      </c>
      <c r="BE329" t="s">
        <v>3996</v>
      </c>
      <c r="BF329" t="str">
        <f>HYPERLINK("http://dx.doi.org/10.1016/0016-7037(93)90097-G","http://dx.doi.org/10.1016/0016-7037(93)90097-G")</f>
        <v>http://dx.doi.org/10.1016/0016-7037(93)90097-G</v>
      </c>
      <c r="BG329" t="s">
        <v>74</v>
      </c>
      <c r="BH329" t="s">
        <v>74</v>
      </c>
      <c r="BI329">
        <v>11</v>
      </c>
      <c r="BJ329" t="s">
        <v>727</v>
      </c>
      <c r="BK329" t="s">
        <v>88</v>
      </c>
      <c r="BL329" t="s">
        <v>727</v>
      </c>
      <c r="BM329" t="s">
        <v>3997</v>
      </c>
      <c r="BN329" t="s">
        <v>74</v>
      </c>
      <c r="BO329" t="s">
        <v>74</v>
      </c>
      <c r="BP329" t="s">
        <v>74</v>
      </c>
      <c r="BQ329" t="s">
        <v>74</v>
      </c>
      <c r="BR329" t="s">
        <v>91</v>
      </c>
      <c r="BS329" t="s">
        <v>3998</v>
      </c>
      <c r="BT329" t="str">
        <f>HYPERLINK("https%3A%2F%2Fwww.webofscience.com%2Fwos%2Fwoscc%2Ffull-record%2FWOS:A1993LC55400015","View Full Record in Web of Science")</f>
        <v>View Full Record in Web of Science</v>
      </c>
    </row>
    <row r="330" spans="1:72" x14ac:dyDescent="0.15">
      <c r="A330" t="s">
        <v>72</v>
      </c>
      <c r="B330" t="s">
        <v>3999</v>
      </c>
      <c r="C330" t="s">
        <v>74</v>
      </c>
      <c r="D330" t="s">
        <v>74</v>
      </c>
      <c r="E330" t="s">
        <v>74</v>
      </c>
      <c r="F330" t="s">
        <v>3999</v>
      </c>
      <c r="G330" t="s">
        <v>74</v>
      </c>
      <c r="H330" t="s">
        <v>74</v>
      </c>
      <c r="I330" t="s">
        <v>4000</v>
      </c>
      <c r="J330" t="s">
        <v>786</v>
      </c>
      <c r="K330" t="s">
        <v>74</v>
      </c>
      <c r="L330" t="s">
        <v>74</v>
      </c>
      <c r="M330" t="s">
        <v>787</v>
      </c>
      <c r="N330" t="s">
        <v>78</v>
      </c>
      <c r="O330" t="s">
        <v>74</v>
      </c>
      <c r="P330" t="s">
        <v>74</v>
      </c>
      <c r="Q330" t="s">
        <v>74</v>
      </c>
      <c r="R330" t="s">
        <v>74</v>
      </c>
      <c r="S330" t="s">
        <v>74</v>
      </c>
      <c r="T330" t="s">
        <v>74</v>
      </c>
      <c r="U330" t="s">
        <v>4001</v>
      </c>
      <c r="V330" t="s">
        <v>74</v>
      </c>
      <c r="W330" t="s">
        <v>4002</v>
      </c>
      <c r="X330" t="s">
        <v>4003</v>
      </c>
      <c r="Y330" t="s">
        <v>4004</v>
      </c>
      <c r="Z330" t="s">
        <v>74</v>
      </c>
      <c r="AA330" t="s">
        <v>74</v>
      </c>
      <c r="AB330" t="s">
        <v>74</v>
      </c>
      <c r="AC330" t="s">
        <v>74</v>
      </c>
      <c r="AD330" t="s">
        <v>74</v>
      </c>
      <c r="AE330" t="s">
        <v>74</v>
      </c>
      <c r="AF330" t="s">
        <v>74</v>
      </c>
      <c r="AG330">
        <v>16</v>
      </c>
      <c r="AH330">
        <v>0</v>
      </c>
      <c r="AI330">
        <v>0</v>
      </c>
      <c r="AJ330">
        <v>0</v>
      </c>
      <c r="AK330">
        <v>0</v>
      </c>
      <c r="AL330" t="s">
        <v>789</v>
      </c>
      <c r="AM330" t="s">
        <v>790</v>
      </c>
      <c r="AN330" t="s">
        <v>791</v>
      </c>
      <c r="AO330" t="s">
        <v>792</v>
      </c>
      <c r="AP330" t="s">
        <v>74</v>
      </c>
      <c r="AQ330" t="s">
        <v>74</v>
      </c>
      <c r="AR330" t="s">
        <v>793</v>
      </c>
      <c r="AS330" t="s">
        <v>794</v>
      </c>
      <c r="AT330" t="s">
        <v>3971</v>
      </c>
      <c r="AU330">
        <v>1993</v>
      </c>
      <c r="AV330">
        <v>33</v>
      </c>
      <c r="AW330">
        <v>3</v>
      </c>
      <c r="AX330" t="s">
        <v>74</v>
      </c>
      <c r="AY330" t="s">
        <v>74</v>
      </c>
      <c r="AZ330" t="s">
        <v>74</v>
      </c>
      <c r="BA330" t="s">
        <v>74</v>
      </c>
      <c r="BB330">
        <v>93</v>
      </c>
      <c r="BC330">
        <v>100</v>
      </c>
      <c r="BD330" t="s">
        <v>74</v>
      </c>
      <c r="BE330" t="s">
        <v>74</v>
      </c>
      <c r="BF330" t="s">
        <v>74</v>
      </c>
      <c r="BG330" t="s">
        <v>74</v>
      </c>
      <c r="BH330" t="s">
        <v>74</v>
      </c>
      <c r="BI330">
        <v>8</v>
      </c>
      <c r="BJ330" t="s">
        <v>727</v>
      </c>
      <c r="BK330" t="s">
        <v>88</v>
      </c>
      <c r="BL330" t="s">
        <v>727</v>
      </c>
      <c r="BM330" t="s">
        <v>4005</v>
      </c>
      <c r="BN330" t="s">
        <v>74</v>
      </c>
      <c r="BO330" t="s">
        <v>74</v>
      </c>
      <c r="BP330" t="s">
        <v>74</v>
      </c>
      <c r="BQ330" t="s">
        <v>74</v>
      </c>
      <c r="BR330" t="s">
        <v>91</v>
      </c>
      <c r="BS330" t="s">
        <v>4006</v>
      </c>
      <c r="BT330" t="str">
        <f>HYPERLINK("https%3A%2F%2Fwww.webofscience.com%2Fwos%2Fwoscc%2Ffull-record%2FWOS:A1993LW65100013","View Full Record in Web of Science")</f>
        <v>View Full Record in Web of Science</v>
      </c>
    </row>
    <row r="331" spans="1:72" x14ac:dyDescent="0.15">
      <c r="A331" t="s">
        <v>72</v>
      </c>
      <c r="B331" t="s">
        <v>4007</v>
      </c>
      <c r="C331" t="s">
        <v>74</v>
      </c>
      <c r="D331" t="s">
        <v>74</v>
      </c>
      <c r="E331" t="s">
        <v>74</v>
      </c>
      <c r="F331" t="s">
        <v>4007</v>
      </c>
      <c r="G331" t="s">
        <v>74</v>
      </c>
      <c r="H331" t="s">
        <v>74</v>
      </c>
      <c r="I331" t="s">
        <v>4008</v>
      </c>
      <c r="J331" t="s">
        <v>800</v>
      </c>
      <c r="K331" t="s">
        <v>74</v>
      </c>
      <c r="L331" t="s">
        <v>74</v>
      </c>
      <c r="M331" t="s">
        <v>77</v>
      </c>
      <c r="N331" t="s">
        <v>78</v>
      </c>
      <c r="O331" t="s">
        <v>74</v>
      </c>
      <c r="P331" t="s">
        <v>74</v>
      </c>
      <c r="Q331" t="s">
        <v>74</v>
      </c>
      <c r="R331" t="s">
        <v>74</v>
      </c>
      <c r="S331" t="s">
        <v>74</v>
      </c>
      <c r="T331" t="s">
        <v>4009</v>
      </c>
      <c r="U331" t="s">
        <v>4010</v>
      </c>
      <c r="V331" t="s">
        <v>4011</v>
      </c>
      <c r="W331" t="s">
        <v>4012</v>
      </c>
      <c r="X331" t="s">
        <v>3065</v>
      </c>
      <c r="Y331" t="s">
        <v>74</v>
      </c>
      <c r="Z331" t="s">
        <v>74</v>
      </c>
      <c r="AA331" t="s">
        <v>74</v>
      </c>
      <c r="AB331" t="s">
        <v>74</v>
      </c>
      <c r="AC331" t="s">
        <v>74</v>
      </c>
      <c r="AD331" t="s">
        <v>74</v>
      </c>
      <c r="AE331" t="s">
        <v>74</v>
      </c>
      <c r="AF331" t="s">
        <v>74</v>
      </c>
      <c r="AG331">
        <v>30</v>
      </c>
      <c r="AH331">
        <v>30</v>
      </c>
      <c r="AI331">
        <v>33</v>
      </c>
      <c r="AJ331">
        <v>1</v>
      </c>
      <c r="AK331">
        <v>1</v>
      </c>
      <c r="AL331" t="s">
        <v>139</v>
      </c>
      <c r="AM331" t="s">
        <v>140</v>
      </c>
      <c r="AN331" t="s">
        <v>141</v>
      </c>
      <c r="AO331" t="s">
        <v>808</v>
      </c>
      <c r="AP331" t="s">
        <v>74</v>
      </c>
      <c r="AQ331" t="s">
        <v>74</v>
      </c>
      <c r="AR331" t="s">
        <v>810</v>
      </c>
      <c r="AS331" t="s">
        <v>811</v>
      </c>
      <c r="AT331" t="s">
        <v>3918</v>
      </c>
      <c r="AU331">
        <v>1993</v>
      </c>
      <c r="AV331">
        <v>113</v>
      </c>
      <c r="AW331">
        <v>2</v>
      </c>
      <c r="AX331" t="s">
        <v>74</v>
      </c>
      <c r="AY331" t="s">
        <v>74</v>
      </c>
      <c r="AZ331" t="s">
        <v>74</v>
      </c>
      <c r="BA331" t="s">
        <v>74</v>
      </c>
      <c r="BB331">
        <v>273</v>
      </c>
      <c r="BC331">
        <v>283</v>
      </c>
      <c r="BD331" t="s">
        <v>74</v>
      </c>
      <c r="BE331" t="s">
        <v>4013</v>
      </c>
      <c r="BF331" t="str">
        <f>HYPERLINK("http://dx.doi.org/10.1111/j.1365-246X.1993.tb00887.x","http://dx.doi.org/10.1111/j.1365-246X.1993.tb00887.x")</f>
        <v>http://dx.doi.org/10.1111/j.1365-246X.1993.tb00887.x</v>
      </c>
      <c r="BG331" t="s">
        <v>74</v>
      </c>
      <c r="BH331" t="s">
        <v>74</v>
      </c>
      <c r="BI331">
        <v>11</v>
      </c>
      <c r="BJ331" t="s">
        <v>727</v>
      </c>
      <c r="BK331" t="s">
        <v>88</v>
      </c>
      <c r="BL331" t="s">
        <v>727</v>
      </c>
      <c r="BM331" t="s">
        <v>4014</v>
      </c>
      <c r="BN331" t="s">
        <v>74</v>
      </c>
      <c r="BO331" t="s">
        <v>74</v>
      </c>
      <c r="BP331" t="s">
        <v>74</v>
      </c>
      <c r="BQ331" t="s">
        <v>74</v>
      </c>
      <c r="BR331" t="s">
        <v>91</v>
      </c>
      <c r="BS331" t="s">
        <v>4015</v>
      </c>
      <c r="BT331" t="str">
        <f>HYPERLINK("https%3A%2F%2Fwww.webofscience.com%2Fwos%2Fwoscc%2Ffull-record%2FWOS:A1993KZ95300001","View Full Record in Web of Science")</f>
        <v>View Full Record in Web of Science</v>
      </c>
    </row>
    <row r="332" spans="1:72" x14ac:dyDescent="0.15">
      <c r="A332" t="s">
        <v>72</v>
      </c>
      <c r="B332" t="s">
        <v>4016</v>
      </c>
      <c r="C332" t="s">
        <v>74</v>
      </c>
      <c r="D332" t="s">
        <v>74</v>
      </c>
      <c r="E332" t="s">
        <v>74</v>
      </c>
      <c r="F332" t="s">
        <v>4016</v>
      </c>
      <c r="G332" t="s">
        <v>74</v>
      </c>
      <c r="H332" t="s">
        <v>74</v>
      </c>
      <c r="I332" t="s">
        <v>4017</v>
      </c>
      <c r="J332" t="s">
        <v>2575</v>
      </c>
      <c r="K332" t="s">
        <v>74</v>
      </c>
      <c r="L332" t="s">
        <v>74</v>
      </c>
      <c r="M332" t="s">
        <v>77</v>
      </c>
      <c r="N332" t="s">
        <v>78</v>
      </c>
      <c r="O332" t="s">
        <v>74</v>
      </c>
      <c r="P332" t="s">
        <v>74</v>
      </c>
      <c r="Q332" t="s">
        <v>74</v>
      </c>
      <c r="R332" t="s">
        <v>74</v>
      </c>
      <c r="S332" t="s">
        <v>74</v>
      </c>
      <c r="T332" t="s">
        <v>74</v>
      </c>
      <c r="U332" t="s">
        <v>4018</v>
      </c>
      <c r="V332" t="s">
        <v>4019</v>
      </c>
      <c r="W332" t="s">
        <v>4020</v>
      </c>
      <c r="X332" t="s">
        <v>4021</v>
      </c>
      <c r="Y332" t="s">
        <v>4022</v>
      </c>
      <c r="Z332" t="s">
        <v>74</v>
      </c>
      <c r="AA332" t="s">
        <v>4023</v>
      </c>
      <c r="AB332" t="s">
        <v>74</v>
      </c>
      <c r="AC332" t="s">
        <v>74</v>
      </c>
      <c r="AD332" t="s">
        <v>74</v>
      </c>
      <c r="AE332" t="s">
        <v>74</v>
      </c>
      <c r="AF332" t="s">
        <v>74</v>
      </c>
      <c r="AG332">
        <v>49</v>
      </c>
      <c r="AH332">
        <v>13</v>
      </c>
      <c r="AI332">
        <v>13</v>
      </c>
      <c r="AJ332">
        <v>0</v>
      </c>
      <c r="AK332">
        <v>10</v>
      </c>
      <c r="AL332" t="s">
        <v>119</v>
      </c>
      <c r="AM332" t="s">
        <v>120</v>
      </c>
      <c r="AN332" t="s">
        <v>121</v>
      </c>
      <c r="AO332" t="s">
        <v>2582</v>
      </c>
      <c r="AP332" t="s">
        <v>74</v>
      </c>
      <c r="AQ332" t="s">
        <v>74</v>
      </c>
      <c r="AR332" t="s">
        <v>2583</v>
      </c>
      <c r="AS332" t="s">
        <v>2584</v>
      </c>
      <c r="AT332" t="s">
        <v>3918</v>
      </c>
      <c r="AU332">
        <v>1993</v>
      </c>
      <c r="AV332">
        <v>7</v>
      </c>
      <c r="AW332" t="s">
        <v>344</v>
      </c>
      <c r="AX332" t="s">
        <v>74</v>
      </c>
      <c r="AY332" t="s">
        <v>74</v>
      </c>
      <c r="AZ332" t="s">
        <v>74</v>
      </c>
      <c r="BA332" t="s">
        <v>74</v>
      </c>
      <c r="BB332">
        <v>131</v>
      </c>
      <c r="BC332">
        <v>143</v>
      </c>
      <c r="BD332" t="s">
        <v>74</v>
      </c>
      <c r="BE332" t="s">
        <v>4024</v>
      </c>
      <c r="BF332" t="str">
        <f>HYPERLINK("http://dx.doi.org/10.1016/0921-8181(93)90045-P","http://dx.doi.org/10.1016/0921-8181(93)90045-P")</f>
        <v>http://dx.doi.org/10.1016/0921-8181(93)90045-P</v>
      </c>
      <c r="BG332" t="s">
        <v>74</v>
      </c>
      <c r="BH332" t="s">
        <v>74</v>
      </c>
      <c r="BI332">
        <v>13</v>
      </c>
      <c r="BJ332" t="s">
        <v>1661</v>
      </c>
      <c r="BK332" t="s">
        <v>88</v>
      </c>
      <c r="BL332" t="s">
        <v>1662</v>
      </c>
      <c r="BM332" t="s">
        <v>4025</v>
      </c>
      <c r="BN332" t="s">
        <v>74</v>
      </c>
      <c r="BO332" t="s">
        <v>74</v>
      </c>
      <c r="BP332" t="s">
        <v>74</v>
      </c>
      <c r="BQ332" t="s">
        <v>74</v>
      </c>
      <c r="BR332" t="s">
        <v>91</v>
      </c>
      <c r="BS332" t="s">
        <v>4026</v>
      </c>
      <c r="BT332" t="str">
        <f>HYPERLINK("https%3A%2F%2Fwww.webofscience.com%2Fwos%2Fwoscc%2Ffull-record%2FWOS:A1993LH65700011","View Full Record in Web of Science")</f>
        <v>View Full Record in Web of Science</v>
      </c>
    </row>
    <row r="333" spans="1:72" x14ac:dyDescent="0.15">
      <c r="A333" t="s">
        <v>72</v>
      </c>
      <c r="B333" t="s">
        <v>4027</v>
      </c>
      <c r="C333" t="s">
        <v>74</v>
      </c>
      <c r="D333" t="s">
        <v>74</v>
      </c>
      <c r="E333" t="s">
        <v>74</v>
      </c>
      <c r="F333" t="s">
        <v>4027</v>
      </c>
      <c r="G333" t="s">
        <v>74</v>
      </c>
      <c r="H333" t="s">
        <v>74</v>
      </c>
      <c r="I333" t="s">
        <v>4028</v>
      </c>
      <c r="J333" t="s">
        <v>4029</v>
      </c>
      <c r="K333" t="s">
        <v>74</v>
      </c>
      <c r="L333" t="s">
        <v>74</v>
      </c>
      <c r="M333" t="s">
        <v>77</v>
      </c>
      <c r="N333" t="s">
        <v>599</v>
      </c>
      <c r="O333" t="s">
        <v>74</v>
      </c>
      <c r="P333" t="s">
        <v>74</v>
      </c>
      <c r="Q333" t="s">
        <v>74</v>
      </c>
      <c r="R333" t="s">
        <v>74</v>
      </c>
      <c r="S333" t="s">
        <v>74</v>
      </c>
      <c r="T333" t="s">
        <v>4030</v>
      </c>
      <c r="U333" t="s">
        <v>4031</v>
      </c>
      <c r="V333" t="s">
        <v>74</v>
      </c>
      <c r="W333" t="s">
        <v>74</v>
      </c>
      <c r="X333" t="s">
        <v>74</v>
      </c>
      <c r="Y333" t="s">
        <v>4032</v>
      </c>
      <c r="Z333" t="s">
        <v>74</v>
      </c>
      <c r="AA333" t="s">
        <v>74</v>
      </c>
      <c r="AB333" t="s">
        <v>74</v>
      </c>
      <c r="AC333" t="s">
        <v>74</v>
      </c>
      <c r="AD333" t="s">
        <v>74</v>
      </c>
      <c r="AE333" t="s">
        <v>74</v>
      </c>
      <c r="AF333" t="s">
        <v>74</v>
      </c>
      <c r="AG333">
        <v>12</v>
      </c>
      <c r="AH333">
        <v>2</v>
      </c>
      <c r="AI333">
        <v>2</v>
      </c>
      <c r="AJ333">
        <v>0</v>
      </c>
      <c r="AK333">
        <v>6</v>
      </c>
      <c r="AL333" t="s">
        <v>1583</v>
      </c>
      <c r="AM333" t="s">
        <v>430</v>
      </c>
      <c r="AN333" t="s">
        <v>1584</v>
      </c>
      <c r="AO333" t="s">
        <v>4033</v>
      </c>
      <c r="AP333" t="s">
        <v>74</v>
      </c>
      <c r="AQ333" t="s">
        <v>74</v>
      </c>
      <c r="AR333" t="s">
        <v>4034</v>
      </c>
      <c r="AS333" t="s">
        <v>4035</v>
      </c>
      <c r="AT333" t="s">
        <v>3918</v>
      </c>
      <c r="AU333">
        <v>1993</v>
      </c>
      <c r="AV333">
        <v>50</v>
      </c>
      <c r="AW333">
        <v>2</v>
      </c>
      <c r="AX333" t="s">
        <v>74</v>
      </c>
      <c r="AY333" t="s">
        <v>74</v>
      </c>
      <c r="AZ333" t="s">
        <v>74</v>
      </c>
      <c r="BA333" t="s">
        <v>74</v>
      </c>
      <c r="BB333">
        <v>227</v>
      </c>
      <c r="BC333">
        <v>229</v>
      </c>
      <c r="BD333" t="s">
        <v>74</v>
      </c>
      <c r="BE333" t="s">
        <v>4036</v>
      </c>
      <c r="BF333" t="str">
        <f>HYPERLINK("http://dx.doi.org/10.1006/jmsc.1993.1024","http://dx.doi.org/10.1006/jmsc.1993.1024")</f>
        <v>http://dx.doi.org/10.1006/jmsc.1993.1024</v>
      </c>
      <c r="BG333" t="s">
        <v>74</v>
      </c>
      <c r="BH333" t="s">
        <v>74</v>
      </c>
      <c r="BI333">
        <v>3</v>
      </c>
      <c r="BJ333" t="s">
        <v>4037</v>
      </c>
      <c r="BK333" t="s">
        <v>88</v>
      </c>
      <c r="BL333" t="s">
        <v>4037</v>
      </c>
      <c r="BM333" t="s">
        <v>4038</v>
      </c>
      <c r="BN333" t="s">
        <v>74</v>
      </c>
      <c r="BO333" t="s">
        <v>169</v>
      </c>
      <c r="BP333" t="s">
        <v>74</v>
      </c>
      <c r="BQ333" t="s">
        <v>74</v>
      </c>
      <c r="BR333" t="s">
        <v>91</v>
      </c>
      <c r="BS333" t="s">
        <v>4039</v>
      </c>
      <c r="BT333" t="str">
        <f>HYPERLINK("https%3A%2F%2Fwww.webofscience.com%2Fwos%2Fwoscc%2Ffull-record%2FWOS:A1993LF74700012","View Full Record in Web of Science")</f>
        <v>View Full Record in Web of Science</v>
      </c>
    </row>
    <row r="334" spans="1:72" x14ac:dyDescent="0.15">
      <c r="A334" t="s">
        <v>72</v>
      </c>
      <c r="B334" t="s">
        <v>4040</v>
      </c>
      <c r="C334" t="s">
        <v>74</v>
      </c>
      <c r="D334" t="s">
        <v>74</v>
      </c>
      <c r="E334" t="s">
        <v>74</v>
      </c>
      <c r="F334" t="s">
        <v>4040</v>
      </c>
      <c r="G334" t="s">
        <v>74</v>
      </c>
      <c r="H334" t="s">
        <v>74</v>
      </c>
      <c r="I334" t="s">
        <v>4041</v>
      </c>
      <c r="J334" t="s">
        <v>869</v>
      </c>
      <c r="K334" t="s">
        <v>74</v>
      </c>
      <c r="L334" t="s">
        <v>74</v>
      </c>
      <c r="M334" t="s">
        <v>77</v>
      </c>
      <c r="N334" t="s">
        <v>78</v>
      </c>
      <c r="O334" t="s">
        <v>74</v>
      </c>
      <c r="P334" t="s">
        <v>74</v>
      </c>
      <c r="Q334" t="s">
        <v>74</v>
      </c>
      <c r="R334" t="s">
        <v>74</v>
      </c>
      <c r="S334" t="s">
        <v>74</v>
      </c>
      <c r="T334" t="s">
        <v>74</v>
      </c>
      <c r="U334" t="s">
        <v>4042</v>
      </c>
      <c r="V334" t="s">
        <v>4043</v>
      </c>
      <c r="W334" t="s">
        <v>4044</v>
      </c>
      <c r="X334" t="s">
        <v>4045</v>
      </c>
      <c r="Y334" t="s">
        <v>4046</v>
      </c>
      <c r="Z334" t="s">
        <v>74</v>
      </c>
      <c r="AA334" t="s">
        <v>4047</v>
      </c>
      <c r="AB334" t="s">
        <v>4048</v>
      </c>
      <c r="AC334" t="s">
        <v>74</v>
      </c>
      <c r="AD334" t="s">
        <v>74</v>
      </c>
      <c r="AE334" t="s">
        <v>74</v>
      </c>
      <c r="AF334" t="s">
        <v>74</v>
      </c>
      <c r="AG334">
        <v>26</v>
      </c>
      <c r="AH334">
        <v>45</v>
      </c>
      <c r="AI334">
        <v>46</v>
      </c>
      <c r="AJ334">
        <v>0</v>
      </c>
      <c r="AK334">
        <v>3</v>
      </c>
      <c r="AL334" t="s">
        <v>873</v>
      </c>
      <c r="AM334" t="s">
        <v>140</v>
      </c>
      <c r="AN334" t="s">
        <v>874</v>
      </c>
      <c r="AO334" t="s">
        <v>875</v>
      </c>
      <c r="AP334" t="s">
        <v>74</v>
      </c>
      <c r="AQ334" t="s">
        <v>74</v>
      </c>
      <c r="AR334" t="s">
        <v>876</v>
      </c>
      <c r="AS334" t="s">
        <v>877</v>
      </c>
      <c r="AT334" t="s">
        <v>3918</v>
      </c>
      <c r="AU334">
        <v>1993</v>
      </c>
      <c r="AV334">
        <v>55</v>
      </c>
      <c r="AW334">
        <v>6</v>
      </c>
      <c r="AX334" t="s">
        <v>74</v>
      </c>
      <c r="AY334" t="s">
        <v>74</v>
      </c>
      <c r="AZ334" t="s">
        <v>74</v>
      </c>
      <c r="BA334" t="s">
        <v>74</v>
      </c>
      <c r="BB334">
        <v>827</v>
      </c>
      <c r="BC334">
        <v>841</v>
      </c>
      <c r="BD334" t="s">
        <v>74</v>
      </c>
      <c r="BE334" t="s">
        <v>4049</v>
      </c>
      <c r="BF334" t="str">
        <f>HYPERLINK("http://dx.doi.org/10.1016/0021-9169(93)90024-S","http://dx.doi.org/10.1016/0021-9169(93)90024-S")</f>
        <v>http://dx.doi.org/10.1016/0021-9169(93)90024-S</v>
      </c>
      <c r="BG334" t="s">
        <v>74</v>
      </c>
      <c r="BH334" t="s">
        <v>74</v>
      </c>
      <c r="BI334">
        <v>15</v>
      </c>
      <c r="BJ334" t="s">
        <v>403</v>
      </c>
      <c r="BK334" t="s">
        <v>88</v>
      </c>
      <c r="BL334" t="s">
        <v>403</v>
      </c>
      <c r="BM334" t="s">
        <v>4050</v>
      </c>
      <c r="BN334" t="s">
        <v>74</v>
      </c>
      <c r="BO334" t="s">
        <v>74</v>
      </c>
      <c r="BP334" t="s">
        <v>74</v>
      </c>
      <c r="BQ334" t="s">
        <v>74</v>
      </c>
      <c r="BR334" t="s">
        <v>91</v>
      </c>
      <c r="BS334" t="s">
        <v>4051</v>
      </c>
      <c r="BT334" t="str">
        <f>HYPERLINK("https%3A%2F%2Fwww.webofscience.com%2Fwos%2Fwoscc%2Ffull-record%2FWOS:A1993KV22600003","View Full Record in Web of Science")</f>
        <v>View Full Record in Web of Science</v>
      </c>
    </row>
    <row r="335" spans="1:72" x14ac:dyDescent="0.15">
      <c r="A335" t="s">
        <v>72</v>
      </c>
      <c r="B335" t="s">
        <v>4040</v>
      </c>
      <c r="C335" t="s">
        <v>74</v>
      </c>
      <c r="D335" t="s">
        <v>74</v>
      </c>
      <c r="E335" t="s">
        <v>74</v>
      </c>
      <c r="F335" t="s">
        <v>4040</v>
      </c>
      <c r="G335" t="s">
        <v>74</v>
      </c>
      <c r="H335" t="s">
        <v>74</v>
      </c>
      <c r="I335" t="s">
        <v>4052</v>
      </c>
      <c r="J335" t="s">
        <v>869</v>
      </c>
      <c r="K335" t="s">
        <v>74</v>
      </c>
      <c r="L335" t="s">
        <v>74</v>
      </c>
      <c r="M335" t="s">
        <v>77</v>
      </c>
      <c r="N335" t="s">
        <v>78</v>
      </c>
      <c r="O335" t="s">
        <v>74</v>
      </c>
      <c r="P335" t="s">
        <v>74</v>
      </c>
      <c r="Q335" t="s">
        <v>74</v>
      </c>
      <c r="R335" t="s">
        <v>74</v>
      </c>
      <c r="S335" t="s">
        <v>74</v>
      </c>
      <c r="T335" t="s">
        <v>74</v>
      </c>
      <c r="U335" t="s">
        <v>4053</v>
      </c>
      <c r="V335" t="s">
        <v>4054</v>
      </c>
      <c r="W335" t="s">
        <v>4044</v>
      </c>
      <c r="X335" t="s">
        <v>4045</v>
      </c>
      <c r="Y335" t="s">
        <v>4046</v>
      </c>
      <c r="Z335" t="s">
        <v>74</v>
      </c>
      <c r="AA335" t="s">
        <v>4047</v>
      </c>
      <c r="AB335" t="s">
        <v>4048</v>
      </c>
      <c r="AC335" t="s">
        <v>74</v>
      </c>
      <c r="AD335" t="s">
        <v>74</v>
      </c>
      <c r="AE335" t="s">
        <v>74</v>
      </c>
      <c r="AF335" t="s">
        <v>74</v>
      </c>
      <c r="AG335">
        <v>13</v>
      </c>
      <c r="AH335">
        <v>43</v>
      </c>
      <c r="AI335">
        <v>44</v>
      </c>
      <c r="AJ335">
        <v>0</v>
      </c>
      <c r="AK335">
        <v>6</v>
      </c>
      <c r="AL335" t="s">
        <v>873</v>
      </c>
      <c r="AM335" t="s">
        <v>140</v>
      </c>
      <c r="AN335" t="s">
        <v>874</v>
      </c>
      <c r="AO335" t="s">
        <v>875</v>
      </c>
      <c r="AP335" t="s">
        <v>74</v>
      </c>
      <c r="AQ335" t="s">
        <v>74</v>
      </c>
      <c r="AR335" t="s">
        <v>876</v>
      </c>
      <c r="AS335" t="s">
        <v>877</v>
      </c>
      <c r="AT335" t="s">
        <v>3918</v>
      </c>
      <c r="AU335">
        <v>1993</v>
      </c>
      <c r="AV335">
        <v>55</v>
      </c>
      <c r="AW335">
        <v>6</v>
      </c>
      <c r="AX335" t="s">
        <v>74</v>
      </c>
      <c r="AY335" t="s">
        <v>74</v>
      </c>
      <c r="AZ335" t="s">
        <v>74</v>
      </c>
      <c r="BA335" t="s">
        <v>74</v>
      </c>
      <c r="BB335">
        <v>843</v>
      </c>
      <c r="BC335">
        <v>855</v>
      </c>
      <c r="BD335" t="s">
        <v>74</v>
      </c>
      <c r="BE335" t="s">
        <v>4055</v>
      </c>
      <c r="BF335" t="str">
        <f>HYPERLINK("http://dx.doi.org/10.1016/0021-9169(93)90025-T","http://dx.doi.org/10.1016/0021-9169(93)90025-T")</f>
        <v>http://dx.doi.org/10.1016/0021-9169(93)90025-T</v>
      </c>
      <c r="BG335" t="s">
        <v>74</v>
      </c>
      <c r="BH335" t="s">
        <v>74</v>
      </c>
      <c r="BI335">
        <v>13</v>
      </c>
      <c r="BJ335" t="s">
        <v>403</v>
      </c>
      <c r="BK335" t="s">
        <v>88</v>
      </c>
      <c r="BL335" t="s">
        <v>403</v>
      </c>
      <c r="BM335" t="s">
        <v>4050</v>
      </c>
      <c r="BN335" t="s">
        <v>74</v>
      </c>
      <c r="BO335" t="s">
        <v>74</v>
      </c>
      <c r="BP335" t="s">
        <v>74</v>
      </c>
      <c r="BQ335" t="s">
        <v>74</v>
      </c>
      <c r="BR335" t="s">
        <v>91</v>
      </c>
      <c r="BS335" t="s">
        <v>4056</v>
      </c>
      <c r="BT335" t="str">
        <f>HYPERLINK("https%3A%2F%2Fwww.webofscience.com%2Fwos%2Fwoscc%2Ffull-record%2FWOS:A1993KV22600004","View Full Record in Web of Science")</f>
        <v>View Full Record in Web of Science</v>
      </c>
    </row>
    <row r="336" spans="1:72" x14ac:dyDescent="0.15">
      <c r="A336" t="s">
        <v>72</v>
      </c>
      <c r="B336" t="s">
        <v>4057</v>
      </c>
      <c r="C336" t="s">
        <v>74</v>
      </c>
      <c r="D336" t="s">
        <v>74</v>
      </c>
      <c r="E336" t="s">
        <v>74</v>
      </c>
      <c r="F336" t="s">
        <v>4057</v>
      </c>
      <c r="G336" t="s">
        <v>74</v>
      </c>
      <c r="H336" t="s">
        <v>74</v>
      </c>
      <c r="I336" t="s">
        <v>4058</v>
      </c>
      <c r="J336" t="s">
        <v>869</v>
      </c>
      <c r="K336" t="s">
        <v>74</v>
      </c>
      <c r="L336" t="s">
        <v>74</v>
      </c>
      <c r="M336" t="s">
        <v>77</v>
      </c>
      <c r="N336" t="s">
        <v>78</v>
      </c>
      <c r="O336" t="s">
        <v>74</v>
      </c>
      <c r="P336" t="s">
        <v>74</v>
      </c>
      <c r="Q336" t="s">
        <v>74</v>
      </c>
      <c r="R336" t="s">
        <v>74</v>
      </c>
      <c r="S336" t="s">
        <v>74</v>
      </c>
      <c r="T336" t="s">
        <v>74</v>
      </c>
      <c r="U336" t="s">
        <v>4059</v>
      </c>
      <c r="V336" t="s">
        <v>4060</v>
      </c>
      <c r="W336" t="s">
        <v>4061</v>
      </c>
      <c r="X336" t="s">
        <v>4062</v>
      </c>
      <c r="Y336" t="s">
        <v>4063</v>
      </c>
      <c r="Z336" t="s">
        <v>74</v>
      </c>
      <c r="AA336" t="s">
        <v>74</v>
      </c>
      <c r="AB336" t="s">
        <v>74</v>
      </c>
      <c r="AC336" t="s">
        <v>74</v>
      </c>
      <c r="AD336" t="s">
        <v>74</v>
      </c>
      <c r="AE336" t="s">
        <v>74</v>
      </c>
      <c r="AF336" t="s">
        <v>74</v>
      </c>
      <c r="AG336">
        <v>8</v>
      </c>
      <c r="AH336">
        <v>20</v>
      </c>
      <c r="AI336">
        <v>20</v>
      </c>
      <c r="AJ336">
        <v>0</v>
      </c>
      <c r="AK336">
        <v>1</v>
      </c>
      <c r="AL336" t="s">
        <v>873</v>
      </c>
      <c r="AM336" t="s">
        <v>140</v>
      </c>
      <c r="AN336" t="s">
        <v>874</v>
      </c>
      <c r="AO336" t="s">
        <v>875</v>
      </c>
      <c r="AP336" t="s">
        <v>74</v>
      </c>
      <c r="AQ336" t="s">
        <v>74</v>
      </c>
      <c r="AR336" t="s">
        <v>876</v>
      </c>
      <c r="AS336" t="s">
        <v>877</v>
      </c>
      <c r="AT336" t="s">
        <v>3918</v>
      </c>
      <c r="AU336">
        <v>1993</v>
      </c>
      <c r="AV336">
        <v>55</v>
      </c>
      <c r="AW336">
        <v>6</v>
      </c>
      <c r="AX336" t="s">
        <v>74</v>
      </c>
      <c r="AY336" t="s">
        <v>74</v>
      </c>
      <c r="AZ336" t="s">
        <v>74</v>
      </c>
      <c r="BA336" t="s">
        <v>74</v>
      </c>
      <c r="BB336">
        <v>857</v>
      </c>
      <c r="BC336">
        <v>862</v>
      </c>
      <c r="BD336" t="s">
        <v>74</v>
      </c>
      <c r="BE336" t="s">
        <v>4064</v>
      </c>
      <c r="BF336" t="str">
        <f>HYPERLINK("http://dx.doi.org/10.1016/0021-9169(93)90026-U","http://dx.doi.org/10.1016/0021-9169(93)90026-U")</f>
        <v>http://dx.doi.org/10.1016/0021-9169(93)90026-U</v>
      </c>
      <c r="BG336" t="s">
        <v>74</v>
      </c>
      <c r="BH336" t="s">
        <v>74</v>
      </c>
      <c r="BI336">
        <v>6</v>
      </c>
      <c r="BJ336" t="s">
        <v>403</v>
      </c>
      <c r="BK336" t="s">
        <v>88</v>
      </c>
      <c r="BL336" t="s">
        <v>403</v>
      </c>
      <c r="BM336" t="s">
        <v>4050</v>
      </c>
      <c r="BN336" t="s">
        <v>74</v>
      </c>
      <c r="BO336" t="s">
        <v>74</v>
      </c>
      <c r="BP336" t="s">
        <v>74</v>
      </c>
      <c r="BQ336" t="s">
        <v>74</v>
      </c>
      <c r="BR336" t="s">
        <v>91</v>
      </c>
      <c r="BS336" t="s">
        <v>4065</v>
      </c>
      <c r="BT336" t="str">
        <f>HYPERLINK("https%3A%2F%2Fwww.webofscience.com%2Fwos%2Fwoscc%2Ffull-record%2FWOS:A1993KV22600005","View Full Record in Web of Science")</f>
        <v>View Full Record in Web of Science</v>
      </c>
    </row>
    <row r="337" spans="1:72" x14ac:dyDescent="0.15">
      <c r="A337" t="s">
        <v>72</v>
      </c>
      <c r="B337" t="s">
        <v>4066</v>
      </c>
      <c r="C337" t="s">
        <v>74</v>
      </c>
      <c r="D337" t="s">
        <v>74</v>
      </c>
      <c r="E337" t="s">
        <v>74</v>
      </c>
      <c r="F337" t="s">
        <v>4066</v>
      </c>
      <c r="G337" t="s">
        <v>74</v>
      </c>
      <c r="H337" t="s">
        <v>74</v>
      </c>
      <c r="I337" t="s">
        <v>4067</v>
      </c>
      <c r="J337" t="s">
        <v>4068</v>
      </c>
      <c r="K337" t="s">
        <v>74</v>
      </c>
      <c r="L337" t="s">
        <v>74</v>
      </c>
      <c r="M337" t="s">
        <v>77</v>
      </c>
      <c r="N337" t="s">
        <v>78</v>
      </c>
      <c r="O337" t="s">
        <v>74</v>
      </c>
      <c r="P337" t="s">
        <v>74</v>
      </c>
      <c r="Q337" t="s">
        <v>74</v>
      </c>
      <c r="R337" t="s">
        <v>74</v>
      </c>
      <c r="S337" t="s">
        <v>74</v>
      </c>
      <c r="T337" t="s">
        <v>74</v>
      </c>
      <c r="U337" t="s">
        <v>4069</v>
      </c>
      <c r="V337" t="s">
        <v>4070</v>
      </c>
      <c r="W337" t="s">
        <v>4071</v>
      </c>
      <c r="X337" t="s">
        <v>4072</v>
      </c>
      <c r="Y337" t="s">
        <v>74</v>
      </c>
      <c r="Z337" t="s">
        <v>74</v>
      </c>
      <c r="AA337" t="s">
        <v>4073</v>
      </c>
      <c r="AB337" t="s">
        <v>4074</v>
      </c>
      <c r="AC337" t="s">
        <v>74</v>
      </c>
      <c r="AD337" t="s">
        <v>74</v>
      </c>
      <c r="AE337" t="s">
        <v>74</v>
      </c>
      <c r="AF337" t="s">
        <v>74</v>
      </c>
      <c r="AG337">
        <v>11</v>
      </c>
      <c r="AH337">
        <v>11</v>
      </c>
      <c r="AI337">
        <v>11</v>
      </c>
      <c r="AJ337">
        <v>0</v>
      </c>
      <c r="AK337">
        <v>5</v>
      </c>
      <c r="AL337" t="s">
        <v>4075</v>
      </c>
      <c r="AM337" t="s">
        <v>1059</v>
      </c>
      <c r="AN337" t="s">
        <v>1060</v>
      </c>
      <c r="AO337" t="s">
        <v>4076</v>
      </c>
      <c r="AP337" t="s">
        <v>74</v>
      </c>
      <c r="AQ337" t="s">
        <v>74</v>
      </c>
      <c r="AR337" t="s">
        <v>4077</v>
      </c>
      <c r="AS337" t="s">
        <v>4078</v>
      </c>
      <c r="AT337" t="s">
        <v>3918</v>
      </c>
      <c r="AU337">
        <v>1993</v>
      </c>
      <c r="AV337">
        <v>16</v>
      </c>
      <c r="AW337">
        <v>3</v>
      </c>
      <c r="AX337" t="s">
        <v>74</v>
      </c>
      <c r="AY337" t="s">
        <v>74</v>
      </c>
      <c r="AZ337" t="s">
        <v>74</v>
      </c>
      <c r="BA337" t="s">
        <v>74</v>
      </c>
      <c r="BB337">
        <v>249</v>
      </c>
      <c r="BC337">
        <v>254</v>
      </c>
      <c r="BD337" t="s">
        <v>74</v>
      </c>
      <c r="BE337" t="s">
        <v>4079</v>
      </c>
      <c r="BF337" t="str">
        <f>HYPERLINK("http://dx.doi.org/10.1111/j.1365-2761.1993.tb01254.x","http://dx.doi.org/10.1111/j.1365-2761.1993.tb01254.x")</f>
        <v>http://dx.doi.org/10.1111/j.1365-2761.1993.tb01254.x</v>
      </c>
      <c r="BG337" t="s">
        <v>74</v>
      </c>
      <c r="BH337" t="s">
        <v>74</v>
      </c>
      <c r="BI337">
        <v>6</v>
      </c>
      <c r="BJ337" t="s">
        <v>4080</v>
      </c>
      <c r="BK337" t="s">
        <v>88</v>
      </c>
      <c r="BL337" t="s">
        <v>4080</v>
      </c>
      <c r="BM337" t="s">
        <v>4081</v>
      </c>
      <c r="BN337" t="s">
        <v>74</v>
      </c>
      <c r="BO337" t="s">
        <v>74</v>
      </c>
      <c r="BP337" t="s">
        <v>74</v>
      </c>
      <c r="BQ337" t="s">
        <v>74</v>
      </c>
      <c r="BR337" t="s">
        <v>91</v>
      </c>
      <c r="BS337" t="s">
        <v>4082</v>
      </c>
      <c r="BT337" t="str">
        <f>HYPERLINK("https%3A%2F%2Fwww.webofscience.com%2Fwos%2Fwoscc%2Ffull-record%2FWOS:A1993LJ05900008","View Full Record in Web of Science")</f>
        <v>View Full Record in Web of Science</v>
      </c>
    </row>
    <row r="338" spans="1:72" x14ac:dyDescent="0.15">
      <c r="A338" t="s">
        <v>72</v>
      </c>
      <c r="B338" t="s">
        <v>4083</v>
      </c>
      <c r="C338" t="s">
        <v>74</v>
      </c>
      <c r="D338" t="s">
        <v>74</v>
      </c>
      <c r="E338" t="s">
        <v>74</v>
      </c>
      <c r="F338" t="s">
        <v>4083</v>
      </c>
      <c r="G338" t="s">
        <v>74</v>
      </c>
      <c r="H338" t="s">
        <v>74</v>
      </c>
      <c r="I338" t="s">
        <v>4084</v>
      </c>
      <c r="J338" t="s">
        <v>3604</v>
      </c>
      <c r="K338" t="s">
        <v>74</v>
      </c>
      <c r="L338" t="s">
        <v>74</v>
      </c>
      <c r="M338" t="s">
        <v>77</v>
      </c>
      <c r="N338" t="s">
        <v>78</v>
      </c>
      <c r="O338" t="s">
        <v>74</v>
      </c>
      <c r="P338" t="s">
        <v>74</v>
      </c>
      <c r="Q338" t="s">
        <v>74</v>
      </c>
      <c r="R338" t="s">
        <v>74</v>
      </c>
      <c r="S338" t="s">
        <v>74</v>
      </c>
      <c r="T338" t="s">
        <v>74</v>
      </c>
      <c r="U338" t="s">
        <v>4085</v>
      </c>
      <c r="V338" t="s">
        <v>4086</v>
      </c>
      <c r="W338" t="s">
        <v>4087</v>
      </c>
      <c r="X338" t="s">
        <v>4088</v>
      </c>
      <c r="Y338" t="s">
        <v>4089</v>
      </c>
      <c r="Z338" t="s">
        <v>74</v>
      </c>
      <c r="AA338" t="s">
        <v>74</v>
      </c>
      <c r="AB338" t="s">
        <v>74</v>
      </c>
      <c r="AC338" t="s">
        <v>74</v>
      </c>
      <c r="AD338" t="s">
        <v>74</v>
      </c>
      <c r="AE338" t="s">
        <v>74</v>
      </c>
      <c r="AF338" t="s">
        <v>74</v>
      </c>
      <c r="AG338">
        <v>23</v>
      </c>
      <c r="AH338">
        <v>33</v>
      </c>
      <c r="AI338">
        <v>35</v>
      </c>
      <c r="AJ338">
        <v>0</v>
      </c>
      <c r="AK338">
        <v>0</v>
      </c>
      <c r="AL338" t="s">
        <v>256</v>
      </c>
      <c r="AM338" t="s">
        <v>257</v>
      </c>
      <c r="AN338" t="s">
        <v>396</v>
      </c>
      <c r="AO338" t="s">
        <v>3611</v>
      </c>
      <c r="AP338" t="s">
        <v>3612</v>
      </c>
      <c r="AQ338" t="s">
        <v>74</v>
      </c>
      <c r="AR338" t="s">
        <v>3613</v>
      </c>
      <c r="AS338" t="s">
        <v>3614</v>
      </c>
      <c r="AT338" t="s">
        <v>4090</v>
      </c>
      <c r="AU338">
        <v>1993</v>
      </c>
      <c r="AV338">
        <v>98</v>
      </c>
      <c r="AW338" t="s">
        <v>4091</v>
      </c>
      <c r="AX338" t="s">
        <v>74</v>
      </c>
      <c r="AY338" t="s">
        <v>74</v>
      </c>
      <c r="AZ338" t="s">
        <v>74</v>
      </c>
      <c r="BA338" t="s">
        <v>74</v>
      </c>
      <c r="BB338">
        <v>7757</v>
      </c>
      <c r="BC338">
        <v>7764</v>
      </c>
      <c r="BD338" t="s">
        <v>74</v>
      </c>
      <c r="BE338" t="s">
        <v>4092</v>
      </c>
      <c r="BF338" t="str">
        <f>HYPERLINK("http://dx.doi.org/10.1029/92JA02550","http://dx.doi.org/10.1029/92JA02550")</f>
        <v>http://dx.doi.org/10.1029/92JA02550</v>
      </c>
      <c r="BG338" t="s">
        <v>74</v>
      </c>
      <c r="BH338" t="s">
        <v>74</v>
      </c>
      <c r="BI338">
        <v>8</v>
      </c>
      <c r="BJ338" t="s">
        <v>2327</v>
      </c>
      <c r="BK338" t="s">
        <v>88</v>
      </c>
      <c r="BL338" t="s">
        <v>2327</v>
      </c>
      <c r="BM338" t="s">
        <v>4093</v>
      </c>
      <c r="BN338" t="s">
        <v>74</v>
      </c>
      <c r="BO338" t="s">
        <v>74</v>
      </c>
      <c r="BP338" t="s">
        <v>74</v>
      </c>
      <c r="BQ338" t="s">
        <v>74</v>
      </c>
      <c r="BR338" t="s">
        <v>91</v>
      </c>
      <c r="BS338" t="s">
        <v>4094</v>
      </c>
      <c r="BT338" t="str">
        <f>HYPERLINK("https%3A%2F%2Fwww.webofscience.com%2Fwos%2Fwoscc%2Ffull-record%2FWOS:A1993LB64300022","View Full Record in Web of Science")</f>
        <v>View Full Record in Web of Science</v>
      </c>
    </row>
    <row r="339" spans="1:72" x14ac:dyDescent="0.15">
      <c r="A339" t="s">
        <v>72</v>
      </c>
      <c r="B339" t="s">
        <v>4095</v>
      </c>
      <c r="C339" t="s">
        <v>74</v>
      </c>
      <c r="D339" t="s">
        <v>74</v>
      </c>
      <c r="E339" t="s">
        <v>74</v>
      </c>
      <c r="F339" t="s">
        <v>4095</v>
      </c>
      <c r="G339" t="s">
        <v>74</v>
      </c>
      <c r="H339" t="s">
        <v>74</v>
      </c>
      <c r="I339" t="s">
        <v>4096</v>
      </c>
      <c r="J339" t="s">
        <v>4097</v>
      </c>
      <c r="K339" t="s">
        <v>74</v>
      </c>
      <c r="L339" t="s">
        <v>74</v>
      </c>
      <c r="M339" t="s">
        <v>77</v>
      </c>
      <c r="N339" t="s">
        <v>78</v>
      </c>
      <c r="O339" t="s">
        <v>74</v>
      </c>
      <c r="P339" t="s">
        <v>74</v>
      </c>
      <c r="Q339" t="s">
        <v>74</v>
      </c>
      <c r="R339" t="s">
        <v>74</v>
      </c>
      <c r="S339" t="s">
        <v>74</v>
      </c>
      <c r="T339" t="s">
        <v>74</v>
      </c>
      <c r="U339" t="s">
        <v>4098</v>
      </c>
      <c r="V339" t="s">
        <v>4099</v>
      </c>
      <c r="W339" t="s">
        <v>4100</v>
      </c>
      <c r="X339" t="s">
        <v>4101</v>
      </c>
      <c r="Y339" t="s">
        <v>4102</v>
      </c>
      <c r="Z339" t="s">
        <v>74</v>
      </c>
      <c r="AA339" t="s">
        <v>4103</v>
      </c>
      <c r="AB339" t="s">
        <v>4104</v>
      </c>
      <c r="AC339" t="s">
        <v>74</v>
      </c>
      <c r="AD339" t="s">
        <v>74</v>
      </c>
      <c r="AE339" t="s">
        <v>74</v>
      </c>
      <c r="AF339" t="s">
        <v>74</v>
      </c>
      <c r="AG339">
        <v>77</v>
      </c>
      <c r="AH339">
        <v>24</v>
      </c>
      <c r="AI339">
        <v>26</v>
      </c>
      <c r="AJ339">
        <v>1</v>
      </c>
      <c r="AK339">
        <v>9</v>
      </c>
      <c r="AL339" t="s">
        <v>4105</v>
      </c>
      <c r="AM339" t="s">
        <v>4106</v>
      </c>
      <c r="AN339" t="s">
        <v>4107</v>
      </c>
      <c r="AO339" t="s">
        <v>4108</v>
      </c>
      <c r="AP339" t="s">
        <v>74</v>
      </c>
      <c r="AQ339" t="s">
        <v>74</v>
      </c>
      <c r="AR339" t="s">
        <v>4109</v>
      </c>
      <c r="AS339" t="s">
        <v>4110</v>
      </c>
      <c r="AT339" t="s">
        <v>3918</v>
      </c>
      <c r="AU339">
        <v>1993</v>
      </c>
      <c r="AV339">
        <v>51</v>
      </c>
      <c r="AW339">
        <v>2</v>
      </c>
      <c r="AX339" t="s">
        <v>74</v>
      </c>
      <c r="AY339" t="s">
        <v>74</v>
      </c>
      <c r="AZ339" t="s">
        <v>74</v>
      </c>
      <c r="BA339" t="s">
        <v>74</v>
      </c>
      <c r="BB339">
        <v>323</v>
      </c>
      <c r="BC339">
        <v>344</v>
      </c>
      <c r="BD339" t="s">
        <v>74</v>
      </c>
      <c r="BE339" t="s">
        <v>4111</v>
      </c>
      <c r="BF339" t="str">
        <f>HYPERLINK("http://dx.doi.org/10.1357/0022240933223783","http://dx.doi.org/10.1357/0022240933223783")</f>
        <v>http://dx.doi.org/10.1357/0022240933223783</v>
      </c>
      <c r="BG339" t="s">
        <v>74</v>
      </c>
      <c r="BH339" t="s">
        <v>74</v>
      </c>
      <c r="BI339">
        <v>22</v>
      </c>
      <c r="BJ339" t="s">
        <v>963</v>
      </c>
      <c r="BK339" t="s">
        <v>88</v>
      </c>
      <c r="BL339" t="s">
        <v>963</v>
      </c>
      <c r="BM339" t="s">
        <v>4112</v>
      </c>
      <c r="BN339" t="s">
        <v>74</v>
      </c>
      <c r="BO339" t="s">
        <v>74</v>
      </c>
      <c r="BP339" t="s">
        <v>74</v>
      </c>
      <c r="BQ339" t="s">
        <v>74</v>
      </c>
      <c r="BR339" t="s">
        <v>91</v>
      </c>
      <c r="BS339" t="s">
        <v>4113</v>
      </c>
      <c r="BT339" t="str">
        <f>HYPERLINK("https%3A%2F%2Fwww.webofscience.com%2Fwos%2Fwoscc%2Ffull-record%2FWOS:A1993LK39200004","View Full Record in Web of Science")</f>
        <v>View Full Record in Web of Science</v>
      </c>
    </row>
    <row r="340" spans="1:72" x14ac:dyDescent="0.15">
      <c r="A340" t="s">
        <v>72</v>
      </c>
      <c r="B340" t="s">
        <v>4114</v>
      </c>
      <c r="C340" t="s">
        <v>74</v>
      </c>
      <c r="D340" t="s">
        <v>74</v>
      </c>
      <c r="E340" t="s">
        <v>74</v>
      </c>
      <c r="F340" t="s">
        <v>4114</v>
      </c>
      <c r="G340" t="s">
        <v>74</v>
      </c>
      <c r="H340" t="s">
        <v>74</v>
      </c>
      <c r="I340" t="s">
        <v>4115</v>
      </c>
      <c r="J340" t="s">
        <v>2735</v>
      </c>
      <c r="K340" t="s">
        <v>74</v>
      </c>
      <c r="L340" t="s">
        <v>74</v>
      </c>
      <c r="M340" t="s">
        <v>77</v>
      </c>
      <c r="N340" t="s">
        <v>78</v>
      </c>
      <c r="O340" t="s">
        <v>74</v>
      </c>
      <c r="P340" t="s">
        <v>74</v>
      </c>
      <c r="Q340" t="s">
        <v>74</v>
      </c>
      <c r="R340" t="s">
        <v>74</v>
      </c>
      <c r="S340" t="s">
        <v>74</v>
      </c>
      <c r="T340" t="s">
        <v>74</v>
      </c>
      <c r="U340" t="s">
        <v>4116</v>
      </c>
      <c r="V340" t="s">
        <v>4117</v>
      </c>
      <c r="W340" t="s">
        <v>74</v>
      </c>
      <c r="X340" t="s">
        <v>74</v>
      </c>
      <c r="Y340" t="s">
        <v>4118</v>
      </c>
      <c r="Z340" t="s">
        <v>74</v>
      </c>
      <c r="AA340" t="s">
        <v>4119</v>
      </c>
      <c r="AB340" t="s">
        <v>4120</v>
      </c>
      <c r="AC340" t="s">
        <v>74</v>
      </c>
      <c r="AD340" t="s">
        <v>74</v>
      </c>
      <c r="AE340" t="s">
        <v>74</v>
      </c>
      <c r="AF340" t="s">
        <v>74</v>
      </c>
      <c r="AG340">
        <v>30</v>
      </c>
      <c r="AH340">
        <v>16</v>
      </c>
      <c r="AI340">
        <v>18</v>
      </c>
      <c r="AJ340">
        <v>0</v>
      </c>
      <c r="AK340">
        <v>2</v>
      </c>
      <c r="AL340" t="s">
        <v>237</v>
      </c>
      <c r="AM340" t="s">
        <v>238</v>
      </c>
      <c r="AN340" t="s">
        <v>239</v>
      </c>
      <c r="AO340" t="s">
        <v>2738</v>
      </c>
      <c r="AP340" t="s">
        <v>74</v>
      </c>
      <c r="AQ340" t="s">
        <v>74</v>
      </c>
      <c r="AR340" t="s">
        <v>2739</v>
      </c>
      <c r="AS340" t="s">
        <v>74</v>
      </c>
      <c r="AT340" t="s">
        <v>3918</v>
      </c>
      <c r="AU340">
        <v>1993</v>
      </c>
      <c r="AV340">
        <v>63</v>
      </c>
      <c r="AW340">
        <v>3</v>
      </c>
      <c r="AX340" t="s">
        <v>74</v>
      </c>
      <c r="AY340" t="s">
        <v>74</v>
      </c>
      <c r="AZ340" t="s">
        <v>74</v>
      </c>
      <c r="BA340" t="s">
        <v>74</v>
      </c>
      <c r="BB340">
        <v>477</v>
      </c>
      <c r="BC340">
        <v>487</v>
      </c>
      <c r="BD340" t="s">
        <v>74</v>
      </c>
      <c r="BE340" t="s">
        <v>74</v>
      </c>
      <c r="BF340" t="s">
        <v>74</v>
      </c>
      <c r="BG340" t="s">
        <v>74</v>
      </c>
      <c r="BH340" t="s">
        <v>74</v>
      </c>
      <c r="BI340">
        <v>11</v>
      </c>
      <c r="BJ340" t="s">
        <v>452</v>
      </c>
      <c r="BK340" t="s">
        <v>88</v>
      </c>
      <c r="BL340" t="s">
        <v>452</v>
      </c>
      <c r="BM340" t="s">
        <v>4121</v>
      </c>
      <c r="BN340" t="s">
        <v>74</v>
      </c>
      <c r="BO340" t="s">
        <v>74</v>
      </c>
      <c r="BP340" t="s">
        <v>74</v>
      </c>
      <c r="BQ340" t="s">
        <v>74</v>
      </c>
      <c r="BR340" t="s">
        <v>91</v>
      </c>
      <c r="BS340" t="s">
        <v>4122</v>
      </c>
      <c r="BT340" t="str">
        <f>HYPERLINK("https%3A%2F%2Fwww.webofscience.com%2Fwos%2Fwoscc%2Ffull-record%2FWOS:A1993LC41900011","View Full Record in Web of Science")</f>
        <v>View Full Record in Web of Science</v>
      </c>
    </row>
    <row r="341" spans="1:72" x14ac:dyDescent="0.15">
      <c r="A341" t="s">
        <v>72</v>
      </c>
      <c r="B341" t="s">
        <v>4123</v>
      </c>
      <c r="C341" t="s">
        <v>74</v>
      </c>
      <c r="D341" t="s">
        <v>74</v>
      </c>
      <c r="E341" t="s">
        <v>74</v>
      </c>
      <c r="F341" t="s">
        <v>4123</v>
      </c>
      <c r="G341" t="s">
        <v>74</v>
      </c>
      <c r="H341" t="s">
        <v>74</v>
      </c>
      <c r="I341" t="s">
        <v>4124</v>
      </c>
      <c r="J341" t="s">
        <v>4125</v>
      </c>
      <c r="K341" t="s">
        <v>74</v>
      </c>
      <c r="L341" t="s">
        <v>74</v>
      </c>
      <c r="M341" t="s">
        <v>77</v>
      </c>
      <c r="N341" t="s">
        <v>353</v>
      </c>
      <c r="O341" t="s">
        <v>74</v>
      </c>
      <c r="P341" t="s">
        <v>74</v>
      </c>
      <c r="Q341" t="s">
        <v>74</v>
      </c>
      <c r="R341" t="s">
        <v>74</v>
      </c>
      <c r="S341" t="s">
        <v>74</v>
      </c>
      <c r="T341" t="s">
        <v>74</v>
      </c>
      <c r="U341" t="s">
        <v>4126</v>
      </c>
      <c r="V341" t="s">
        <v>4127</v>
      </c>
      <c r="W341" t="s">
        <v>4128</v>
      </c>
      <c r="X341" t="s">
        <v>4129</v>
      </c>
      <c r="Y341" t="s">
        <v>4130</v>
      </c>
      <c r="Z341" t="s">
        <v>74</v>
      </c>
      <c r="AA341" t="s">
        <v>4131</v>
      </c>
      <c r="AB341" t="s">
        <v>74</v>
      </c>
      <c r="AC341" t="s">
        <v>74</v>
      </c>
      <c r="AD341" t="s">
        <v>74</v>
      </c>
      <c r="AE341" t="s">
        <v>74</v>
      </c>
      <c r="AF341" t="s">
        <v>74</v>
      </c>
      <c r="AG341">
        <v>9</v>
      </c>
      <c r="AH341">
        <v>105</v>
      </c>
      <c r="AI341">
        <v>114</v>
      </c>
      <c r="AJ341">
        <v>4</v>
      </c>
      <c r="AK341">
        <v>12</v>
      </c>
      <c r="AL341" t="s">
        <v>4132</v>
      </c>
      <c r="AM341" t="s">
        <v>4133</v>
      </c>
      <c r="AN341" t="s">
        <v>4134</v>
      </c>
      <c r="AO341" t="s">
        <v>4135</v>
      </c>
      <c r="AP341" t="s">
        <v>4136</v>
      </c>
      <c r="AQ341" t="s">
        <v>74</v>
      </c>
      <c r="AR341" t="s">
        <v>4137</v>
      </c>
      <c r="AS341" t="s">
        <v>4138</v>
      </c>
      <c r="AT341" t="s">
        <v>3918</v>
      </c>
      <c r="AU341">
        <v>1993</v>
      </c>
      <c r="AV341">
        <v>93</v>
      </c>
      <c r="AW341">
        <v>5</v>
      </c>
      <c r="AX341" t="s">
        <v>74</v>
      </c>
      <c r="AY341" t="s">
        <v>74</v>
      </c>
      <c r="AZ341" t="s">
        <v>74</v>
      </c>
      <c r="BA341" t="s">
        <v>74</v>
      </c>
      <c r="BB341">
        <v>2985</v>
      </c>
      <c r="BC341">
        <v>2988</v>
      </c>
      <c r="BD341" t="s">
        <v>74</v>
      </c>
      <c r="BE341" t="s">
        <v>4139</v>
      </c>
      <c r="BF341" t="str">
        <f>HYPERLINK("http://dx.doi.org/10.1121/1.405818","http://dx.doi.org/10.1121/1.405818")</f>
        <v>http://dx.doi.org/10.1121/1.405818</v>
      </c>
      <c r="BG341" t="s">
        <v>74</v>
      </c>
      <c r="BH341" t="s">
        <v>74</v>
      </c>
      <c r="BI341">
        <v>4</v>
      </c>
      <c r="BJ341" t="s">
        <v>4140</v>
      </c>
      <c r="BK341" t="s">
        <v>88</v>
      </c>
      <c r="BL341" t="s">
        <v>4140</v>
      </c>
      <c r="BM341" t="s">
        <v>4141</v>
      </c>
      <c r="BN341" t="s">
        <v>74</v>
      </c>
      <c r="BO341" t="s">
        <v>1504</v>
      </c>
      <c r="BP341" t="s">
        <v>74</v>
      </c>
      <c r="BQ341" t="s">
        <v>74</v>
      </c>
      <c r="BR341" t="s">
        <v>91</v>
      </c>
      <c r="BS341" t="s">
        <v>4142</v>
      </c>
      <c r="BT341" t="str">
        <f>HYPERLINK("https%3A%2F%2Fwww.webofscience.com%2Fwos%2Fwoscc%2Ffull-record%2FWOS:A1993LC57200055","View Full Record in Web of Science")</f>
        <v>View Full Record in Web of Science</v>
      </c>
    </row>
    <row r="342" spans="1:72" x14ac:dyDescent="0.15">
      <c r="A342" t="s">
        <v>72</v>
      </c>
      <c r="B342" t="s">
        <v>4143</v>
      </c>
      <c r="C342" t="s">
        <v>74</v>
      </c>
      <c r="D342" t="s">
        <v>74</v>
      </c>
      <c r="E342" t="s">
        <v>74</v>
      </c>
      <c r="F342" t="s">
        <v>4143</v>
      </c>
      <c r="G342" t="s">
        <v>74</v>
      </c>
      <c r="H342" t="s">
        <v>74</v>
      </c>
      <c r="I342" t="s">
        <v>4144</v>
      </c>
      <c r="J342" t="s">
        <v>4145</v>
      </c>
      <c r="K342" t="s">
        <v>74</v>
      </c>
      <c r="L342" t="s">
        <v>74</v>
      </c>
      <c r="M342" t="s">
        <v>77</v>
      </c>
      <c r="N342" t="s">
        <v>78</v>
      </c>
      <c r="O342" t="s">
        <v>74</v>
      </c>
      <c r="P342" t="s">
        <v>74</v>
      </c>
      <c r="Q342" t="s">
        <v>74</v>
      </c>
      <c r="R342" t="s">
        <v>74</v>
      </c>
      <c r="S342" t="s">
        <v>74</v>
      </c>
      <c r="T342" t="s">
        <v>74</v>
      </c>
      <c r="U342" t="s">
        <v>4146</v>
      </c>
      <c r="V342" t="s">
        <v>4147</v>
      </c>
      <c r="W342" t="s">
        <v>4148</v>
      </c>
      <c r="X342" t="s">
        <v>3785</v>
      </c>
      <c r="Y342" t="s">
        <v>4149</v>
      </c>
      <c r="Z342" t="s">
        <v>74</v>
      </c>
      <c r="AA342" t="s">
        <v>4150</v>
      </c>
      <c r="AB342" t="s">
        <v>4151</v>
      </c>
      <c r="AC342" t="s">
        <v>74</v>
      </c>
      <c r="AD342" t="s">
        <v>74</v>
      </c>
      <c r="AE342" t="s">
        <v>74</v>
      </c>
      <c r="AF342" t="s">
        <v>74</v>
      </c>
      <c r="AG342">
        <v>38</v>
      </c>
      <c r="AH342">
        <v>71</v>
      </c>
      <c r="AI342">
        <v>74</v>
      </c>
      <c r="AJ342">
        <v>0</v>
      </c>
      <c r="AK342">
        <v>17</v>
      </c>
      <c r="AL342" t="s">
        <v>985</v>
      </c>
      <c r="AM342" t="s">
        <v>140</v>
      </c>
      <c r="AN342" t="s">
        <v>986</v>
      </c>
      <c r="AO342" t="s">
        <v>4152</v>
      </c>
      <c r="AP342" t="s">
        <v>74</v>
      </c>
      <c r="AQ342" t="s">
        <v>74</v>
      </c>
      <c r="AR342" t="s">
        <v>4153</v>
      </c>
      <c r="AS342" t="s">
        <v>4154</v>
      </c>
      <c r="AT342" t="s">
        <v>3918</v>
      </c>
      <c r="AU342">
        <v>1993</v>
      </c>
      <c r="AV342">
        <v>230</v>
      </c>
      <c r="AW342" t="s">
        <v>74</v>
      </c>
      <c r="AX342">
        <v>1</v>
      </c>
      <c r="AY342" t="s">
        <v>74</v>
      </c>
      <c r="AZ342" t="s">
        <v>74</v>
      </c>
      <c r="BA342" t="s">
        <v>74</v>
      </c>
      <c r="BB342">
        <v>31</v>
      </c>
      <c r="BC342">
        <v>47</v>
      </c>
      <c r="BD342" t="s">
        <v>74</v>
      </c>
      <c r="BE342" t="s">
        <v>4155</v>
      </c>
      <c r="BF342" t="str">
        <f>HYPERLINK("http://dx.doi.org/10.1111/j.1469-7998.1993.tb02670.x","http://dx.doi.org/10.1111/j.1469-7998.1993.tb02670.x")</f>
        <v>http://dx.doi.org/10.1111/j.1469-7998.1993.tb02670.x</v>
      </c>
      <c r="BG342" t="s">
        <v>74</v>
      </c>
      <c r="BH342" t="s">
        <v>74</v>
      </c>
      <c r="BI342">
        <v>17</v>
      </c>
      <c r="BJ342" t="s">
        <v>713</v>
      </c>
      <c r="BK342" t="s">
        <v>88</v>
      </c>
      <c r="BL342" t="s">
        <v>713</v>
      </c>
      <c r="BM342" t="s">
        <v>4156</v>
      </c>
      <c r="BN342" t="s">
        <v>74</v>
      </c>
      <c r="BO342" t="s">
        <v>74</v>
      </c>
      <c r="BP342" t="s">
        <v>74</v>
      </c>
      <c r="BQ342" t="s">
        <v>74</v>
      </c>
      <c r="BR342" t="s">
        <v>91</v>
      </c>
      <c r="BS342" t="s">
        <v>4157</v>
      </c>
      <c r="BT342" t="str">
        <f>HYPERLINK("https%3A%2F%2Fwww.webofscience.com%2Fwos%2Fwoscc%2Ffull-record%2FWOS:A1993LD02100004","View Full Record in Web of Science")</f>
        <v>View Full Record in Web of Science</v>
      </c>
    </row>
    <row r="343" spans="1:72" x14ac:dyDescent="0.15">
      <c r="A343" t="s">
        <v>72</v>
      </c>
      <c r="B343" t="s">
        <v>4158</v>
      </c>
      <c r="C343" t="s">
        <v>74</v>
      </c>
      <c r="D343" t="s">
        <v>74</v>
      </c>
      <c r="E343" t="s">
        <v>74</v>
      </c>
      <c r="F343" t="s">
        <v>4158</v>
      </c>
      <c r="G343" t="s">
        <v>74</v>
      </c>
      <c r="H343" t="s">
        <v>74</v>
      </c>
      <c r="I343" t="s">
        <v>4159</v>
      </c>
      <c r="J343" t="s">
        <v>1085</v>
      </c>
      <c r="K343" t="s">
        <v>74</v>
      </c>
      <c r="L343" t="s">
        <v>74</v>
      </c>
      <c r="M343" t="s">
        <v>77</v>
      </c>
      <c r="N343" t="s">
        <v>78</v>
      </c>
      <c r="O343" t="s">
        <v>74</v>
      </c>
      <c r="P343" t="s">
        <v>74</v>
      </c>
      <c r="Q343" t="s">
        <v>74</v>
      </c>
      <c r="R343" t="s">
        <v>74</v>
      </c>
      <c r="S343" t="s">
        <v>74</v>
      </c>
      <c r="T343" t="s">
        <v>74</v>
      </c>
      <c r="U343" t="s">
        <v>4160</v>
      </c>
      <c r="V343" t="s">
        <v>4161</v>
      </c>
      <c r="W343" t="s">
        <v>74</v>
      </c>
      <c r="X343" t="s">
        <v>74</v>
      </c>
      <c r="Y343" t="s">
        <v>4162</v>
      </c>
      <c r="Z343" t="s">
        <v>74</v>
      </c>
      <c r="AA343" t="s">
        <v>74</v>
      </c>
      <c r="AB343" t="s">
        <v>74</v>
      </c>
      <c r="AC343" t="s">
        <v>74</v>
      </c>
      <c r="AD343" t="s">
        <v>74</v>
      </c>
      <c r="AE343" t="s">
        <v>74</v>
      </c>
      <c r="AF343" t="s">
        <v>74</v>
      </c>
      <c r="AG343">
        <v>56</v>
      </c>
      <c r="AH343">
        <v>37</v>
      </c>
      <c r="AI343">
        <v>39</v>
      </c>
      <c r="AJ343">
        <v>0</v>
      </c>
      <c r="AK343">
        <v>2</v>
      </c>
      <c r="AL343" t="s">
        <v>1092</v>
      </c>
      <c r="AM343" t="s">
        <v>1093</v>
      </c>
      <c r="AN343" t="s">
        <v>1094</v>
      </c>
      <c r="AO343" t="s">
        <v>1095</v>
      </c>
      <c r="AP343" t="s">
        <v>74</v>
      </c>
      <c r="AQ343" t="s">
        <v>74</v>
      </c>
      <c r="AR343" t="s">
        <v>1096</v>
      </c>
      <c r="AS343" t="s">
        <v>1097</v>
      </c>
      <c r="AT343" t="s">
        <v>3918</v>
      </c>
      <c r="AU343">
        <v>1993</v>
      </c>
      <c r="AV343">
        <v>95</v>
      </c>
      <c r="AW343" t="s">
        <v>749</v>
      </c>
      <c r="AX343" t="s">
        <v>74</v>
      </c>
      <c r="AY343" t="s">
        <v>74</v>
      </c>
      <c r="AZ343" t="s">
        <v>74</v>
      </c>
      <c r="BA343" t="s">
        <v>74</v>
      </c>
      <c r="BB343">
        <v>141</v>
      </c>
      <c r="BC343">
        <v>154</v>
      </c>
      <c r="BD343" t="s">
        <v>74</v>
      </c>
      <c r="BE343" t="s">
        <v>4163</v>
      </c>
      <c r="BF343" t="str">
        <f>HYPERLINK("http://dx.doi.org/10.3354/meps095141","http://dx.doi.org/10.3354/meps095141")</f>
        <v>http://dx.doi.org/10.3354/meps095141</v>
      </c>
      <c r="BG343" t="s">
        <v>74</v>
      </c>
      <c r="BH343" t="s">
        <v>74</v>
      </c>
      <c r="BI343">
        <v>14</v>
      </c>
      <c r="BJ343" t="s">
        <v>1099</v>
      </c>
      <c r="BK343" t="s">
        <v>88</v>
      </c>
      <c r="BL343" t="s">
        <v>1100</v>
      </c>
      <c r="BM343" t="s">
        <v>4164</v>
      </c>
      <c r="BN343" t="s">
        <v>74</v>
      </c>
      <c r="BO343" t="s">
        <v>169</v>
      </c>
      <c r="BP343" t="s">
        <v>74</v>
      </c>
      <c r="BQ343" t="s">
        <v>74</v>
      </c>
      <c r="BR343" t="s">
        <v>91</v>
      </c>
      <c r="BS343" t="s">
        <v>4165</v>
      </c>
      <c r="BT343" t="str">
        <f>HYPERLINK("https%3A%2F%2Fwww.webofscience.com%2Fwos%2Fwoscc%2Ffull-record%2FWOS:A1993LE69200014","View Full Record in Web of Science")</f>
        <v>View Full Record in Web of Science</v>
      </c>
    </row>
    <row r="344" spans="1:72" x14ac:dyDescent="0.15">
      <c r="A344" t="s">
        <v>72</v>
      </c>
      <c r="B344" t="s">
        <v>4166</v>
      </c>
      <c r="C344" t="s">
        <v>74</v>
      </c>
      <c r="D344" t="s">
        <v>74</v>
      </c>
      <c r="E344" t="s">
        <v>74</v>
      </c>
      <c r="F344" t="s">
        <v>4166</v>
      </c>
      <c r="G344" t="s">
        <v>74</v>
      </c>
      <c r="H344" t="s">
        <v>74</v>
      </c>
      <c r="I344" t="s">
        <v>4167</v>
      </c>
      <c r="J344" t="s">
        <v>1085</v>
      </c>
      <c r="K344" t="s">
        <v>74</v>
      </c>
      <c r="L344" t="s">
        <v>74</v>
      </c>
      <c r="M344" t="s">
        <v>77</v>
      </c>
      <c r="N344" t="s">
        <v>78</v>
      </c>
      <c r="O344" t="s">
        <v>74</v>
      </c>
      <c r="P344" t="s">
        <v>74</v>
      </c>
      <c r="Q344" t="s">
        <v>74</v>
      </c>
      <c r="R344" t="s">
        <v>74</v>
      </c>
      <c r="S344" t="s">
        <v>74</v>
      </c>
      <c r="T344" t="s">
        <v>74</v>
      </c>
      <c r="U344" t="s">
        <v>4168</v>
      </c>
      <c r="V344" t="s">
        <v>4169</v>
      </c>
      <c r="W344" t="s">
        <v>4170</v>
      </c>
      <c r="X344" t="s">
        <v>4171</v>
      </c>
      <c r="Y344" t="s">
        <v>4172</v>
      </c>
      <c r="Z344" t="s">
        <v>74</v>
      </c>
      <c r="AA344" t="s">
        <v>74</v>
      </c>
      <c r="AB344" t="s">
        <v>74</v>
      </c>
      <c r="AC344" t="s">
        <v>74</v>
      </c>
      <c r="AD344" t="s">
        <v>74</v>
      </c>
      <c r="AE344" t="s">
        <v>74</v>
      </c>
      <c r="AF344" t="s">
        <v>74</v>
      </c>
      <c r="AG344">
        <v>25</v>
      </c>
      <c r="AH344">
        <v>58</v>
      </c>
      <c r="AI344">
        <v>64</v>
      </c>
      <c r="AJ344">
        <v>0</v>
      </c>
      <c r="AK344">
        <v>6</v>
      </c>
      <c r="AL344" t="s">
        <v>1092</v>
      </c>
      <c r="AM344" t="s">
        <v>1093</v>
      </c>
      <c r="AN344" t="s">
        <v>1094</v>
      </c>
      <c r="AO344" t="s">
        <v>1095</v>
      </c>
      <c r="AP344" t="s">
        <v>74</v>
      </c>
      <c r="AQ344" t="s">
        <v>74</v>
      </c>
      <c r="AR344" t="s">
        <v>1096</v>
      </c>
      <c r="AS344" t="s">
        <v>1097</v>
      </c>
      <c r="AT344" t="s">
        <v>3918</v>
      </c>
      <c r="AU344">
        <v>1993</v>
      </c>
      <c r="AV344">
        <v>95</v>
      </c>
      <c r="AW344" t="s">
        <v>749</v>
      </c>
      <c r="AX344" t="s">
        <v>74</v>
      </c>
      <c r="AY344" t="s">
        <v>74</v>
      </c>
      <c r="AZ344" t="s">
        <v>74</v>
      </c>
      <c r="BA344" t="s">
        <v>74</v>
      </c>
      <c r="BB344">
        <v>163</v>
      </c>
      <c r="BC344">
        <v>168</v>
      </c>
      <c r="BD344" t="s">
        <v>74</v>
      </c>
      <c r="BE344" t="s">
        <v>4173</v>
      </c>
      <c r="BF344" t="str">
        <f>HYPERLINK("http://dx.doi.org/10.3354/meps095163","http://dx.doi.org/10.3354/meps095163")</f>
        <v>http://dx.doi.org/10.3354/meps095163</v>
      </c>
      <c r="BG344" t="s">
        <v>74</v>
      </c>
      <c r="BH344" t="s">
        <v>74</v>
      </c>
      <c r="BI344">
        <v>6</v>
      </c>
      <c r="BJ344" t="s">
        <v>1099</v>
      </c>
      <c r="BK344" t="s">
        <v>88</v>
      </c>
      <c r="BL344" t="s">
        <v>1100</v>
      </c>
      <c r="BM344" t="s">
        <v>4164</v>
      </c>
      <c r="BN344" t="s">
        <v>74</v>
      </c>
      <c r="BO344" t="s">
        <v>169</v>
      </c>
      <c r="BP344" t="s">
        <v>74</v>
      </c>
      <c r="BQ344" t="s">
        <v>74</v>
      </c>
      <c r="BR344" t="s">
        <v>91</v>
      </c>
      <c r="BS344" t="s">
        <v>4174</v>
      </c>
      <c r="BT344" t="str">
        <f>HYPERLINK("https%3A%2F%2Fwww.webofscience.com%2Fwos%2Fwoscc%2Ffull-record%2FWOS:A1993LE69200016","View Full Record in Web of Science")</f>
        <v>View Full Record in Web of Science</v>
      </c>
    </row>
    <row r="345" spans="1:72" x14ac:dyDescent="0.15">
      <c r="A345" t="s">
        <v>72</v>
      </c>
      <c r="B345" t="s">
        <v>4175</v>
      </c>
      <c r="C345" t="s">
        <v>74</v>
      </c>
      <c r="D345" t="s">
        <v>74</v>
      </c>
      <c r="E345" t="s">
        <v>74</v>
      </c>
      <c r="F345" t="s">
        <v>4175</v>
      </c>
      <c r="G345" t="s">
        <v>74</v>
      </c>
      <c r="H345" t="s">
        <v>74</v>
      </c>
      <c r="I345" t="s">
        <v>4176</v>
      </c>
      <c r="J345" t="s">
        <v>1836</v>
      </c>
      <c r="K345" t="s">
        <v>74</v>
      </c>
      <c r="L345" t="s">
        <v>74</v>
      </c>
      <c r="M345" t="s">
        <v>77</v>
      </c>
      <c r="N345" t="s">
        <v>78</v>
      </c>
      <c r="O345" t="s">
        <v>74</v>
      </c>
      <c r="P345" t="s">
        <v>74</v>
      </c>
      <c r="Q345" t="s">
        <v>74</v>
      </c>
      <c r="R345" t="s">
        <v>74</v>
      </c>
      <c r="S345" t="s">
        <v>74</v>
      </c>
      <c r="T345" t="s">
        <v>4177</v>
      </c>
      <c r="U345" t="s">
        <v>4178</v>
      </c>
      <c r="V345" t="s">
        <v>4179</v>
      </c>
      <c r="W345" t="s">
        <v>4180</v>
      </c>
      <c r="X345" t="s">
        <v>4181</v>
      </c>
      <c r="Y345" t="s">
        <v>74</v>
      </c>
      <c r="Z345" t="s">
        <v>74</v>
      </c>
      <c r="AA345" t="s">
        <v>4182</v>
      </c>
      <c r="AB345" t="s">
        <v>4183</v>
      </c>
      <c r="AC345" t="s">
        <v>74</v>
      </c>
      <c r="AD345" t="s">
        <v>74</v>
      </c>
      <c r="AE345" t="s">
        <v>74</v>
      </c>
      <c r="AF345" t="s">
        <v>74</v>
      </c>
      <c r="AG345">
        <v>68</v>
      </c>
      <c r="AH345">
        <v>39</v>
      </c>
      <c r="AI345">
        <v>42</v>
      </c>
      <c r="AJ345">
        <v>0</v>
      </c>
      <c r="AK345">
        <v>8</v>
      </c>
      <c r="AL345" t="s">
        <v>1713</v>
      </c>
      <c r="AM345" t="s">
        <v>320</v>
      </c>
      <c r="AN345" t="s">
        <v>1714</v>
      </c>
      <c r="AO345" t="s">
        <v>1843</v>
      </c>
      <c r="AP345" t="s">
        <v>74</v>
      </c>
      <c r="AQ345" t="s">
        <v>74</v>
      </c>
      <c r="AR345" t="s">
        <v>1844</v>
      </c>
      <c r="AS345" t="s">
        <v>1845</v>
      </c>
      <c r="AT345" t="s">
        <v>3918</v>
      </c>
      <c r="AU345">
        <v>1993</v>
      </c>
      <c r="AV345">
        <v>15</v>
      </c>
      <c r="AW345">
        <v>2</v>
      </c>
      <c r="AX345" t="s">
        <v>74</v>
      </c>
      <c r="AY345" t="s">
        <v>74</v>
      </c>
      <c r="AZ345" t="s">
        <v>74</v>
      </c>
      <c r="BA345" t="s">
        <v>74</v>
      </c>
      <c r="BB345">
        <v>121</v>
      </c>
      <c r="BC345">
        <v>152</v>
      </c>
      <c r="BD345" t="s">
        <v>74</v>
      </c>
      <c r="BE345" t="s">
        <v>4184</v>
      </c>
      <c r="BF345" t="str">
        <f>HYPERLINK("http://dx.doi.org/10.1007/BF01204132","http://dx.doi.org/10.1007/BF01204132")</f>
        <v>http://dx.doi.org/10.1007/BF01204132</v>
      </c>
      <c r="BG345" t="s">
        <v>74</v>
      </c>
      <c r="BH345" t="s">
        <v>74</v>
      </c>
      <c r="BI345">
        <v>32</v>
      </c>
      <c r="BJ345" t="s">
        <v>1847</v>
      </c>
      <c r="BK345" t="s">
        <v>88</v>
      </c>
      <c r="BL345" t="s">
        <v>1847</v>
      </c>
      <c r="BM345" t="s">
        <v>4185</v>
      </c>
      <c r="BN345" t="s">
        <v>74</v>
      </c>
      <c r="BO345" t="s">
        <v>74</v>
      </c>
      <c r="BP345" t="s">
        <v>74</v>
      </c>
      <c r="BQ345" t="s">
        <v>74</v>
      </c>
      <c r="BR345" t="s">
        <v>91</v>
      </c>
      <c r="BS345" t="s">
        <v>4186</v>
      </c>
      <c r="BT345" t="str">
        <f>HYPERLINK("https%3A%2F%2Fwww.webofscience.com%2Fwos%2Fwoscc%2Ffull-record%2FWOS:A1993KX16800003","View Full Record in Web of Science")</f>
        <v>View Full Record in Web of Science</v>
      </c>
    </row>
    <row r="346" spans="1:72" x14ac:dyDescent="0.15">
      <c r="A346" t="s">
        <v>72</v>
      </c>
      <c r="B346" t="s">
        <v>4187</v>
      </c>
      <c r="C346" t="s">
        <v>74</v>
      </c>
      <c r="D346" t="s">
        <v>74</v>
      </c>
      <c r="E346" t="s">
        <v>74</v>
      </c>
      <c r="F346" t="s">
        <v>4187</v>
      </c>
      <c r="G346" t="s">
        <v>74</v>
      </c>
      <c r="H346" t="s">
        <v>74</v>
      </c>
      <c r="I346" t="s">
        <v>4188</v>
      </c>
      <c r="J346" t="s">
        <v>218</v>
      </c>
      <c r="K346" t="s">
        <v>74</v>
      </c>
      <c r="L346" t="s">
        <v>74</v>
      </c>
      <c r="M346" t="s">
        <v>77</v>
      </c>
      <c r="N346" t="s">
        <v>884</v>
      </c>
      <c r="O346" t="s">
        <v>4189</v>
      </c>
      <c r="P346" t="s">
        <v>4190</v>
      </c>
      <c r="Q346" t="s">
        <v>4191</v>
      </c>
      <c r="R346" t="s">
        <v>74</v>
      </c>
      <c r="S346" t="s">
        <v>74</v>
      </c>
      <c r="T346" t="s">
        <v>74</v>
      </c>
      <c r="U346" t="s">
        <v>4192</v>
      </c>
      <c r="V346" t="s">
        <v>4193</v>
      </c>
      <c r="W346" t="s">
        <v>74</v>
      </c>
      <c r="X346" t="s">
        <v>74</v>
      </c>
      <c r="Y346" t="s">
        <v>4194</v>
      </c>
      <c r="Z346" t="s">
        <v>74</v>
      </c>
      <c r="AA346" t="s">
        <v>74</v>
      </c>
      <c r="AB346" t="s">
        <v>74</v>
      </c>
      <c r="AC346" t="s">
        <v>74</v>
      </c>
      <c r="AD346" t="s">
        <v>74</v>
      </c>
      <c r="AE346" t="s">
        <v>74</v>
      </c>
      <c r="AF346" t="s">
        <v>74</v>
      </c>
      <c r="AG346">
        <v>60</v>
      </c>
      <c r="AH346">
        <v>16</v>
      </c>
      <c r="AI346">
        <v>16</v>
      </c>
      <c r="AJ346">
        <v>0</v>
      </c>
      <c r="AK346">
        <v>8</v>
      </c>
      <c r="AL346" t="s">
        <v>119</v>
      </c>
      <c r="AM346" t="s">
        <v>120</v>
      </c>
      <c r="AN346" t="s">
        <v>121</v>
      </c>
      <c r="AO346" t="s">
        <v>224</v>
      </c>
      <c r="AP346" t="s">
        <v>74</v>
      </c>
      <c r="AQ346" t="s">
        <v>74</v>
      </c>
      <c r="AR346" t="s">
        <v>225</v>
      </c>
      <c r="AS346" t="s">
        <v>226</v>
      </c>
      <c r="AT346" t="s">
        <v>3918</v>
      </c>
      <c r="AU346">
        <v>1993</v>
      </c>
      <c r="AV346">
        <v>21</v>
      </c>
      <c r="AW346">
        <v>4</v>
      </c>
      <c r="AX346" t="s">
        <v>74</v>
      </c>
      <c r="AY346" t="s">
        <v>74</v>
      </c>
      <c r="AZ346" t="s">
        <v>74</v>
      </c>
      <c r="BA346" t="s">
        <v>74</v>
      </c>
      <c r="BB346">
        <v>329</v>
      </c>
      <c r="BC346">
        <v>352</v>
      </c>
      <c r="BD346" t="s">
        <v>74</v>
      </c>
      <c r="BE346" t="s">
        <v>4195</v>
      </c>
      <c r="BF346" t="str">
        <f>HYPERLINK("http://dx.doi.org/10.1016/0377-8398(93)90025-S","http://dx.doi.org/10.1016/0377-8398(93)90025-S")</f>
        <v>http://dx.doi.org/10.1016/0377-8398(93)90025-S</v>
      </c>
      <c r="BG346" t="s">
        <v>74</v>
      </c>
      <c r="BH346" t="s">
        <v>74</v>
      </c>
      <c r="BI346">
        <v>24</v>
      </c>
      <c r="BJ346" t="s">
        <v>109</v>
      </c>
      <c r="BK346" t="s">
        <v>894</v>
      </c>
      <c r="BL346" t="s">
        <v>109</v>
      </c>
      <c r="BM346" t="s">
        <v>4196</v>
      </c>
      <c r="BN346" t="s">
        <v>74</v>
      </c>
      <c r="BO346" t="s">
        <v>74</v>
      </c>
      <c r="BP346" t="s">
        <v>74</v>
      </c>
      <c r="BQ346" t="s">
        <v>74</v>
      </c>
      <c r="BR346" t="s">
        <v>91</v>
      </c>
      <c r="BS346" t="s">
        <v>4197</v>
      </c>
      <c r="BT346" t="str">
        <f>HYPERLINK("https%3A%2F%2Fwww.webofscience.com%2Fwos%2Fwoscc%2Ffull-record%2FWOS:A1993LB93600004","View Full Record in Web of Science")</f>
        <v>View Full Record in Web of Science</v>
      </c>
    </row>
    <row r="347" spans="1:72" x14ac:dyDescent="0.15">
      <c r="A347" t="s">
        <v>72</v>
      </c>
      <c r="B347" t="s">
        <v>4198</v>
      </c>
      <c r="C347" t="s">
        <v>74</v>
      </c>
      <c r="D347" t="s">
        <v>74</v>
      </c>
      <c r="E347" t="s">
        <v>74</v>
      </c>
      <c r="F347" t="s">
        <v>4198</v>
      </c>
      <c r="G347" t="s">
        <v>74</v>
      </c>
      <c r="H347" t="s">
        <v>74</v>
      </c>
      <c r="I347" t="s">
        <v>4199</v>
      </c>
      <c r="J347" t="s">
        <v>1115</v>
      </c>
      <c r="K347" t="s">
        <v>74</v>
      </c>
      <c r="L347" t="s">
        <v>74</v>
      </c>
      <c r="M347" t="s">
        <v>77</v>
      </c>
      <c r="N347" t="s">
        <v>78</v>
      </c>
      <c r="O347" t="s">
        <v>74</v>
      </c>
      <c r="P347" t="s">
        <v>74</v>
      </c>
      <c r="Q347" t="s">
        <v>74</v>
      </c>
      <c r="R347" t="s">
        <v>74</v>
      </c>
      <c r="S347" t="s">
        <v>74</v>
      </c>
      <c r="T347" t="s">
        <v>74</v>
      </c>
      <c r="U347" t="s">
        <v>4200</v>
      </c>
      <c r="V347" t="s">
        <v>4201</v>
      </c>
      <c r="W347" t="s">
        <v>4202</v>
      </c>
      <c r="X347" t="s">
        <v>4203</v>
      </c>
      <c r="Y347" t="s">
        <v>4204</v>
      </c>
      <c r="Z347" t="s">
        <v>74</v>
      </c>
      <c r="AA347" t="s">
        <v>4205</v>
      </c>
      <c r="AB347" t="s">
        <v>4206</v>
      </c>
      <c r="AC347" t="s">
        <v>74</v>
      </c>
      <c r="AD347" t="s">
        <v>74</v>
      </c>
      <c r="AE347" t="s">
        <v>74</v>
      </c>
      <c r="AF347" t="s">
        <v>74</v>
      </c>
      <c r="AG347">
        <v>39</v>
      </c>
      <c r="AH347">
        <v>75</v>
      </c>
      <c r="AI347">
        <v>77</v>
      </c>
      <c r="AJ347">
        <v>2</v>
      </c>
      <c r="AK347">
        <v>22</v>
      </c>
      <c r="AL347" t="s">
        <v>873</v>
      </c>
      <c r="AM347" t="s">
        <v>140</v>
      </c>
      <c r="AN347" t="s">
        <v>1118</v>
      </c>
      <c r="AO347" t="s">
        <v>1119</v>
      </c>
      <c r="AP347" t="s">
        <v>1120</v>
      </c>
      <c r="AQ347" t="s">
        <v>74</v>
      </c>
      <c r="AR347" t="s">
        <v>1121</v>
      </c>
      <c r="AS347" t="s">
        <v>1122</v>
      </c>
      <c r="AT347" t="s">
        <v>3918</v>
      </c>
      <c r="AU347">
        <v>1993</v>
      </c>
      <c r="AV347">
        <v>26</v>
      </c>
      <c r="AW347">
        <v>5</v>
      </c>
      <c r="AX347" t="s">
        <v>74</v>
      </c>
      <c r="AY347" t="s">
        <v>74</v>
      </c>
      <c r="AZ347" t="s">
        <v>74</v>
      </c>
      <c r="BA347" t="s">
        <v>74</v>
      </c>
      <c r="BB347">
        <v>258</v>
      </c>
      <c r="BC347">
        <v>262</v>
      </c>
      <c r="BD347" t="s">
        <v>74</v>
      </c>
      <c r="BE347" t="s">
        <v>4207</v>
      </c>
      <c r="BF347" t="str">
        <f>HYPERLINK("http://dx.doi.org/10.1016/0025-326X(93)90064-Q","http://dx.doi.org/10.1016/0025-326X(93)90064-Q")</f>
        <v>http://dx.doi.org/10.1016/0025-326X(93)90064-Q</v>
      </c>
      <c r="BG347" t="s">
        <v>74</v>
      </c>
      <c r="BH347" t="s">
        <v>74</v>
      </c>
      <c r="BI347">
        <v>5</v>
      </c>
      <c r="BJ347" t="s">
        <v>1124</v>
      </c>
      <c r="BK347" t="s">
        <v>88</v>
      </c>
      <c r="BL347" t="s">
        <v>1125</v>
      </c>
      <c r="BM347" t="s">
        <v>4208</v>
      </c>
      <c r="BN347" t="s">
        <v>74</v>
      </c>
      <c r="BO347" t="s">
        <v>74</v>
      </c>
      <c r="BP347" t="s">
        <v>74</v>
      </c>
      <c r="BQ347" t="s">
        <v>74</v>
      </c>
      <c r="BR347" t="s">
        <v>91</v>
      </c>
      <c r="BS347" t="s">
        <v>4209</v>
      </c>
      <c r="BT347" t="str">
        <f>HYPERLINK("https%3A%2F%2Fwww.webofscience.com%2Fwos%2Fwoscc%2Ffull-record%2FWOS:A1993LF39600007","View Full Record in Web of Science")</f>
        <v>View Full Record in Web of Science</v>
      </c>
    </row>
    <row r="348" spans="1:72" x14ac:dyDescent="0.15">
      <c r="A348" t="s">
        <v>72</v>
      </c>
      <c r="B348" t="s">
        <v>4210</v>
      </c>
      <c r="C348" t="s">
        <v>74</v>
      </c>
      <c r="D348" t="s">
        <v>74</v>
      </c>
      <c r="E348" t="s">
        <v>74</v>
      </c>
      <c r="F348" t="s">
        <v>4210</v>
      </c>
      <c r="G348" t="s">
        <v>74</v>
      </c>
      <c r="H348" t="s">
        <v>74</v>
      </c>
      <c r="I348" t="s">
        <v>4211</v>
      </c>
      <c r="J348" t="s">
        <v>4212</v>
      </c>
      <c r="K348" t="s">
        <v>74</v>
      </c>
      <c r="L348" t="s">
        <v>74</v>
      </c>
      <c r="M348" t="s">
        <v>77</v>
      </c>
      <c r="N348" t="s">
        <v>78</v>
      </c>
      <c r="O348" t="s">
        <v>74</v>
      </c>
      <c r="P348" t="s">
        <v>74</v>
      </c>
      <c r="Q348" t="s">
        <v>74</v>
      </c>
      <c r="R348" t="s">
        <v>74</v>
      </c>
      <c r="S348" t="s">
        <v>74</v>
      </c>
      <c r="T348" t="s">
        <v>74</v>
      </c>
      <c r="U348" t="s">
        <v>4213</v>
      </c>
      <c r="V348" t="s">
        <v>4214</v>
      </c>
      <c r="W348" t="s">
        <v>4215</v>
      </c>
      <c r="X348" t="s">
        <v>4216</v>
      </c>
      <c r="Y348" t="s">
        <v>74</v>
      </c>
      <c r="Z348" t="s">
        <v>74</v>
      </c>
      <c r="AA348" t="s">
        <v>74</v>
      </c>
      <c r="AB348" t="s">
        <v>74</v>
      </c>
      <c r="AC348" t="s">
        <v>74</v>
      </c>
      <c r="AD348" t="s">
        <v>74</v>
      </c>
      <c r="AE348" t="s">
        <v>74</v>
      </c>
      <c r="AF348" t="s">
        <v>74</v>
      </c>
      <c r="AG348">
        <v>44</v>
      </c>
      <c r="AH348">
        <v>75</v>
      </c>
      <c r="AI348">
        <v>77</v>
      </c>
      <c r="AJ348">
        <v>0</v>
      </c>
      <c r="AK348">
        <v>23</v>
      </c>
      <c r="AL348" t="s">
        <v>319</v>
      </c>
      <c r="AM348" t="s">
        <v>178</v>
      </c>
      <c r="AN348" t="s">
        <v>1290</v>
      </c>
      <c r="AO348" t="s">
        <v>4217</v>
      </c>
      <c r="AP348" t="s">
        <v>4218</v>
      </c>
      <c r="AQ348" t="s">
        <v>74</v>
      </c>
      <c r="AR348" t="s">
        <v>4219</v>
      </c>
      <c r="AS348" t="s">
        <v>4220</v>
      </c>
      <c r="AT348" t="s">
        <v>3971</v>
      </c>
      <c r="AU348">
        <v>1993</v>
      </c>
      <c r="AV348">
        <v>25</v>
      </c>
      <c r="AW348">
        <v>3</v>
      </c>
      <c r="AX348" t="s">
        <v>74</v>
      </c>
      <c r="AY348" t="s">
        <v>74</v>
      </c>
      <c r="AZ348" t="s">
        <v>74</v>
      </c>
      <c r="BA348" t="s">
        <v>74</v>
      </c>
      <c r="BB348">
        <v>305</v>
      </c>
      <c r="BC348">
        <v>319</v>
      </c>
      <c r="BD348" t="s">
        <v>74</v>
      </c>
      <c r="BE348" t="s">
        <v>74</v>
      </c>
      <c r="BF348" t="s">
        <v>74</v>
      </c>
      <c r="BG348" t="s">
        <v>74</v>
      </c>
      <c r="BH348" t="s">
        <v>74</v>
      </c>
      <c r="BI348">
        <v>15</v>
      </c>
      <c r="BJ348" t="s">
        <v>4221</v>
      </c>
      <c r="BK348" t="s">
        <v>88</v>
      </c>
      <c r="BL348" t="s">
        <v>4222</v>
      </c>
      <c r="BM348" t="s">
        <v>4223</v>
      </c>
      <c r="BN348">
        <v>24189925</v>
      </c>
      <c r="BO348" t="s">
        <v>74</v>
      </c>
      <c r="BP348" t="s">
        <v>74</v>
      </c>
      <c r="BQ348" t="s">
        <v>74</v>
      </c>
      <c r="BR348" t="s">
        <v>91</v>
      </c>
      <c r="BS348" t="s">
        <v>4224</v>
      </c>
      <c r="BT348" t="str">
        <f>HYPERLINK("https%3A%2F%2Fwww.webofscience.com%2Fwos%2Fwoscc%2Ffull-record%2FWOS:A1993LH61100007","View Full Record in Web of Science")</f>
        <v>View Full Record in Web of Science</v>
      </c>
    </row>
    <row r="349" spans="1:72" x14ac:dyDescent="0.15">
      <c r="A349" t="s">
        <v>72</v>
      </c>
      <c r="B349" t="s">
        <v>4225</v>
      </c>
      <c r="C349" t="s">
        <v>74</v>
      </c>
      <c r="D349" t="s">
        <v>74</v>
      </c>
      <c r="E349" t="s">
        <v>74</v>
      </c>
      <c r="F349" t="s">
        <v>4225</v>
      </c>
      <c r="G349" t="s">
        <v>74</v>
      </c>
      <c r="H349" t="s">
        <v>74</v>
      </c>
      <c r="I349" t="s">
        <v>4226</v>
      </c>
      <c r="J349" t="s">
        <v>4227</v>
      </c>
      <c r="K349" t="s">
        <v>74</v>
      </c>
      <c r="L349" t="s">
        <v>74</v>
      </c>
      <c r="M349" t="s">
        <v>77</v>
      </c>
      <c r="N349" t="s">
        <v>78</v>
      </c>
      <c r="O349" t="s">
        <v>74</v>
      </c>
      <c r="P349" t="s">
        <v>74</v>
      </c>
      <c r="Q349" t="s">
        <v>74</v>
      </c>
      <c r="R349" t="s">
        <v>74</v>
      </c>
      <c r="S349" t="s">
        <v>74</v>
      </c>
      <c r="T349" t="s">
        <v>74</v>
      </c>
      <c r="U349" t="s">
        <v>4228</v>
      </c>
      <c r="V349" t="s">
        <v>4229</v>
      </c>
      <c r="W349" t="s">
        <v>4230</v>
      </c>
      <c r="X349" t="s">
        <v>4231</v>
      </c>
      <c r="Y349" t="s">
        <v>74</v>
      </c>
      <c r="Z349" t="s">
        <v>74</v>
      </c>
      <c r="AA349" t="s">
        <v>74</v>
      </c>
      <c r="AB349" t="s">
        <v>2188</v>
      </c>
      <c r="AC349" t="s">
        <v>74</v>
      </c>
      <c r="AD349" t="s">
        <v>74</v>
      </c>
      <c r="AE349" t="s">
        <v>74</v>
      </c>
      <c r="AF349" t="s">
        <v>74</v>
      </c>
      <c r="AG349">
        <v>23</v>
      </c>
      <c r="AH349">
        <v>23</v>
      </c>
      <c r="AI349">
        <v>24</v>
      </c>
      <c r="AJ349">
        <v>0</v>
      </c>
      <c r="AK349">
        <v>0</v>
      </c>
      <c r="AL349" t="s">
        <v>956</v>
      </c>
      <c r="AM349" t="s">
        <v>957</v>
      </c>
      <c r="AN349" t="s">
        <v>3396</v>
      </c>
      <c r="AO349" t="s">
        <v>4232</v>
      </c>
      <c r="AP349" t="s">
        <v>4233</v>
      </c>
      <c r="AQ349" t="s">
        <v>74</v>
      </c>
      <c r="AR349" t="s">
        <v>4234</v>
      </c>
      <c r="AS349" t="s">
        <v>4235</v>
      </c>
      <c r="AT349" t="s">
        <v>3918</v>
      </c>
      <c r="AU349">
        <v>1993</v>
      </c>
      <c r="AV349">
        <v>121</v>
      </c>
      <c r="AW349">
        <v>5</v>
      </c>
      <c r="AX349" t="s">
        <v>74</v>
      </c>
      <c r="AY349" t="s">
        <v>74</v>
      </c>
      <c r="AZ349" t="s">
        <v>74</v>
      </c>
      <c r="BA349" t="s">
        <v>74</v>
      </c>
      <c r="BB349">
        <v>1317</v>
      </c>
      <c r="BC349">
        <v>1336</v>
      </c>
      <c r="BD349" t="s">
        <v>74</v>
      </c>
      <c r="BE349" t="s">
        <v>4236</v>
      </c>
      <c r="BF349" t="str">
        <f>HYPERLINK("http://dx.doi.org/10.1175/1520-0493(1993)121&lt;1317:AMVOHS&gt;2.0.CO;2","http://dx.doi.org/10.1175/1520-0493(1993)121&lt;1317:AMVOHS&gt;2.0.CO;2")</f>
        <v>http://dx.doi.org/10.1175/1520-0493(1993)121&lt;1317:AMVOHS&gt;2.0.CO;2</v>
      </c>
      <c r="BG349" t="s">
        <v>74</v>
      </c>
      <c r="BH349" t="s">
        <v>74</v>
      </c>
      <c r="BI349">
        <v>20</v>
      </c>
      <c r="BJ349" t="s">
        <v>403</v>
      </c>
      <c r="BK349" t="s">
        <v>88</v>
      </c>
      <c r="BL349" t="s">
        <v>403</v>
      </c>
      <c r="BM349" t="s">
        <v>4237</v>
      </c>
      <c r="BN349" t="s">
        <v>74</v>
      </c>
      <c r="BO349" t="s">
        <v>965</v>
      </c>
      <c r="BP349" t="s">
        <v>74</v>
      </c>
      <c r="BQ349" t="s">
        <v>74</v>
      </c>
      <c r="BR349" t="s">
        <v>91</v>
      </c>
      <c r="BS349" t="s">
        <v>4238</v>
      </c>
      <c r="BT349" t="str">
        <f>HYPERLINK("https%3A%2F%2Fwww.webofscience.com%2Fwos%2Fwoscc%2Ffull-record%2FWOS:A1993LA32700005","View Full Record in Web of Science")</f>
        <v>View Full Record in Web of Science</v>
      </c>
    </row>
    <row r="350" spans="1:72" x14ac:dyDescent="0.15">
      <c r="A350" t="s">
        <v>72</v>
      </c>
      <c r="B350" t="s">
        <v>4239</v>
      </c>
      <c r="C350" t="s">
        <v>74</v>
      </c>
      <c r="D350" t="s">
        <v>74</v>
      </c>
      <c r="E350" t="s">
        <v>74</v>
      </c>
      <c r="F350" t="s">
        <v>4239</v>
      </c>
      <c r="G350" t="s">
        <v>74</v>
      </c>
      <c r="H350" t="s">
        <v>74</v>
      </c>
      <c r="I350" t="s">
        <v>4240</v>
      </c>
      <c r="J350" t="s">
        <v>1852</v>
      </c>
      <c r="K350" t="s">
        <v>74</v>
      </c>
      <c r="L350" t="s">
        <v>74</v>
      </c>
      <c r="M350" t="s">
        <v>77</v>
      </c>
      <c r="N350" t="s">
        <v>78</v>
      </c>
      <c r="O350" t="s">
        <v>74</v>
      </c>
      <c r="P350" t="s">
        <v>74</v>
      </c>
      <c r="Q350" t="s">
        <v>74</v>
      </c>
      <c r="R350" t="s">
        <v>74</v>
      </c>
      <c r="S350" t="s">
        <v>74</v>
      </c>
      <c r="T350" t="s">
        <v>4241</v>
      </c>
      <c r="U350" t="s">
        <v>4242</v>
      </c>
      <c r="V350" t="s">
        <v>4243</v>
      </c>
      <c r="W350" t="s">
        <v>74</v>
      </c>
      <c r="X350" t="s">
        <v>74</v>
      </c>
      <c r="Y350" t="s">
        <v>4244</v>
      </c>
      <c r="Z350" t="s">
        <v>74</v>
      </c>
      <c r="AA350" t="s">
        <v>4245</v>
      </c>
      <c r="AB350" t="s">
        <v>4246</v>
      </c>
      <c r="AC350" t="s">
        <v>74</v>
      </c>
      <c r="AD350" t="s">
        <v>74</v>
      </c>
      <c r="AE350" t="s">
        <v>74</v>
      </c>
      <c r="AF350" t="s">
        <v>74</v>
      </c>
      <c r="AG350">
        <v>45</v>
      </c>
      <c r="AH350">
        <v>138</v>
      </c>
      <c r="AI350">
        <v>146</v>
      </c>
      <c r="AJ350">
        <v>0</v>
      </c>
      <c r="AK350">
        <v>42</v>
      </c>
      <c r="AL350" t="s">
        <v>319</v>
      </c>
      <c r="AM350" t="s">
        <v>178</v>
      </c>
      <c r="AN350" t="s">
        <v>1290</v>
      </c>
      <c r="AO350" t="s">
        <v>1860</v>
      </c>
      <c r="AP350" t="s">
        <v>4247</v>
      </c>
      <c r="AQ350" t="s">
        <v>74</v>
      </c>
      <c r="AR350" t="s">
        <v>1852</v>
      </c>
      <c r="AS350" t="s">
        <v>1861</v>
      </c>
      <c r="AT350" t="s">
        <v>3918</v>
      </c>
      <c r="AU350">
        <v>1993</v>
      </c>
      <c r="AV350">
        <v>94</v>
      </c>
      <c r="AW350">
        <v>2</v>
      </c>
      <c r="AX350" t="s">
        <v>74</v>
      </c>
      <c r="AY350" t="s">
        <v>74</v>
      </c>
      <c r="AZ350" t="s">
        <v>74</v>
      </c>
      <c r="BA350" t="s">
        <v>74</v>
      </c>
      <c r="BB350">
        <v>278</v>
      </c>
      <c r="BC350">
        <v>285</v>
      </c>
      <c r="BD350" t="s">
        <v>74</v>
      </c>
      <c r="BE350" t="s">
        <v>4248</v>
      </c>
      <c r="BF350" t="str">
        <f>HYPERLINK("http://dx.doi.org/10.1007/BF00341328","http://dx.doi.org/10.1007/BF00341328")</f>
        <v>http://dx.doi.org/10.1007/BF00341328</v>
      </c>
      <c r="BG350" t="s">
        <v>74</v>
      </c>
      <c r="BH350" t="s">
        <v>74</v>
      </c>
      <c r="BI350">
        <v>8</v>
      </c>
      <c r="BJ350" t="s">
        <v>1635</v>
      </c>
      <c r="BK350" t="s">
        <v>88</v>
      </c>
      <c r="BL350" t="s">
        <v>347</v>
      </c>
      <c r="BM350" t="s">
        <v>4249</v>
      </c>
      <c r="BN350">
        <v>28314043</v>
      </c>
      <c r="BO350" t="s">
        <v>74</v>
      </c>
      <c r="BP350" t="s">
        <v>74</v>
      </c>
      <c r="BQ350" t="s">
        <v>74</v>
      </c>
      <c r="BR350" t="s">
        <v>91</v>
      </c>
      <c r="BS350" t="s">
        <v>4250</v>
      </c>
      <c r="BT350" t="str">
        <f>HYPERLINK("https%3A%2F%2Fwww.webofscience.com%2Fwos%2Fwoscc%2Ffull-record%2FWOS:A1993LE06100018","View Full Record in Web of Science")</f>
        <v>View Full Record in Web of Science</v>
      </c>
    </row>
    <row r="351" spans="1:72" x14ac:dyDescent="0.15">
      <c r="A351" t="s">
        <v>72</v>
      </c>
      <c r="B351" t="s">
        <v>4251</v>
      </c>
      <c r="C351" t="s">
        <v>74</v>
      </c>
      <c r="D351" t="s">
        <v>74</v>
      </c>
      <c r="E351" t="s">
        <v>74</v>
      </c>
      <c r="F351" t="s">
        <v>4251</v>
      </c>
      <c r="G351" t="s">
        <v>74</v>
      </c>
      <c r="H351" t="s">
        <v>74</v>
      </c>
      <c r="I351" t="s">
        <v>4252</v>
      </c>
      <c r="J351" t="s">
        <v>1256</v>
      </c>
      <c r="K351" t="s">
        <v>74</v>
      </c>
      <c r="L351" t="s">
        <v>74</v>
      </c>
      <c r="M351" t="s">
        <v>77</v>
      </c>
      <c r="N351" t="s">
        <v>78</v>
      </c>
      <c r="O351" t="s">
        <v>74</v>
      </c>
      <c r="P351" t="s">
        <v>74</v>
      </c>
      <c r="Q351" t="s">
        <v>74</v>
      </c>
      <c r="R351" t="s">
        <v>74</v>
      </c>
      <c r="S351" t="s">
        <v>74</v>
      </c>
      <c r="T351" t="s">
        <v>74</v>
      </c>
      <c r="U351" t="s">
        <v>4253</v>
      </c>
      <c r="V351" t="s">
        <v>4254</v>
      </c>
      <c r="W351" t="s">
        <v>4255</v>
      </c>
      <c r="X351" t="s">
        <v>2310</v>
      </c>
      <c r="Y351" t="s">
        <v>74</v>
      </c>
      <c r="Z351" t="s">
        <v>74</v>
      </c>
      <c r="AA351" t="s">
        <v>74</v>
      </c>
      <c r="AB351" t="s">
        <v>74</v>
      </c>
      <c r="AC351" t="s">
        <v>74</v>
      </c>
      <c r="AD351" t="s">
        <v>74</v>
      </c>
      <c r="AE351" t="s">
        <v>74</v>
      </c>
      <c r="AF351" t="s">
        <v>74</v>
      </c>
      <c r="AG351">
        <v>38</v>
      </c>
      <c r="AH351">
        <v>38</v>
      </c>
      <c r="AI351">
        <v>38</v>
      </c>
      <c r="AJ351">
        <v>1</v>
      </c>
      <c r="AK351">
        <v>5</v>
      </c>
      <c r="AL351" t="s">
        <v>177</v>
      </c>
      <c r="AM351" t="s">
        <v>178</v>
      </c>
      <c r="AN351" t="s">
        <v>179</v>
      </c>
      <c r="AO351" t="s">
        <v>1261</v>
      </c>
      <c r="AP351" t="s">
        <v>74</v>
      </c>
      <c r="AQ351" t="s">
        <v>74</v>
      </c>
      <c r="AR351" t="s">
        <v>1262</v>
      </c>
      <c r="AS351" t="s">
        <v>1263</v>
      </c>
      <c r="AT351" t="s">
        <v>3918</v>
      </c>
      <c r="AU351">
        <v>1993</v>
      </c>
      <c r="AV351">
        <v>13</v>
      </c>
      <c r="AW351">
        <v>4</v>
      </c>
      <c r="AX351" t="s">
        <v>74</v>
      </c>
      <c r="AY351" t="s">
        <v>74</v>
      </c>
      <c r="AZ351" t="s">
        <v>74</v>
      </c>
      <c r="BA351" t="s">
        <v>74</v>
      </c>
      <c r="BB351">
        <v>215</v>
      </c>
      <c r="BC351">
        <v>225</v>
      </c>
      <c r="BD351" t="s">
        <v>74</v>
      </c>
      <c r="BE351" t="s">
        <v>74</v>
      </c>
      <c r="BF351" t="s">
        <v>74</v>
      </c>
      <c r="BG351" t="s">
        <v>74</v>
      </c>
      <c r="BH351" t="s">
        <v>74</v>
      </c>
      <c r="BI351">
        <v>11</v>
      </c>
      <c r="BJ351" t="s">
        <v>1264</v>
      </c>
      <c r="BK351" t="s">
        <v>88</v>
      </c>
      <c r="BL351" t="s">
        <v>1265</v>
      </c>
      <c r="BM351" t="s">
        <v>4256</v>
      </c>
      <c r="BN351" t="s">
        <v>74</v>
      </c>
      <c r="BO351" t="s">
        <v>74</v>
      </c>
      <c r="BP351" t="s">
        <v>74</v>
      </c>
      <c r="BQ351" t="s">
        <v>74</v>
      </c>
      <c r="BR351" t="s">
        <v>91</v>
      </c>
      <c r="BS351" t="s">
        <v>4257</v>
      </c>
      <c r="BT351" t="str">
        <f>HYPERLINK("https%3A%2F%2Fwww.webofscience.com%2Fwos%2Fwoscc%2Ffull-record%2FWOS:A1993LC53500001","View Full Record in Web of Science")</f>
        <v>View Full Record in Web of Science</v>
      </c>
    </row>
    <row r="352" spans="1:72" x14ac:dyDescent="0.15">
      <c r="A352" t="s">
        <v>72</v>
      </c>
      <c r="B352" t="s">
        <v>4258</v>
      </c>
      <c r="C352" t="s">
        <v>74</v>
      </c>
      <c r="D352" t="s">
        <v>74</v>
      </c>
      <c r="E352" t="s">
        <v>74</v>
      </c>
      <c r="F352" t="s">
        <v>4258</v>
      </c>
      <c r="G352" t="s">
        <v>74</v>
      </c>
      <c r="H352" t="s">
        <v>74</v>
      </c>
      <c r="I352" t="s">
        <v>4259</v>
      </c>
      <c r="J352" t="s">
        <v>1256</v>
      </c>
      <c r="K352" t="s">
        <v>74</v>
      </c>
      <c r="L352" t="s">
        <v>74</v>
      </c>
      <c r="M352" t="s">
        <v>77</v>
      </c>
      <c r="N352" t="s">
        <v>78</v>
      </c>
      <c r="O352" t="s">
        <v>74</v>
      </c>
      <c r="P352" t="s">
        <v>74</v>
      </c>
      <c r="Q352" t="s">
        <v>74</v>
      </c>
      <c r="R352" t="s">
        <v>74</v>
      </c>
      <c r="S352" t="s">
        <v>74</v>
      </c>
      <c r="T352" t="s">
        <v>74</v>
      </c>
      <c r="U352" t="s">
        <v>4260</v>
      </c>
      <c r="V352" t="s">
        <v>4261</v>
      </c>
      <c r="W352" t="s">
        <v>74</v>
      </c>
      <c r="X352" t="s">
        <v>74</v>
      </c>
      <c r="Y352" t="s">
        <v>4262</v>
      </c>
      <c r="Z352" t="s">
        <v>74</v>
      </c>
      <c r="AA352" t="s">
        <v>74</v>
      </c>
      <c r="AB352" t="s">
        <v>74</v>
      </c>
      <c r="AC352" t="s">
        <v>74</v>
      </c>
      <c r="AD352" t="s">
        <v>74</v>
      </c>
      <c r="AE352" t="s">
        <v>74</v>
      </c>
      <c r="AF352" t="s">
        <v>74</v>
      </c>
      <c r="AG352">
        <v>27</v>
      </c>
      <c r="AH352">
        <v>57</v>
      </c>
      <c r="AI352">
        <v>61</v>
      </c>
      <c r="AJ352">
        <v>0</v>
      </c>
      <c r="AK352">
        <v>14</v>
      </c>
      <c r="AL352" t="s">
        <v>177</v>
      </c>
      <c r="AM352" t="s">
        <v>178</v>
      </c>
      <c r="AN352" t="s">
        <v>179</v>
      </c>
      <c r="AO352" t="s">
        <v>1261</v>
      </c>
      <c r="AP352" t="s">
        <v>74</v>
      </c>
      <c r="AQ352" t="s">
        <v>74</v>
      </c>
      <c r="AR352" t="s">
        <v>1262</v>
      </c>
      <c r="AS352" t="s">
        <v>1263</v>
      </c>
      <c r="AT352" t="s">
        <v>3918</v>
      </c>
      <c r="AU352">
        <v>1993</v>
      </c>
      <c r="AV352">
        <v>13</v>
      </c>
      <c r="AW352">
        <v>4</v>
      </c>
      <c r="AX352" t="s">
        <v>74</v>
      </c>
      <c r="AY352" t="s">
        <v>74</v>
      </c>
      <c r="AZ352" t="s">
        <v>74</v>
      </c>
      <c r="BA352" t="s">
        <v>74</v>
      </c>
      <c r="BB352">
        <v>239</v>
      </c>
      <c r="BC352">
        <v>244</v>
      </c>
      <c r="BD352" t="s">
        <v>74</v>
      </c>
      <c r="BE352" t="s">
        <v>74</v>
      </c>
      <c r="BF352" t="s">
        <v>74</v>
      </c>
      <c r="BG352" t="s">
        <v>74</v>
      </c>
      <c r="BH352" t="s">
        <v>74</v>
      </c>
      <c r="BI352">
        <v>6</v>
      </c>
      <c r="BJ352" t="s">
        <v>1264</v>
      </c>
      <c r="BK352" t="s">
        <v>88</v>
      </c>
      <c r="BL352" t="s">
        <v>1265</v>
      </c>
      <c r="BM352" t="s">
        <v>4256</v>
      </c>
      <c r="BN352" t="s">
        <v>74</v>
      </c>
      <c r="BO352" t="s">
        <v>74</v>
      </c>
      <c r="BP352" t="s">
        <v>74</v>
      </c>
      <c r="BQ352" t="s">
        <v>74</v>
      </c>
      <c r="BR352" t="s">
        <v>91</v>
      </c>
      <c r="BS352" t="s">
        <v>4263</v>
      </c>
      <c r="BT352" t="str">
        <f>HYPERLINK("https%3A%2F%2Fwww.webofscience.com%2Fwos%2Fwoscc%2Ffull-record%2FWOS:A1993LC53500004","View Full Record in Web of Science")</f>
        <v>View Full Record in Web of Science</v>
      </c>
    </row>
    <row r="353" spans="1:72" x14ac:dyDescent="0.15">
      <c r="A353" t="s">
        <v>72</v>
      </c>
      <c r="B353" t="s">
        <v>4264</v>
      </c>
      <c r="C353" t="s">
        <v>74</v>
      </c>
      <c r="D353" t="s">
        <v>74</v>
      </c>
      <c r="E353" t="s">
        <v>74</v>
      </c>
      <c r="F353" t="s">
        <v>4264</v>
      </c>
      <c r="G353" t="s">
        <v>74</v>
      </c>
      <c r="H353" t="s">
        <v>74</v>
      </c>
      <c r="I353" t="s">
        <v>4265</v>
      </c>
      <c r="J353" t="s">
        <v>1256</v>
      </c>
      <c r="K353" t="s">
        <v>74</v>
      </c>
      <c r="L353" t="s">
        <v>74</v>
      </c>
      <c r="M353" t="s">
        <v>77</v>
      </c>
      <c r="N353" t="s">
        <v>78</v>
      </c>
      <c r="O353" t="s">
        <v>74</v>
      </c>
      <c r="P353" t="s">
        <v>74</v>
      </c>
      <c r="Q353" t="s">
        <v>74</v>
      </c>
      <c r="R353" t="s">
        <v>74</v>
      </c>
      <c r="S353" t="s">
        <v>74</v>
      </c>
      <c r="T353" t="s">
        <v>74</v>
      </c>
      <c r="U353" t="s">
        <v>4266</v>
      </c>
      <c r="V353" t="s">
        <v>4267</v>
      </c>
      <c r="W353" t="s">
        <v>74</v>
      </c>
      <c r="X353" t="s">
        <v>74</v>
      </c>
      <c r="Y353" t="s">
        <v>4268</v>
      </c>
      <c r="Z353" t="s">
        <v>74</v>
      </c>
      <c r="AA353" t="s">
        <v>4269</v>
      </c>
      <c r="AB353" t="s">
        <v>4270</v>
      </c>
      <c r="AC353" t="s">
        <v>74</v>
      </c>
      <c r="AD353" t="s">
        <v>74</v>
      </c>
      <c r="AE353" t="s">
        <v>74</v>
      </c>
      <c r="AF353" t="s">
        <v>74</v>
      </c>
      <c r="AG353">
        <v>48</v>
      </c>
      <c r="AH353">
        <v>27</v>
      </c>
      <c r="AI353">
        <v>28</v>
      </c>
      <c r="AJ353">
        <v>0</v>
      </c>
      <c r="AK353">
        <v>2</v>
      </c>
      <c r="AL353" t="s">
        <v>177</v>
      </c>
      <c r="AM353" t="s">
        <v>178</v>
      </c>
      <c r="AN353" t="s">
        <v>179</v>
      </c>
      <c r="AO353" t="s">
        <v>1261</v>
      </c>
      <c r="AP353" t="s">
        <v>74</v>
      </c>
      <c r="AQ353" t="s">
        <v>74</v>
      </c>
      <c r="AR353" t="s">
        <v>1262</v>
      </c>
      <c r="AS353" t="s">
        <v>1263</v>
      </c>
      <c r="AT353" t="s">
        <v>3918</v>
      </c>
      <c r="AU353">
        <v>1993</v>
      </c>
      <c r="AV353">
        <v>13</v>
      </c>
      <c r="AW353">
        <v>4</v>
      </c>
      <c r="AX353" t="s">
        <v>74</v>
      </c>
      <c r="AY353" t="s">
        <v>74</v>
      </c>
      <c r="AZ353" t="s">
        <v>74</v>
      </c>
      <c r="BA353" t="s">
        <v>74</v>
      </c>
      <c r="BB353">
        <v>245</v>
      </c>
      <c r="BC353">
        <v>254</v>
      </c>
      <c r="BD353" t="s">
        <v>74</v>
      </c>
      <c r="BE353" t="s">
        <v>74</v>
      </c>
      <c r="BF353" t="s">
        <v>74</v>
      </c>
      <c r="BG353" t="s">
        <v>74</v>
      </c>
      <c r="BH353" t="s">
        <v>74</v>
      </c>
      <c r="BI353">
        <v>10</v>
      </c>
      <c r="BJ353" t="s">
        <v>1264</v>
      </c>
      <c r="BK353" t="s">
        <v>88</v>
      </c>
      <c r="BL353" t="s">
        <v>1265</v>
      </c>
      <c r="BM353" t="s">
        <v>4256</v>
      </c>
      <c r="BN353" t="s">
        <v>74</v>
      </c>
      <c r="BO353" t="s">
        <v>74</v>
      </c>
      <c r="BP353" t="s">
        <v>74</v>
      </c>
      <c r="BQ353" t="s">
        <v>74</v>
      </c>
      <c r="BR353" t="s">
        <v>91</v>
      </c>
      <c r="BS353" t="s">
        <v>4271</v>
      </c>
      <c r="BT353" t="str">
        <f>HYPERLINK("https%3A%2F%2Fwww.webofscience.com%2Fwos%2Fwoscc%2Ffull-record%2FWOS:A1993LC53500005","View Full Record in Web of Science")</f>
        <v>View Full Record in Web of Science</v>
      </c>
    </row>
    <row r="354" spans="1:72" x14ac:dyDescent="0.15">
      <c r="A354" t="s">
        <v>72</v>
      </c>
      <c r="B354" t="s">
        <v>4272</v>
      </c>
      <c r="C354" t="s">
        <v>74</v>
      </c>
      <c r="D354" t="s">
        <v>74</v>
      </c>
      <c r="E354" t="s">
        <v>74</v>
      </c>
      <c r="F354" t="s">
        <v>4272</v>
      </c>
      <c r="G354" t="s">
        <v>74</v>
      </c>
      <c r="H354" t="s">
        <v>74</v>
      </c>
      <c r="I354" t="s">
        <v>4273</v>
      </c>
      <c r="J354" t="s">
        <v>1256</v>
      </c>
      <c r="K354" t="s">
        <v>74</v>
      </c>
      <c r="L354" t="s">
        <v>74</v>
      </c>
      <c r="M354" t="s">
        <v>77</v>
      </c>
      <c r="N354" t="s">
        <v>78</v>
      </c>
      <c r="O354" t="s">
        <v>74</v>
      </c>
      <c r="P354" t="s">
        <v>74</v>
      </c>
      <c r="Q354" t="s">
        <v>74</v>
      </c>
      <c r="R354" t="s">
        <v>74</v>
      </c>
      <c r="S354" t="s">
        <v>74</v>
      </c>
      <c r="T354" t="s">
        <v>74</v>
      </c>
      <c r="U354" t="s">
        <v>4274</v>
      </c>
      <c r="V354" t="s">
        <v>4275</v>
      </c>
      <c r="W354" t="s">
        <v>74</v>
      </c>
      <c r="X354" t="s">
        <v>74</v>
      </c>
      <c r="Y354" t="s">
        <v>4276</v>
      </c>
      <c r="Z354" t="s">
        <v>74</v>
      </c>
      <c r="AA354" t="s">
        <v>74</v>
      </c>
      <c r="AB354" t="s">
        <v>74</v>
      </c>
      <c r="AC354" t="s">
        <v>74</v>
      </c>
      <c r="AD354" t="s">
        <v>74</v>
      </c>
      <c r="AE354" t="s">
        <v>74</v>
      </c>
      <c r="AF354" t="s">
        <v>74</v>
      </c>
      <c r="AG354">
        <v>48</v>
      </c>
      <c r="AH354">
        <v>36</v>
      </c>
      <c r="AI354">
        <v>41</v>
      </c>
      <c r="AJ354">
        <v>1</v>
      </c>
      <c r="AK354">
        <v>14</v>
      </c>
      <c r="AL354" t="s">
        <v>177</v>
      </c>
      <c r="AM354" t="s">
        <v>178</v>
      </c>
      <c r="AN354" t="s">
        <v>179</v>
      </c>
      <c r="AO354" t="s">
        <v>1261</v>
      </c>
      <c r="AP354" t="s">
        <v>74</v>
      </c>
      <c r="AQ354" t="s">
        <v>74</v>
      </c>
      <c r="AR354" t="s">
        <v>1262</v>
      </c>
      <c r="AS354" t="s">
        <v>1263</v>
      </c>
      <c r="AT354" t="s">
        <v>3918</v>
      </c>
      <c r="AU354">
        <v>1993</v>
      </c>
      <c r="AV354">
        <v>13</v>
      </c>
      <c r="AW354">
        <v>4</v>
      </c>
      <c r="AX354" t="s">
        <v>74</v>
      </c>
      <c r="AY354" t="s">
        <v>74</v>
      </c>
      <c r="AZ354" t="s">
        <v>74</v>
      </c>
      <c r="BA354" t="s">
        <v>74</v>
      </c>
      <c r="BB354">
        <v>271</v>
      </c>
      <c r="BC354">
        <v>279</v>
      </c>
      <c r="BD354" t="s">
        <v>74</v>
      </c>
      <c r="BE354" t="s">
        <v>74</v>
      </c>
      <c r="BF354" t="s">
        <v>74</v>
      </c>
      <c r="BG354" t="s">
        <v>74</v>
      </c>
      <c r="BH354" t="s">
        <v>74</v>
      </c>
      <c r="BI354">
        <v>9</v>
      </c>
      <c r="BJ354" t="s">
        <v>1264</v>
      </c>
      <c r="BK354" t="s">
        <v>88</v>
      </c>
      <c r="BL354" t="s">
        <v>1265</v>
      </c>
      <c r="BM354" t="s">
        <v>4256</v>
      </c>
      <c r="BN354" t="s">
        <v>74</v>
      </c>
      <c r="BO354" t="s">
        <v>74</v>
      </c>
      <c r="BP354" t="s">
        <v>74</v>
      </c>
      <c r="BQ354" t="s">
        <v>74</v>
      </c>
      <c r="BR354" t="s">
        <v>91</v>
      </c>
      <c r="BS354" t="s">
        <v>4277</v>
      </c>
      <c r="BT354" t="str">
        <f>HYPERLINK("https%3A%2F%2Fwww.webofscience.com%2Fwos%2Fwoscc%2Ffull-record%2FWOS:A1993LC53500008","View Full Record in Web of Science")</f>
        <v>View Full Record in Web of Science</v>
      </c>
    </row>
    <row r="355" spans="1:72" x14ac:dyDescent="0.15">
      <c r="A355" t="s">
        <v>72</v>
      </c>
      <c r="B355" t="s">
        <v>4278</v>
      </c>
      <c r="C355" t="s">
        <v>74</v>
      </c>
      <c r="D355" t="s">
        <v>74</v>
      </c>
      <c r="E355" t="s">
        <v>74</v>
      </c>
      <c r="F355" t="s">
        <v>4278</v>
      </c>
      <c r="G355" t="s">
        <v>74</v>
      </c>
      <c r="H355" t="s">
        <v>74</v>
      </c>
      <c r="I355" t="s">
        <v>4279</v>
      </c>
      <c r="J355" t="s">
        <v>1256</v>
      </c>
      <c r="K355" t="s">
        <v>74</v>
      </c>
      <c r="L355" t="s">
        <v>74</v>
      </c>
      <c r="M355" t="s">
        <v>77</v>
      </c>
      <c r="N355" t="s">
        <v>78</v>
      </c>
      <c r="O355" t="s">
        <v>74</v>
      </c>
      <c r="P355" t="s">
        <v>74</v>
      </c>
      <c r="Q355" t="s">
        <v>74</v>
      </c>
      <c r="R355" t="s">
        <v>74</v>
      </c>
      <c r="S355" t="s">
        <v>74</v>
      </c>
      <c r="T355" t="s">
        <v>74</v>
      </c>
      <c r="U355" t="s">
        <v>4280</v>
      </c>
      <c r="V355" t="s">
        <v>4281</v>
      </c>
      <c r="W355" t="s">
        <v>74</v>
      </c>
      <c r="X355" t="s">
        <v>74</v>
      </c>
      <c r="Y355" t="s">
        <v>4282</v>
      </c>
      <c r="Z355" t="s">
        <v>74</v>
      </c>
      <c r="AA355" t="s">
        <v>4283</v>
      </c>
      <c r="AB355" t="s">
        <v>4284</v>
      </c>
      <c r="AC355" t="s">
        <v>74</v>
      </c>
      <c r="AD355" t="s">
        <v>74</v>
      </c>
      <c r="AE355" t="s">
        <v>74</v>
      </c>
      <c r="AF355" t="s">
        <v>74</v>
      </c>
      <c r="AG355">
        <v>48</v>
      </c>
      <c r="AH355">
        <v>14</v>
      </c>
      <c r="AI355">
        <v>16</v>
      </c>
      <c r="AJ355">
        <v>0</v>
      </c>
      <c r="AK355">
        <v>1</v>
      </c>
      <c r="AL355" t="s">
        <v>177</v>
      </c>
      <c r="AM355" t="s">
        <v>178</v>
      </c>
      <c r="AN355" t="s">
        <v>179</v>
      </c>
      <c r="AO355" t="s">
        <v>1261</v>
      </c>
      <c r="AP355" t="s">
        <v>74</v>
      </c>
      <c r="AQ355" t="s">
        <v>74</v>
      </c>
      <c r="AR355" t="s">
        <v>1262</v>
      </c>
      <c r="AS355" t="s">
        <v>1263</v>
      </c>
      <c r="AT355" t="s">
        <v>3918</v>
      </c>
      <c r="AU355">
        <v>1993</v>
      </c>
      <c r="AV355">
        <v>13</v>
      </c>
      <c r="AW355">
        <v>4</v>
      </c>
      <c r="AX355" t="s">
        <v>74</v>
      </c>
      <c r="AY355" t="s">
        <v>74</v>
      </c>
      <c r="AZ355" t="s">
        <v>74</v>
      </c>
      <c r="BA355" t="s">
        <v>74</v>
      </c>
      <c r="BB355">
        <v>281</v>
      </c>
      <c r="BC355">
        <v>286</v>
      </c>
      <c r="BD355" t="s">
        <v>74</v>
      </c>
      <c r="BE355" t="s">
        <v>74</v>
      </c>
      <c r="BF355" t="s">
        <v>74</v>
      </c>
      <c r="BG355" t="s">
        <v>74</v>
      </c>
      <c r="BH355" t="s">
        <v>74</v>
      </c>
      <c r="BI355">
        <v>6</v>
      </c>
      <c r="BJ355" t="s">
        <v>1264</v>
      </c>
      <c r="BK355" t="s">
        <v>88</v>
      </c>
      <c r="BL355" t="s">
        <v>1265</v>
      </c>
      <c r="BM355" t="s">
        <v>4256</v>
      </c>
      <c r="BN355" t="s">
        <v>74</v>
      </c>
      <c r="BO355" t="s">
        <v>74</v>
      </c>
      <c r="BP355" t="s">
        <v>74</v>
      </c>
      <c r="BQ355" t="s">
        <v>74</v>
      </c>
      <c r="BR355" t="s">
        <v>91</v>
      </c>
      <c r="BS355" t="s">
        <v>4285</v>
      </c>
      <c r="BT355" t="str">
        <f>HYPERLINK("https%3A%2F%2Fwww.webofscience.com%2Fwos%2Fwoscc%2Ffull-record%2FWOS:A1993LC53500009","View Full Record in Web of Science")</f>
        <v>View Full Record in Web of Science</v>
      </c>
    </row>
    <row r="356" spans="1:72" x14ac:dyDescent="0.15">
      <c r="A356" t="s">
        <v>72</v>
      </c>
      <c r="B356" t="s">
        <v>4286</v>
      </c>
      <c r="C356" t="s">
        <v>74</v>
      </c>
      <c r="D356" t="s">
        <v>74</v>
      </c>
      <c r="E356" t="s">
        <v>74</v>
      </c>
      <c r="F356" t="s">
        <v>4286</v>
      </c>
      <c r="G356" t="s">
        <v>74</v>
      </c>
      <c r="H356" t="s">
        <v>74</v>
      </c>
      <c r="I356" t="s">
        <v>4287</v>
      </c>
      <c r="J356" t="s">
        <v>2982</v>
      </c>
      <c r="K356" t="s">
        <v>74</v>
      </c>
      <c r="L356" t="s">
        <v>74</v>
      </c>
      <c r="M356" t="s">
        <v>77</v>
      </c>
      <c r="N356" t="s">
        <v>78</v>
      </c>
      <c r="O356" t="s">
        <v>74</v>
      </c>
      <c r="P356" t="s">
        <v>74</v>
      </c>
      <c r="Q356" t="s">
        <v>74</v>
      </c>
      <c r="R356" t="s">
        <v>74</v>
      </c>
      <c r="S356" t="s">
        <v>74</v>
      </c>
      <c r="T356" t="s">
        <v>74</v>
      </c>
      <c r="U356" t="s">
        <v>4288</v>
      </c>
      <c r="V356" t="s">
        <v>74</v>
      </c>
      <c r="W356" t="s">
        <v>4289</v>
      </c>
      <c r="X356" t="s">
        <v>4290</v>
      </c>
      <c r="Y356" t="s">
        <v>4291</v>
      </c>
      <c r="Z356" t="s">
        <v>74</v>
      </c>
      <c r="AA356" t="s">
        <v>4292</v>
      </c>
      <c r="AB356" t="s">
        <v>74</v>
      </c>
      <c r="AC356" t="s">
        <v>74</v>
      </c>
      <c r="AD356" t="s">
        <v>74</v>
      </c>
      <c r="AE356" t="s">
        <v>74</v>
      </c>
      <c r="AF356" t="s">
        <v>74</v>
      </c>
      <c r="AG356">
        <v>49</v>
      </c>
      <c r="AH356">
        <v>37</v>
      </c>
      <c r="AI356">
        <v>42</v>
      </c>
      <c r="AJ356">
        <v>0</v>
      </c>
      <c r="AK356">
        <v>4</v>
      </c>
      <c r="AL356" t="s">
        <v>2987</v>
      </c>
      <c r="AM356" t="s">
        <v>2988</v>
      </c>
      <c r="AN356" t="s">
        <v>2989</v>
      </c>
      <c r="AO356" t="s">
        <v>2990</v>
      </c>
      <c r="AP356" t="s">
        <v>74</v>
      </c>
      <c r="AQ356" t="s">
        <v>74</v>
      </c>
      <c r="AR356" t="s">
        <v>2991</v>
      </c>
      <c r="AS356" t="s">
        <v>2992</v>
      </c>
      <c r="AT356" t="s">
        <v>3918</v>
      </c>
      <c r="AU356">
        <v>1993</v>
      </c>
      <c r="AV356">
        <v>39</v>
      </c>
      <c r="AW356">
        <v>3</v>
      </c>
      <c r="AX356" t="s">
        <v>74</v>
      </c>
      <c r="AY356" t="s">
        <v>74</v>
      </c>
      <c r="AZ356" t="s">
        <v>74</v>
      </c>
      <c r="BA356" t="s">
        <v>74</v>
      </c>
      <c r="BB356">
        <v>267</v>
      </c>
      <c r="BC356">
        <v>273</v>
      </c>
      <c r="BD356" t="s">
        <v>74</v>
      </c>
      <c r="BE356" t="s">
        <v>4293</v>
      </c>
      <c r="BF356" t="str">
        <f>HYPERLINK("http://dx.doi.org/10.1006/qres.1993.1033","http://dx.doi.org/10.1006/qres.1993.1033")</f>
        <v>http://dx.doi.org/10.1006/qres.1993.1033</v>
      </c>
      <c r="BG356" t="s">
        <v>74</v>
      </c>
      <c r="BH356" t="s">
        <v>74</v>
      </c>
      <c r="BI356">
        <v>7</v>
      </c>
      <c r="BJ356" t="s">
        <v>1661</v>
      </c>
      <c r="BK356" t="s">
        <v>88</v>
      </c>
      <c r="BL356" t="s">
        <v>1662</v>
      </c>
      <c r="BM356" t="s">
        <v>4294</v>
      </c>
      <c r="BN356" t="s">
        <v>74</v>
      </c>
      <c r="BO356" t="s">
        <v>74</v>
      </c>
      <c r="BP356" t="s">
        <v>74</v>
      </c>
      <c r="BQ356" t="s">
        <v>74</v>
      </c>
      <c r="BR356" t="s">
        <v>91</v>
      </c>
      <c r="BS356" t="s">
        <v>4295</v>
      </c>
      <c r="BT356" t="str">
        <f>HYPERLINK("https%3A%2F%2Fwww.webofscience.com%2Fwos%2Fwoscc%2Ffull-record%2FWOS:A1993LA95200001","View Full Record in Web of Science")</f>
        <v>View Full Record in Web of Science</v>
      </c>
    </row>
    <row r="357" spans="1:72" x14ac:dyDescent="0.15">
      <c r="A357" t="s">
        <v>72</v>
      </c>
      <c r="B357" t="s">
        <v>4296</v>
      </c>
      <c r="C357" t="s">
        <v>74</v>
      </c>
      <c r="D357" t="s">
        <v>74</v>
      </c>
      <c r="E357" t="s">
        <v>74</v>
      </c>
      <c r="F357" t="s">
        <v>4296</v>
      </c>
      <c r="G357" t="s">
        <v>74</v>
      </c>
      <c r="H357" t="s">
        <v>74</v>
      </c>
      <c r="I357" t="s">
        <v>4297</v>
      </c>
      <c r="J357" t="s">
        <v>4298</v>
      </c>
      <c r="K357" t="s">
        <v>74</v>
      </c>
      <c r="L357" t="s">
        <v>74</v>
      </c>
      <c r="M357" t="s">
        <v>77</v>
      </c>
      <c r="N357" t="s">
        <v>484</v>
      </c>
      <c r="O357" t="s">
        <v>74</v>
      </c>
      <c r="P357" t="s">
        <v>74</v>
      </c>
      <c r="Q357" t="s">
        <v>74</v>
      </c>
      <c r="R357" t="s">
        <v>74</v>
      </c>
      <c r="S357" t="s">
        <v>74</v>
      </c>
      <c r="T357" t="s">
        <v>74</v>
      </c>
      <c r="U357" t="s">
        <v>4299</v>
      </c>
      <c r="V357" t="s">
        <v>4300</v>
      </c>
      <c r="W357" t="s">
        <v>74</v>
      </c>
      <c r="X357" t="s">
        <v>74</v>
      </c>
      <c r="Y357" t="s">
        <v>4301</v>
      </c>
      <c r="Z357" t="s">
        <v>74</v>
      </c>
      <c r="AA357" t="s">
        <v>74</v>
      </c>
      <c r="AB357" t="s">
        <v>74</v>
      </c>
      <c r="AC357" t="s">
        <v>74</v>
      </c>
      <c r="AD357" t="s">
        <v>74</v>
      </c>
      <c r="AE357" t="s">
        <v>74</v>
      </c>
      <c r="AF357" t="s">
        <v>74</v>
      </c>
      <c r="AG357">
        <v>35</v>
      </c>
      <c r="AH357">
        <v>52</v>
      </c>
      <c r="AI357">
        <v>57</v>
      </c>
      <c r="AJ357">
        <v>0</v>
      </c>
      <c r="AK357">
        <v>7</v>
      </c>
      <c r="AL357" t="s">
        <v>4302</v>
      </c>
      <c r="AM357" t="s">
        <v>430</v>
      </c>
      <c r="AN357" t="s">
        <v>4303</v>
      </c>
      <c r="AO357" t="s">
        <v>4304</v>
      </c>
      <c r="AP357" t="s">
        <v>74</v>
      </c>
      <c r="AQ357" t="s">
        <v>74</v>
      </c>
      <c r="AR357" t="s">
        <v>4305</v>
      </c>
      <c r="AS357" t="s">
        <v>4306</v>
      </c>
      <c r="AT357" t="s">
        <v>3918</v>
      </c>
      <c r="AU357">
        <v>1993</v>
      </c>
      <c r="AV357">
        <v>8</v>
      </c>
      <c r="AW357">
        <v>5</v>
      </c>
      <c r="AX357" t="s">
        <v>74</v>
      </c>
      <c r="AY357" t="s">
        <v>74</v>
      </c>
      <c r="AZ357" t="s">
        <v>74</v>
      </c>
      <c r="BA357" t="s">
        <v>74</v>
      </c>
      <c r="BB357">
        <v>162</v>
      </c>
      <c r="BC357">
        <v>166</v>
      </c>
      <c r="BD357" t="s">
        <v>74</v>
      </c>
      <c r="BE357" t="s">
        <v>4307</v>
      </c>
      <c r="BF357" t="str">
        <f>HYPERLINK("http://dx.doi.org/10.1016/0169-5347(93)90141-B","http://dx.doi.org/10.1016/0169-5347(93)90141-B")</f>
        <v>http://dx.doi.org/10.1016/0169-5347(93)90141-B</v>
      </c>
      <c r="BG357" t="s">
        <v>74</v>
      </c>
      <c r="BH357" t="s">
        <v>74</v>
      </c>
      <c r="BI357">
        <v>5</v>
      </c>
      <c r="BJ357" t="s">
        <v>4308</v>
      </c>
      <c r="BK357" t="s">
        <v>88</v>
      </c>
      <c r="BL357" t="s">
        <v>4309</v>
      </c>
      <c r="BM357" t="s">
        <v>4310</v>
      </c>
      <c r="BN357">
        <v>21236137</v>
      </c>
      <c r="BO357" t="s">
        <v>74</v>
      </c>
      <c r="BP357" t="s">
        <v>74</v>
      </c>
      <c r="BQ357" t="s">
        <v>74</v>
      </c>
      <c r="BR357" t="s">
        <v>91</v>
      </c>
      <c r="BS357" t="s">
        <v>4311</v>
      </c>
      <c r="BT357" t="str">
        <f>HYPERLINK("https%3A%2F%2Fwww.webofscience.com%2Fwos%2Fwoscc%2Ffull-record%2FWOS:A1993KZ04100005","View Full Record in Web of Science")</f>
        <v>View Full Record in Web of Science</v>
      </c>
    </row>
    <row r="358" spans="1:72" x14ac:dyDescent="0.15">
      <c r="A358" t="s">
        <v>72</v>
      </c>
      <c r="B358" t="s">
        <v>4312</v>
      </c>
      <c r="C358" t="s">
        <v>74</v>
      </c>
      <c r="D358" t="s">
        <v>74</v>
      </c>
      <c r="E358" t="s">
        <v>74</v>
      </c>
      <c r="F358" t="s">
        <v>4312</v>
      </c>
      <c r="G358" t="s">
        <v>74</v>
      </c>
      <c r="H358" t="s">
        <v>74</v>
      </c>
      <c r="I358" t="s">
        <v>4313</v>
      </c>
      <c r="J358" t="s">
        <v>3013</v>
      </c>
      <c r="K358" t="s">
        <v>74</v>
      </c>
      <c r="L358" t="s">
        <v>74</v>
      </c>
      <c r="M358" t="s">
        <v>77</v>
      </c>
      <c r="N358" t="s">
        <v>78</v>
      </c>
      <c r="O358" t="s">
        <v>74</v>
      </c>
      <c r="P358" t="s">
        <v>74</v>
      </c>
      <c r="Q358" t="s">
        <v>74</v>
      </c>
      <c r="R358" t="s">
        <v>74</v>
      </c>
      <c r="S358" t="s">
        <v>74</v>
      </c>
      <c r="T358" t="s">
        <v>4314</v>
      </c>
      <c r="U358" t="s">
        <v>4315</v>
      </c>
      <c r="V358" t="s">
        <v>4316</v>
      </c>
      <c r="W358" t="s">
        <v>74</v>
      </c>
      <c r="X358" t="s">
        <v>74</v>
      </c>
      <c r="Y358" t="s">
        <v>4317</v>
      </c>
      <c r="Z358" t="s">
        <v>74</v>
      </c>
      <c r="AA358" t="s">
        <v>74</v>
      </c>
      <c r="AB358" t="s">
        <v>74</v>
      </c>
      <c r="AC358" t="s">
        <v>74</v>
      </c>
      <c r="AD358" t="s">
        <v>74</v>
      </c>
      <c r="AE358" t="s">
        <v>74</v>
      </c>
      <c r="AF358" t="s">
        <v>74</v>
      </c>
      <c r="AG358">
        <v>19</v>
      </c>
      <c r="AH358">
        <v>12</v>
      </c>
      <c r="AI358">
        <v>13</v>
      </c>
      <c r="AJ358">
        <v>0</v>
      </c>
      <c r="AK358">
        <v>7</v>
      </c>
      <c r="AL358" t="s">
        <v>1713</v>
      </c>
      <c r="AM358" t="s">
        <v>320</v>
      </c>
      <c r="AN358" t="s">
        <v>1714</v>
      </c>
      <c r="AO358" t="s">
        <v>3017</v>
      </c>
      <c r="AP358" t="s">
        <v>74</v>
      </c>
      <c r="AQ358" t="s">
        <v>74</v>
      </c>
      <c r="AR358" t="s">
        <v>3013</v>
      </c>
      <c r="AS358" t="s">
        <v>3018</v>
      </c>
      <c r="AT358" t="s">
        <v>4318</v>
      </c>
      <c r="AU358">
        <v>1993</v>
      </c>
      <c r="AV358">
        <v>257</v>
      </c>
      <c r="AW358">
        <v>3</v>
      </c>
      <c r="AX358" t="s">
        <v>74</v>
      </c>
      <c r="AY358" t="s">
        <v>74</v>
      </c>
      <c r="AZ358" t="s">
        <v>74</v>
      </c>
      <c r="BA358" t="s">
        <v>74</v>
      </c>
      <c r="BB358">
        <v>165</v>
      </c>
      <c r="BC358">
        <v>175</v>
      </c>
      <c r="BD358" t="s">
        <v>74</v>
      </c>
      <c r="BE358" t="s">
        <v>4319</v>
      </c>
      <c r="BF358" t="str">
        <f>HYPERLINK("http://dx.doi.org/10.1007/BF00765009","http://dx.doi.org/10.1007/BF00765009")</f>
        <v>http://dx.doi.org/10.1007/BF00765009</v>
      </c>
      <c r="BG358" t="s">
        <v>74</v>
      </c>
      <c r="BH358" t="s">
        <v>74</v>
      </c>
      <c r="BI358">
        <v>11</v>
      </c>
      <c r="BJ358" t="s">
        <v>184</v>
      </c>
      <c r="BK358" t="s">
        <v>88</v>
      </c>
      <c r="BL358" t="s">
        <v>184</v>
      </c>
      <c r="BM358" t="s">
        <v>4320</v>
      </c>
      <c r="BN358" t="s">
        <v>74</v>
      </c>
      <c r="BO358" t="s">
        <v>74</v>
      </c>
      <c r="BP358" t="s">
        <v>74</v>
      </c>
      <c r="BQ358" t="s">
        <v>74</v>
      </c>
      <c r="BR358" t="s">
        <v>91</v>
      </c>
      <c r="BS358" t="s">
        <v>4321</v>
      </c>
      <c r="BT358" t="str">
        <f>HYPERLINK("https%3A%2F%2Fwww.webofscience.com%2Fwos%2Fwoscc%2Ffull-record%2FWOS:A1993LE26900004","View Full Record in Web of Science")</f>
        <v>View Full Record in Web of Science</v>
      </c>
    </row>
    <row r="359" spans="1:72" x14ac:dyDescent="0.15">
      <c r="A359" t="s">
        <v>72</v>
      </c>
      <c r="B359" t="s">
        <v>4322</v>
      </c>
      <c r="C359" t="s">
        <v>74</v>
      </c>
      <c r="D359" t="s">
        <v>74</v>
      </c>
      <c r="E359" t="s">
        <v>74</v>
      </c>
      <c r="F359" t="s">
        <v>4322</v>
      </c>
      <c r="G359" t="s">
        <v>74</v>
      </c>
      <c r="H359" t="s">
        <v>74</v>
      </c>
      <c r="I359" t="s">
        <v>4323</v>
      </c>
      <c r="J359" t="s">
        <v>466</v>
      </c>
      <c r="K359" t="s">
        <v>74</v>
      </c>
      <c r="L359" t="s">
        <v>74</v>
      </c>
      <c r="M359" t="s">
        <v>77</v>
      </c>
      <c r="N359" t="s">
        <v>78</v>
      </c>
      <c r="O359" t="s">
        <v>74</v>
      </c>
      <c r="P359" t="s">
        <v>74</v>
      </c>
      <c r="Q359" t="s">
        <v>74</v>
      </c>
      <c r="R359" t="s">
        <v>74</v>
      </c>
      <c r="S359" t="s">
        <v>74</v>
      </c>
      <c r="T359" t="s">
        <v>74</v>
      </c>
      <c r="U359" t="s">
        <v>4324</v>
      </c>
      <c r="V359" t="s">
        <v>4325</v>
      </c>
      <c r="W359" t="s">
        <v>4326</v>
      </c>
      <c r="X359" t="s">
        <v>4327</v>
      </c>
      <c r="Y359" t="s">
        <v>4328</v>
      </c>
      <c r="Z359" t="s">
        <v>74</v>
      </c>
      <c r="AA359" t="s">
        <v>74</v>
      </c>
      <c r="AB359" t="s">
        <v>74</v>
      </c>
      <c r="AC359" t="s">
        <v>74</v>
      </c>
      <c r="AD359" t="s">
        <v>74</v>
      </c>
      <c r="AE359" t="s">
        <v>74</v>
      </c>
      <c r="AF359" t="s">
        <v>74</v>
      </c>
      <c r="AG359">
        <v>33</v>
      </c>
      <c r="AH359">
        <v>59</v>
      </c>
      <c r="AI359">
        <v>65</v>
      </c>
      <c r="AJ359">
        <v>0</v>
      </c>
      <c r="AK359">
        <v>11</v>
      </c>
      <c r="AL359" t="s">
        <v>474</v>
      </c>
      <c r="AM359" t="s">
        <v>257</v>
      </c>
      <c r="AN359" t="s">
        <v>475</v>
      </c>
      <c r="AO359" t="s">
        <v>476</v>
      </c>
      <c r="AP359" t="s">
        <v>74</v>
      </c>
      <c r="AQ359" t="s">
        <v>74</v>
      </c>
      <c r="AR359" t="s">
        <v>466</v>
      </c>
      <c r="AS359" t="s">
        <v>477</v>
      </c>
      <c r="AT359" t="s">
        <v>4318</v>
      </c>
      <c r="AU359">
        <v>1993</v>
      </c>
      <c r="AV359">
        <v>260</v>
      </c>
      <c r="AW359">
        <v>5108</v>
      </c>
      <c r="AX359" t="s">
        <v>74</v>
      </c>
      <c r="AY359" t="s">
        <v>74</v>
      </c>
      <c r="AZ359" t="s">
        <v>74</v>
      </c>
      <c r="BA359" t="s">
        <v>74</v>
      </c>
      <c r="BB359">
        <v>667</v>
      </c>
      <c r="BC359">
        <v>670</v>
      </c>
      <c r="BD359" t="s">
        <v>74</v>
      </c>
      <c r="BE359" t="s">
        <v>4329</v>
      </c>
      <c r="BF359" t="str">
        <f>HYPERLINK("http://dx.doi.org/10.1126/science.260.5108.667","http://dx.doi.org/10.1126/science.260.5108.667")</f>
        <v>http://dx.doi.org/10.1126/science.260.5108.667</v>
      </c>
      <c r="BG359" t="s">
        <v>74</v>
      </c>
      <c r="BH359" t="s">
        <v>74</v>
      </c>
      <c r="BI359">
        <v>4</v>
      </c>
      <c r="BJ359" t="s">
        <v>361</v>
      </c>
      <c r="BK359" t="s">
        <v>88</v>
      </c>
      <c r="BL359" t="s">
        <v>362</v>
      </c>
      <c r="BM359" t="s">
        <v>4330</v>
      </c>
      <c r="BN359">
        <v>17812227</v>
      </c>
      <c r="BO359" t="s">
        <v>74</v>
      </c>
      <c r="BP359" t="s">
        <v>74</v>
      </c>
      <c r="BQ359" t="s">
        <v>74</v>
      </c>
      <c r="BR359" t="s">
        <v>91</v>
      </c>
      <c r="BS359" t="s">
        <v>4331</v>
      </c>
      <c r="BT359" t="str">
        <f>HYPERLINK("https%3A%2F%2Fwww.webofscience.com%2Fwos%2Fwoscc%2Ffull-record%2FWOS:A1993KZ64100030","View Full Record in Web of Science")</f>
        <v>View Full Record in Web of Science</v>
      </c>
    </row>
    <row r="360" spans="1:72" x14ac:dyDescent="0.15">
      <c r="A360" t="s">
        <v>72</v>
      </c>
      <c r="B360" t="s">
        <v>4332</v>
      </c>
      <c r="C360" t="s">
        <v>74</v>
      </c>
      <c r="D360" t="s">
        <v>74</v>
      </c>
      <c r="E360" t="s">
        <v>74</v>
      </c>
      <c r="F360" t="s">
        <v>4332</v>
      </c>
      <c r="G360" t="s">
        <v>74</v>
      </c>
      <c r="H360" t="s">
        <v>74</v>
      </c>
      <c r="I360" t="s">
        <v>4333</v>
      </c>
      <c r="J360" t="s">
        <v>1328</v>
      </c>
      <c r="K360" t="s">
        <v>74</v>
      </c>
      <c r="L360" t="s">
        <v>74</v>
      </c>
      <c r="M360" t="s">
        <v>77</v>
      </c>
      <c r="N360" t="s">
        <v>78</v>
      </c>
      <c r="O360" t="s">
        <v>74</v>
      </c>
      <c r="P360" t="s">
        <v>74</v>
      </c>
      <c r="Q360" t="s">
        <v>74</v>
      </c>
      <c r="R360" t="s">
        <v>74</v>
      </c>
      <c r="S360" t="s">
        <v>74</v>
      </c>
      <c r="T360" t="s">
        <v>74</v>
      </c>
      <c r="U360" t="s">
        <v>4334</v>
      </c>
      <c r="V360" t="s">
        <v>4335</v>
      </c>
      <c r="W360" t="s">
        <v>4336</v>
      </c>
      <c r="X360" t="s">
        <v>74</v>
      </c>
      <c r="Y360" t="s">
        <v>4337</v>
      </c>
      <c r="Z360" t="s">
        <v>74</v>
      </c>
      <c r="AA360" t="s">
        <v>74</v>
      </c>
      <c r="AB360" t="s">
        <v>74</v>
      </c>
      <c r="AC360" t="s">
        <v>74</v>
      </c>
      <c r="AD360" t="s">
        <v>74</v>
      </c>
      <c r="AE360" t="s">
        <v>74</v>
      </c>
      <c r="AF360" t="s">
        <v>74</v>
      </c>
      <c r="AG360">
        <v>32</v>
      </c>
      <c r="AH360">
        <v>101</v>
      </c>
      <c r="AI360">
        <v>104</v>
      </c>
      <c r="AJ360">
        <v>0</v>
      </c>
      <c r="AK360">
        <v>39</v>
      </c>
      <c r="AL360" t="s">
        <v>1333</v>
      </c>
      <c r="AM360" t="s">
        <v>430</v>
      </c>
      <c r="AN360" t="s">
        <v>1334</v>
      </c>
      <c r="AO360" t="s">
        <v>1335</v>
      </c>
      <c r="AP360" t="s">
        <v>74</v>
      </c>
      <c r="AQ360" t="s">
        <v>74</v>
      </c>
      <c r="AR360" t="s">
        <v>1336</v>
      </c>
      <c r="AS360" t="s">
        <v>1337</v>
      </c>
      <c r="AT360" t="s">
        <v>4338</v>
      </c>
      <c r="AU360">
        <v>1993</v>
      </c>
      <c r="AV360">
        <v>340</v>
      </c>
      <c r="AW360">
        <v>1291</v>
      </c>
      <c r="AX360" t="s">
        <v>74</v>
      </c>
      <c r="AY360" t="s">
        <v>74</v>
      </c>
      <c r="AZ360" t="s">
        <v>74</v>
      </c>
      <c r="BA360" t="s">
        <v>74</v>
      </c>
      <c r="BB360">
        <v>55</v>
      </c>
      <c r="BC360">
        <v>67</v>
      </c>
      <c r="BD360" t="s">
        <v>74</v>
      </c>
      <c r="BE360" t="s">
        <v>4339</v>
      </c>
      <c r="BF360" t="str">
        <f>HYPERLINK("http://dx.doi.org/10.1098/rstb.1993.0048","http://dx.doi.org/10.1098/rstb.1993.0048")</f>
        <v>http://dx.doi.org/10.1098/rstb.1993.0048</v>
      </c>
      <c r="BG360" t="s">
        <v>74</v>
      </c>
      <c r="BH360" t="s">
        <v>74</v>
      </c>
      <c r="BI360">
        <v>13</v>
      </c>
      <c r="BJ360" t="s">
        <v>863</v>
      </c>
      <c r="BK360" t="s">
        <v>88</v>
      </c>
      <c r="BL360" t="s">
        <v>864</v>
      </c>
      <c r="BM360" t="s">
        <v>4340</v>
      </c>
      <c r="BN360" t="s">
        <v>74</v>
      </c>
      <c r="BO360" t="s">
        <v>74</v>
      </c>
      <c r="BP360" t="s">
        <v>74</v>
      </c>
      <c r="BQ360" t="s">
        <v>74</v>
      </c>
      <c r="BR360" t="s">
        <v>91</v>
      </c>
      <c r="BS360" t="s">
        <v>4341</v>
      </c>
      <c r="BT360" t="str">
        <f>HYPERLINK("https%3A%2F%2Fwww.webofscience.com%2Fwos%2Fwoscc%2Ffull-record%2FWOS:A1993LB10500004","View Full Record in Web of Science")</f>
        <v>View Full Record in Web of Science</v>
      </c>
    </row>
    <row r="361" spans="1:72" x14ac:dyDescent="0.15">
      <c r="A361" t="s">
        <v>72</v>
      </c>
      <c r="B361" t="s">
        <v>4342</v>
      </c>
      <c r="C361" t="s">
        <v>74</v>
      </c>
      <c r="D361" t="s">
        <v>74</v>
      </c>
      <c r="E361" t="s">
        <v>74</v>
      </c>
      <c r="F361" t="s">
        <v>4342</v>
      </c>
      <c r="G361" t="s">
        <v>74</v>
      </c>
      <c r="H361" t="s">
        <v>74</v>
      </c>
      <c r="I361" t="s">
        <v>4343</v>
      </c>
      <c r="J361" t="s">
        <v>440</v>
      </c>
      <c r="K361" t="s">
        <v>74</v>
      </c>
      <c r="L361" t="s">
        <v>74</v>
      </c>
      <c r="M361" t="s">
        <v>77</v>
      </c>
      <c r="N361" t="s">
        <v>78</v>
      </c>
      <c r="O361" t="s">
        <v>74</v>
      </c>
      <c r="P361" t="s">
        <v>74</v>
      </c>
      <c r="Q361" t="s">
        <v>74</v>
      </c>
      <c r="R361" t="s">
        <v>74</v>
      </c>
      <c r="S361" t="s">
        <v>74</v>
      </c>
      <c r="T361" t="s">
        <v>74</v>
      </c>
      <c r="U361" t="s">
        <v>4344</v>
      </c>
      <c r="V361" t="s">
        <v>4345</v>
      </c>
      <c r="W361" t="s">
        <v>74</v>
      </c>
      <c r="X361" t="s">
        <v>74</v>
      </c>
      <c r="Y361" t="s">
        <v>4346</v>
      </c>
      <c r="Z361" t="s">
        <v>74</v>
      </c>
      <c r="AA361" t="s">
        <v>3051</v>
      </c>
      <c r="AB361" t="s">
        <v>74</v>
      </c>
      <c r="AC361" t="s">
        <v>74</v>
      </c>
      <c r="AD361" t="s">
        <v>74</v>
      </c>
      <c r="AE361" t="s">
        <v>74</v>
      </c>
      <c r="AF361" t="s">
        <v>74</v>
      </c>
      <c r="AG361">
        <v>17</v>
      </c>
      <c r="AH361">
        <v>27</v>
      </c>
      <c r="AI361">
        <v>29</v>
      </c>
      <c r="AJ361">
        <v>0</v>
      </c>
      <c r="AK361">
        <v>8</v>
      </c>
      <c r="AL361" t="s">
        <v>256</v>
      </c>
      <c r="AM361" t="s">
        <v>257</v>
      </c>
      <c r="AN361" t="s">
        <v>258</v>
      </c>
      <c r="AO361" t="s">
        <v>446</v>
      </c>
      <c r="AP361" t="s">
        <v>74</v>
      </c>
      <c r="AQ361" t="s">
        <v>74</v>
      </c>
      <c r="AR361" t="s">
        <v>447</v>
      </c>
      <c r="AS361" t="s">
        <v>448</v>
      </c>
      <c r="AT361" t="s">
        <v>4347</v>
      </c>
      <c r="AU361">
        <v>1993</v>
      </c>
      <c r="AV361">
        <v>20</v>
      </c>
      <c r="AW361">
        <v>8</v>
      </c>
      <c r="AX361" t="s">
        <v>74</v>
      </c>
      <c r="AY361" t="s">
        <v>74</v>
      </c>
      <c r="AZ361" t="s">
        <v>74</v>
      </c>
      <c r="BA361" t="s">
        <v>74</v>
      </c>
      <c r="BB361">
        <v>687</v>
      </c>
      <c r="BC361">
        <v>690</v>
      </c>
      <c r="BD361" t="s">
        <v>74</v>
      </c>
      <c r="BE361" t="s">
        <v>4348</v>
      </c>
      <c r="BF361" t="str">
        <f>HYPERLINK("http://dx.doi.org/10.1029/93GL00982","http://dx.doi.org/10.1029/93GL00982")</f>
        <v>http://dx.doi.org/10.1029/93GL00982</v>
      </c>
      <c r="BG361" t="s">
        <v>74</v>
      </c>
      <c r="BH361" t="s">
        <v>74</v>
      </c>
      <c r="BI361">
        <v>4</v>
      </c>
      <c r="BJ361" t="s">
        <v>451</v>
      </c>
      <c r="BK361" t="s">
        <v>88</v>
      </c>
      <c r="BL361" t="s">
        <v>452</v>
      </c>
      <c r="BM361" t="s">
        <v>4349</v>
      </c>
      <c r="BN361" t="s">
        <v>74</v>
      </c>
      <c r="BO361" t="s">
        <v>74</v>
      </c>
      <c r="BP361" t="s">
        <v>74</v>
      </c>
      <c r="BQ361" t="s">
        <v>74</v>
      </c>
      <c r="BR361" t="s">
        <v>91</v>
      </c>
      <c r="BS361" t="s">
        <v>4350</v>
      </c>
      <c r="BT361" t="str">
        <f>HYPERLINK("https%3A%2F%2Fwww.webofscience.com%2Fwos%2Fwoscc%2Ffull-record%2FWOS:A1993LA34200013","View Full Record in Web of Science")</f>
        <v>View Full Record in Web of Science</v>
      </c>
    </row>
    <row r="362" spans="1:72" x14ac:dyDescent="0.15">
      <c r="A362" t="s">
        <v>72</v>
      </c>
      <c r="B362" t="s">
        <v>4351</v>
      </c>
      <c r="C362" t="s">
        <v>74</v>
      </c>
      <c r="D362" t="s">
        <v>74</v>
      </c>
      <c r="E362" t="s">
        <v>74</v>
      </c>
      <c r="F362" t="s">
        <v>4351</v>
      </c>
      <c r="G362" t="s">
        <v>74</v>
      </c>
      <c r="H362" t="s">
        <v>74</v>
      </c>
      <c r="I362" t="s">
        <v>4352</v>
      </c>
      <c r="J362" t="s">
        <v>440</v>
      </c>
      <c r="K362" t="s">
        <v>74</v>
      </c>
      <c r="L362" t="s">
        <v>74</v>
      </c>
      <c r="M362" t="s">
        <v>77</v>
      </c>
      <c r="N362" t="s">
        <v>78</v>
      </c>
      <c r="O362" t="s">
        <v>74</v>
      </c>
      <c r="P362" t="s">
        <v>74</v>
      </c>
      <c r="Q362" t="s">
        <v>74</v>
      </c>
      <c r="R362" t="s">
        <v>74</v>
      </c>
      <c r="S362" t="s">
        <v>74</v>
      </c>
      <c r="T362" t="s">
        <v>74</v>
      </c>
      <c r="U362" t="s">
        <v>4353</v>
      </c>
      <c r="V362" t="s">
        <v>4354</v>
      </c>
      <c r="W362" t="s">
        <v>4355</v>
      </c>
      <c r="X362" t="s">
        <v>4356</v>
      </c>
      <c r="Y362" t="s">
        <v>4357</v>
      </c>
      <c r="Z362" t="s">
        <v>74</v>
      </c>
      <c r="AA362" t="s">
        <v>4358</v>
      </c>
      <c r="AB362" t="s">
        <v>4359</v>
      </c>
      <c r="AC362" t="s">
        <v>74</v>
      </c>
      <c r="AD362" t="s">
        <v>74</v>
      </c>
      <c r="AE362" t="s">
        <v>74</v>
      </c>
      <c r="AF362" t="s">
        <v>74</v>
      </c>
      <c r="AG362">
        <v>11</v>
      </c>
      <c r="AH362">
        <v>77</v>
      </c>
      <c r="AI362">
        <v>77</v>
      </c>
      <c r="AJ362">
        <v>0</v>
      </c>
      <c r="AK362">
        <v>2</v>
      </c>
      <c r="AL362" t="s">
        <v>256</v>
      </c>
      <c r="AM362" t="s">
        <v>257</v>
      </c>
      <c r="AN362" t="s">
        <v>258</v>
      </c>
      <c r="AO362" t="s">
        <v>446</v>
      </c>
      <c r="AP362" t="s">
        <v>74</v>
      </c>
      <c r="AQ362" t="s">
        <v>74</v>
      </c>
      <c r="AR362" t="s">
        <v>447</v>
      </c>
      <c r="AS362" t="s">
        <v>448</v>
      </c>
      <c r="AT362" t="s">
        <v>4347</v>
      </c>
      <c r="AU362">
        <v>1993</v>
      </c>
      <c r="AV362">
        <v>20</v>
      </c>
      <c r="AW362">
        <v>8</v>
      </c>
      <c r="AX362" t="s">
        <v>74</v>
      </c>
      <c r="AY362" t="s">
        <v>74</v>
      </c>
      <c r="AZ362" t="s">
        <v>74</v>
      </c>
      <c r="BA362" t="s">
        <v>74</v>
      </c>
      <c r="BB362">
        <v>719</v>
      </c>
      <c r="BC362">
        <v>722</v>
      </c>
      <c r="BD362" t="s">
        <v>74</v>
      </c>
      <c r="BE362" t="s">
        <v>4360</v>
      </c>
      <c r="BF362" t="str">
        <f>HYPERLINK("http://dx.doi.org/10.1029/93GL00497","http://dx.doi.org/10.1029/93GL00497")</f>
        <v>http://dx.doi.org/10.1029/93GL00497</v>
      </c>
      <c r="BG362" t="s">
        <v>74</v>
      </c>
      <c r="BH362" t="s">
        <v>74</v>
      </c>
      <c r="BI362">
        <v>4</v>
      </c>
      <c r="BJ362" t="s">
        <v>451</v>
      </c>
      <c r="BK362" t="s">
        <v>88</v>
      </c>
      <c r="BL362" t="s">
        <v>452</v>
      </c>
      <c r="BM362" t="s">
        <v>4349</v>
      </c>
      <c r="BN362" t="s">
        <v>74</v>
      </c>
      <c r="BO362" t="s">
        <v>129</v>
      </c>
      <c r="BP362" t="s">
        <v>74</v>
      </c>
      <c r="BQ362" t="s">
        <v>74</v>
      </c>
      <c r="BR362" t="s">
        <v>91</v>
      </c>
      <c r="BS362" t="s">
        <v>4361</v>
      </c>
      <c r="BT362" t="str">
        <f>HYPERLINK("https%3A%2F%2Fwww.webofscience.com%2Fwos%2Fwoscc%2Ffull-record%2FWOS:A1993LA34200021","View Full Record in Web of Science")</f>
        <v>View Full Record in Web of Science</v>
      </c>
    </row>
    <row r="363" spans="1:72" x14ac:dyDescent="0.15">
      <c r="A363" t="s">
        <v>72</v>
      </c>
      <c r="B363" t="s">
        <v>4362</v>
      </c>
      <c r="C363" t="s">
        <v>74</v>
      </c>
      <c r="D363" t="s">
        <v>74</v>
      </c>
      <c r="E363" t="s">
        <v>74</v>
      </c>
      <c r="F363" t="s">
        <v>4362</v>
      </c>
      <c r="G363" t="s">
        <v>74</v>
      </c>
      <c r="H363" t="s">
        <v>74</v>
      </c>
      <c r="I363" t="s">
        <v>4363</v>
      </c>
      <c r="J363" t="s">
        <v>388</v>
      </c>
      <c r="K363" t="s">
        <v>74</v>
      </c>
      <c r="L363" t="s">
        <v>74</v>
      </c>
      <c r="M363" t="s">
        <v>77</v>
      </c>
      <c r="N363" t="s">
        <v>78</v>
      </c>
      <c r="O363" t="s">
        <v>74</v>
      </c>
      <c r="P363" t="s">
        <v>74</v>
      </c>
      <c r="Q363" t="s">
        <v>74</v>
      </c>
      <c r="R363" t="s">
        <v>74</v>
      </c>
      <c r="S363" t="s">
        <v>74</v>
      </c>
      <c r="T363" t="s">
        <v>74</v>
      </c>
      <c r="U363" t="s">
        <v>4364</v>
      </c>
      <c r="V363" t="s">
        <v>4365</v>
      </c>
      <c r="W363" t="s">
        <v>4366</v>
      </c>
      <c r="X363" t="s">
        <v>3065</v>
      </c>
      <c r="Y363" t="s">
        <v>4367</v>
      </c>
      <c r="Z363" t="s">
        <v>74</v>
      </c>
      <c r="AA363" t="s">
        <v>4368</v>
      </c>
      <c r="AB363" t="s">
        <v>3851</v>
      </c>
      <c r="AC363" t="s">
        <v>74</v>
      </c>
      <c r="AD363" t="s">
        <v>74</v>
      </c>
      <c r="AE363" t="s">
        <v>74</v>
      </c>
      <c r="AF363" t="s">
        <v>74</v>
      </c>
      <c r="AG363">
        <v>36</v>
      </c>
      <c r="AH363">
        <v>55</v>
      </c>
      <c r="AI363">
        <v>62</v>
      </c>
      <c r="AJ363">
        <v>0</v>
      </c>
      <c r="AK363">
        <v>7</v>
      </c>
      <c r="AL363" t="s">
        <v>256</v>
      </c>
      <c r="AM363" t="s">
        <v>257</v>
      </c>
      <c r="AN363" t="s">
        <v>396</v>
      </c>
      <c r="AO363" t="s">
        <v>397</v>
      </c>
      <c r="AP363" t="s">
        <v>398</v>
      </c>
      <c r="AQ363" t="s">
        <v>74</v>
      </c>
      <c r="AR363" t="s">
        <v>399</v>
      </c>
      <c r="AS363" t="s">
        <v>400</v>
      </c>
      <c r="AT363" t="s">
        <v>4369</v>
      </c>
      <c r="AU363">
        <v>1993</v>
      </c>
      <c r="AV363">
        <v>98</v>
      </c>
      <c r="AW363" t="s">
        <v>4370</v>
      </c>
      <c r="AX363" t="s">
        <v>74</v>
      </c>
      <c r="AY363" t="s">
        <v>74</v>
      </c>
      <c r="AZ363" t="s">
        <v>74</v>
      </c>
      <c r="BA363" t="s">
        <v>74</v>
      </c>
      <c r="BB363">
        <v>7219</v>
      </c>
      <c r="BC363">
        <v>7228</v>
      </c>
      <c r="BD363" t="s">
        <v>74</v>
      </c>
      <c r="BE363" t="s">
        <v>4371</v>
      </c>
      <c r="BF363" t="str">
        <f>HYPERLINK("http://dx.doi.org/10.1029/93JD00042","http://dx.doi.org/10.1029/93JD00042")</f>
        <v>http://dx.doi.org/10.1029/93JD00042</v>
      </c>
      <c r="BG363" t="s">
        <v>74</v>
      </c>
      <c r="BH363" t="s">
        <v>74</v>
      </c>
      <c r="BI363">
        <v>10</v>
      </c>
      <c r="BJ363" t="s">
        <v>403</v>
      </c>
      <c r="BK363" t="s">
        <v>88</v>
      </c>
      <c r="BL363" t="s">
        <v>403</v>
      </c>
      <c r="BM363" t="s">
        <v>4372</v>
      </c>
      <c r="BN363" t="s">
        <v>74</v>
      </c>
      <c r="BO363" t="s">
        <v>74</v>
      </c>
      <c r="BP363" t="s">
        <v>74</v>
      </c>
      <c r="BQ363" t="s">
        <v>74</v>
      </c>
      <c r="BR363" t="s">
        <v>91</v>
      </c>
      <c r="BS363" t="s">
        <v>4373</v>
      </c>
      <c r="BT363" t="str">
        <f>HYPERLINK("https%3A%2F%2Fwww.webofscience.com%2Fwos%2Fwoscc%2Ffull-record%2FWOS:A1993KZ33900009","View Full Record in Web of Science")</f>
        <v>View Full Record in Web of Science</v>
      </c>
    </row>
    <row r="364" spans="1:72" x14ac:dyDescent="0.15">
      <c r="A364" t="s">
        <v>72</v>
      </c>
      <c r="B364" t="s">
        <v>4374</v>
      </c>
      <c r="C364" t="s">
        <v>74</v>
      </c>
      <c r="D364" t="s">
        <v>74</v>
      </c>
      <c r="E364" t="s">
        <v>74</v>
      </c>
      <c r="F364" t="s">
        <v>4374</v>
      </c>
      <c r="G364" t="s">
        <v>74</v>
      </c>
      <c r="H364" t="s">
        <v>74</v>
      </c>
      <c r="I364" t="s">
        <v>4375</v>
      </c>
      <c r="J364" t="s">
        <v>352</v>
      </c>
      <c r="K364" t="s">
        <v>74</v>
      </c>
      <c r="L364" t="s">
        <v>74</v>
      </c>
      <c r="M364" t="s">
        <v>77</v>
      </c>
      <c r="N364" t="s">
        <v>353</v>
      </c>
      <c r="O364" t="s">
        <v>74</v>
      </c>
      <c r="P364" t="s">
        <v>74</v>
      </c>
      <c r="Q364" t="s">
        <v>74</v>
      </c>
      <c r="R364" t="s">
        <v>74</v>
      </c>
      <c r="S364" t="s">
        <v>74</v>
      </c>
      <c r="T364" t="s">
        <v>74</v>
      </c>
      <c r="U364" t="s">
        <v>74</v>
      </c>
      <c r="V364" t="s">
        <v>74</v>
      </c>
      <c r="W364" t="s">
        <v>74</v>
      </c>
      <c r="X364" t="s">
        <v>74</v>
      </c>
      <c r="Y364" t="s">
        <v>4376</v>
      </c>
      <c r="Z364" t="s">
        <v>74</v>
      </c>
      <c r="AA364" t="s">
        <v>74</v>
      </c>
      <c r="AB364" t="s">
        <v>74</v>
      </c>
      <c r="AC364" t="s">
        <v>74</v>
      </c>
      <c r="AD364" t="s">
        <v>74</v>
      </c>
      <c r="AE364" t="s">
        <v>74</v>
      </c>
      <c r="AF364" t="s">
        <v>74</v>
      </c>
      <c r="AG364">
        <v>0</v>
      </c>
      <c r="AH364">
        <v>0</v>
      </c>
      <c r="AI364">
        <v>0</v>
      </c>
      <c r="AJ364">
        <v>0</v>
      </c>
      <c r="AK364">
        <v>0</v>
      </c>
      <c r="AL364" t="s">
        <v>354</v>
      </c>
      <c r="AM364" t="s">
        <v>355</v>
      </c>
      <c r="AN364" t="s">
        <v>356</v>
      </c>
      <c r="AO364" t="s">
        <v>357</v>
      </c>
      <c r="AP364" t="s">
        <v>74</v>
      </c>
      <c r="AQ364" t="s">
        <v>74</v>
      </c>
      <c r="AR364" t="s">
        <v>358</v>
      </c>
      <c r="AS364" t="s">
        <v>359</v>
      </c>
      <c r="AT364" t="s">
        <v>4377</v>
      </c>
      <c r="AU364">
        <v>1993</v>
      </c>
      <c r="AV364">
        <v>138</v>
      </c>
      <c r="AW364">
        <v>1869</v>
      </c>
      <c r="AX364" t="s">
        <v>74</v>
      </c>
      <c r="AY364" t="s">
        <v>74</v>
      </c>
      <c r="AZ364" t="s">
        <v>74</v>
      </c>
      <c r="BA364" t="s">
        <v>74</v>
      </c>
      <c r="BB364">
        <v>49</v>
      </c>
      <c r="BC364">
        <v>49</v>
      </c>
      <c r="BD364" t="s">
        <v>74</v>
      </c>
      <c r="BE364" t="s">
        <v>74</v>
      </c>
      <c r="BF364" t="s">
        <v>74</v>
      </c>
      <c r="BG364" t="s">
        <v>74</v>
      </c>
      <c r="BH364" t="s">
        <v>74</v>
      </c>
      <c r="BI364">
        <v>1</v>
      </c>
      <c r="BJ364" t="s">
        <v>361</v>
      </c>
      <c r="BK364" t="s">
        <v>88</v>
      </c>
      <c r="BL364" t="s">
        <v>362</v>
      </c>
      <c r="BM364" t="s">
        <v>4378</v>
      </c>
      <c r="BN364" t="s">
        <v>74</v>
      </c>
      <c r="BO364" t="s">
        <v>74</v>
      </c>
      <c r="BP364" t="s">
        <v>74</v>
      </c>
      <c r="BQ364" t="s">
        <v>74</v>
      </c>
      <c r="BR364" t="s">
        <v>91</v>
      </c>
      <c r="BS364" t="s">
        <v>4379</v>
      </c>
      <c r="BT364" t="str">
        <f>HYPERLINK("https%3A%2F%2Fwww.webofscience.com%2Fwos%2Fwoscc%2Ffull-record%2FWOS:A1993KY32700049","View Full Record in Web of Science")</f>
        <v>View Full Record in Web of Science</v>
      </c>
    </row>
    <row r="365" spans="1:72" x14ac:dyDescent="0.15">
      <c r="A365" t="s">
        <v>72</v>
      </c>
      <c r="B365" t="s">
        <v>4380</v>
      </c>
      <c r="C365" t="s">
        <v>74</v>
      </c>
      <c r="D365" t="s">
        <v>74</v>
      </c>
      <c r="E365" t="s">
        <v>74</v>
      </c>
      <c r="F365" t="s">
        <v>4380</v>
      </c>
      <c r="G365" t="s">
        <v>74</v>
      </c>
      <c r="H365" t="s">
        <v>74</v>
      </c>
      <c r="I365" t="s">
        <v>4381</v>
      </c>
      <c r="J365" t="s">
        <v>1408</v>
      </c>
      <c r="K365" t="s">
        <v>74</v>
      </c>
      <c r="L365" t="s">
        <v>74</v>
      </c>
      <c r="M365" t="s">
        <v>77</v>
      </c>
      <c r="N365" t="s">
        <v>78</v>
      </c>
      <c r="O365" t="s">
        <v>74</v>
      </c>
      <c r="P365" t="s">
        <v>74</v>
      </c>
      <c r="Q365" t="s">
        <v>74</v>
      </c>
      <c r="R365" t="s">
        <v>74</v>
      </c>
      <c r="S365" t="s">
        <v>74</v>
      </c>
      <c r="T365" t="s">
        <v>74</v>
      </c>
      <c r="U365" t="s">
        <v>4382</v>
      </c>
      <c r="V365" t="s">
        <v>4383</v>
      </c>
      <c r="W365" t="s">
        <v>4384</v>
      </c>
      <c r="X365" t="s">
        <v>4385</v>
      </c>
      <c r="Y365" t="s">
        <v>4386</v>
      </c>
      <c r="Z365" t="s">
        <v>74</v>
      </c>
      <c r="AA365" t="s">
        <v>2273</v>
      </c>
      <c r="AB365" t="s">
        <v>4387</v>
      </c>
      <c r="AC365" t="s">
        <v>74</v>
      </c>
      <c r="AD365" t="s">
        <v>74</v>
      </c>
      <c r="AE365" t="s">
        <v>74</v>
      </c>
      <c r="AF365" t="s">
        <v>74</v>
      </c>
      <c r="AG365">
        <v>56</v>
      </c>
      <c r="AH365">
        <v>23</v>
      </c>
      <c r="AI365">
        <v>25</v>
      </c>
      <c r="AJ365">
        <v>0</v>
      </c>
      <c r="AK365">
        <v>5</v>
      </c>
      <c r="AL365" t="s">
        <v>256</v>
      </c>
      <c r="AM365" t="s">
        <v>257</v>
      </c>
      <c r="AN365" t="s">
        <v>396</v>
      </c>
      <c r="AO365" t="s">
        <v>1414</v>
      </c>
      <c r="AP365" t="s">
        <v>1415</v>
      </c>
      <c r="AQ365" t="s">
        <v>74</v>
      </c>
      <c r="AR365" t="s">
        <v>1416</v>
      </c>
      <c r="AS365" t="s">
        <v>1417</v>
      </c>
      <c r="AT365" t="s">
        <v>4388</v>
      </c>
      <c r="AU365">
        <v>1993</v>
      </c>
      <c r="AV365">
        <v>98</v>
      </c>
      <c r="AW365" t="s">
        <v>4389</v>
      </c>
      <c r="AX365" t="s">
        <v>74</v>
      </c>
      <c r="AY365" t="s">
        <v>74</v>
      </c>
      <c r="AZ365" t="s">
        <v>74</v>
      </c>
      <c r="BA365" t="s">
        <v>74</v>
      </c>
      <c r="BB365">
        <v>6921</v>
      </c>
      <c r="BC365">
        <v>6928</v>
      </c>
      <c r="BD365" t="s">
        <v>74</v>
      </c>
      <c r="BE365" t="s">
        <v>4390</v>
      </c>
      <c r="BF365" t="str">
        <f>HYPERLINK("http://dx.doi.org/10.1029/92JC02751","http://dx.doi.org/10.1029/92JC02751")</f>
        <v>http://dx.doi.org/10.1029/92JC02751</v>
      </c>
      <c r="BG365" t="s">
        <v>74</v>
      </c>
      <c r="BH365" t="s">
        <v>74</v>
      </c>
      <c r="BI365">
        <v>8</v>
      </c>
      <c r="BJ365" t="s">
        <v>963</v>
      </c>
      <c r="BK365" t="s">
        <v>88</v>
      </c>
      <c r="BL365" t="s">
        <v>963</v>
      </c>
      <c r="BM365" t="s">
        <v>4391</v>
      </c>
      <c r="BN365" t="s">
        <v>74</v>
      </c>
      <c r="BO365" t="s">
        <v>74</v>
      </c>
      <c r="BP365" t="s">
        <v>74</v>
      </c>
      <c r="BQ365" t="s">
        <v>74</v>
      </c>
      <c r="BR365" t="s">
        <v>91</v>
      </c>
      <c r="BS365" t="s">
        <v>4392</v>
      </c>
      <c r="BT365" t="str">
        <f>HYPERLINK("https%3A%2F%2Fwww.webofscience.com%2Fwos%2Fwoscc%2Ffull-record%2FWOS:A1993KY38400006","View Full Record in Web of Science")</f>
        <v>View Full Record in Web of Science</v>
      </c>
    </row>
    <row r="366" spans="1:72" x14ac:dyDescent="0.15">
      <c r="A366" t="s">
        <v>72</v>
      </c>
      <c r="B366" t="s">
        <v>4393</v>
      </c>
      <c r="C366" t="s">
        <v>74</v>
      </c>
      <c r="D366" t="s">
        <v>74</v>
      </c>
      <c r="E366" t="s">
        <v>74</v>
      </c>
      <c r="F366" t="s">
        <v>4393</v>
      </c>
      <c r="G366" t="s">
        <v>74</v>
      </c>
      <c r="H366" t="s">
        <v>74</v>
      </c>
      <c r="I366" t="s">
        <v>4394</v>
      </c>
      <c r="J366" t="s">
        <v>1408</v>
      </c>
      <c r="K366" t="s">
        <v>74</v>
      </c>
      <c r="L366" t="s">
        <v>74</v>
      </c>
      <c r="M366" t="s">
        <v>77</v>
      </c>
      <c r="N366" t="s">
        <v>78</v>
      </c>
      <c r="O366" t="s">
        <v>74</v>
      </c>
      <c r="P366" t="s">
        <v>74</v>
      </c>
      <c r="Q366" t="s">
        <v>74</v>
      </c>
      <c r="R366" t="s">
        <v>74</v>
      </c>
      <c r="S366" t="s">
        <v>74</v>
      </c>
      <c r="T366" t="s">
        <v>74</v>
      </c>
      <c r="U366" t="s">
        <v>4395</v>
      </c>
      <c r="V366" t="s">
        <v>4396</v>
      </c>
      <c r="W366" t="s">
        <v>4397</v>
      </c>
      <c r="X366" t="s">
        <v>4398</v>
      </c>
      <c r="Y366" t="s">
        <v>74</v>
      </c>
      <c r="Z366" t="s">
        <v>74</v>
      </c>
      <c r="AA366" t="s">
        <v>74</v>
      </c>
      <c r="AB366" t="s">
        <v>4399</v>
      </c>
      <c r="AC366" t="s">
        <v>74</v>
      </c>
      <c r="AD366" t="s">
        <v>74</v>
      </c>
      <c r="AE366" t="s">
        <v>74</v>
      </c>
      <c r="AF366" t="s">
        <v>74</v>
      </c>
      <c r="AG366">
        <v>65</v>
      </c>
      <c r="AH366">
        <v>80</v>
      </c>
      <c r="AI366">
        <v>86</v>
      </c>
      <c r="AJ366">
        <v>0</v>
      </c>
      <c r="AK366">
        <v>18</v>
      </c>
      <c r="AL366" t="s">
        <v>256</v>
      </c>
      <c r="AM366" t="s">
        <v>257</v>
      </c>
      <c r="AN366" t="s">
        <v>396</v>
      </c>
      <c r="AO366" t="s">
        <v>1414</v>
      </c>
      <c r="AP366" t="s">
        <v>1415</v>
      </c>
      <c r="AQ366" t="s">
        <v>74</v>
      </c>
      <c r="AR366" t="s">
        <v>1416</v>
      </c>
      <c r="AS366" t="s">
        <v>1417</v>
      </c>
      <c r="AT366" t="s">
        <v>4388</v>
      </c>
      <c r="AU366">
        <v>1993</v>
      </c>
      <c r="AV366">
        <v>98</v>
      </c>
      <c r="AW366" t="s">
        <v>4389</v>
      </c>
      <c r="AX366" t="s">
        <v>74</v>
      </c>
      <c r="AY366" t="s">
        <v>74</v>
      </c>
      <c r="AZ366" t="s">
        <v>74</v>
      </c>
      <c r="BA366" t="s">
        <v>74</v>
      </c>
      <c r="BB366">
        <v>6929</v>
      </c>
      <c r="BC366">
        <v>6946</v>
      </c>
      <c r="BD366" t="s">
        <v>74</v>
      </c>
      <c r="BE366" t="s">
        <v>4400</v>
      </c>
      <c r="BF366" t="str">
        <f>HYPERLINK("http://dx.doi.org/10.1029/93JC00141","http://dx.doi.org/10.1029/93JC00141")</f>
        <v>http://dx.doi.org/10.1029/93JC00141</v>
      </c>
      <c r="BG366" t="s">
        <v>74</v>
      </c>
      <c r="BH366" t="s">
        <v>74</v>
      </c>
      <c r="BI366">
        <v>18</v>
      </c>
      <c r="BJ366" t="s">
        <v>963</v>
      </c>
      <c r="BK366" t="s">
        <v>88</v>
      </c>
      <c r="BL366" t="s">
        <v>963</v>
      </c>
      <c r="BM366" t="s">
        <v>4391</v>
      </c>
      <c r="BN366" t="s">
        <v>74</v>
      </c>
      <c r="BO366" t="s">
        <v>74</v>
      </c>
      <c r="BP366" t="s">
        <v>74</v>
      </c>
      <c r="BQ366" t="s">
        <v>74</v>
      </c>
      <c r="BR366" t="s">
        <v>91</v>
      </c>
      <c r="BS366" t="s">
        <v>4401</v>
      </c>
      <c r="BT366" t="str">
        <f>HYPERLINK("https%3A%2F%2Fwww.webofscience.com%2Fwos%2Fwoscc%2Ffull-record%2FWOS:A1993KY38400007","View Full Record in Web of Science")</f>
        <v>View Full Record in Web of Science</v>
      </c>
    </row>
    <row r="367" spans="1:72" x14ac:dyDescent="0.15">
      <c r="A367" t="s">
        <v>72</v>
      </c>
      <c r="B367" t="s">
        <v>4402</v>
      </c>
      <c r="C367" t="s">
        <v>74</v>
      </c>
      <c r="D367" t="s">
        <v>74</v>
      </c>
      <c r="E367" t="s">
        <v>74</v>
      </c>
      <c r="F367" t="s">
        <v>4402</v>
      </c>
      <c r="G367" t="s">
        <v>74</v>
      </c>
      <c r="H367" t="s">
        <v>74</v>
      </c>
      <c r="I367" t="s">
        <v>4403</v>
      </c>
      <c r="J367" t="s">
        <v>995</v>
      </c>
      <c r="K367" t="s">
        <v>74</v>
      </c>
      <c r="L367" t="s">
        <v>74</v>
      </c>
      <c r="M367" t="s">
        <v>77</v>
      </c>
      <c r="N367" t="s">
        <v>78</v>
      </c>
      <c r="O367" t="s">
        <v>74</v>
      </c>
      <c r="P367" t="s">
        <v>74</v>
      </c>
      <c r="Q367" t="s">
        <v>74</v>
      </c>
      <c r="R367" t="s">
        <v>74</v>
      </c>
      <c r="S367" t="s">
        <v>74</v>
      </c>
      <c r="T367" t="s">
        <v>74</v>
      </c>
      <c r="U367" t="s">
        <v>4404</v>
      </c>
      <c r="V367" t="s">
        <v>4405</v>
      </c>
      <c r="W367" t="s">
        <v>4406</v>
      </c>
      <c r="X367" t="s">
        <v>1429</v>
      </c>
      <c r="Y367" t="s">
        <v>4407</v>
      </c>
      <c r="Z367" t="s">
        <v>74</v>
      </c>
      <c r="AA367" t="s">
        <v>4408</v>
      </c>
      <c r="AB367" t="s">
        <v>4409</v>
      </c>
      <c r="AC367" t="s">
        <v>74</v>
      </c>
      <c r="AD367" t="s">
        <v>74</v>
      </c>
      <c r="AE367" t="s">
        <v>74</v>
      </c>
      <c r="AF367" t="s">
        <v>74</v>
      </c>
      <c r="AG367">
        <v>30</v>
      </c>
      <c r="AH367">
        <v>40</v>
      </c>
      <c r="AI367">
        <v>40</v>
      </c>
      <c r="AJ367">
        <v>0</v>
      </c>
      <c r="AK367">
        <v>3</v>
      </c>
      <c r="AL367" t="s">
        <v>956</v>
      </c>
      <c r="AM367" t="s">
        <v>957</v>
      </c>
      <c r="AN367" t="s">
        <v>958</v>
      </c>
      <c r="AO367" t="s">
        <v>1000</v>
      </c>
      <c r="AP367" t="s">
        <v>74</v>
      </c>
      <c r="AQ367" t="s">
        <v>74</v>
      </c>
      <c r="AR367" t="s">
        <v>1001</v>
      </c>
      <c r="AS367" t="s">
        <v>1002</v>
      </c>
      <c r="AT367" t="s">
        <v>4388</v>
      </c>
      <c r="AU367">
        <v>1993</v>
      </c>
      <c r="AV367">
        <v>50</v>
      </c>
      <c r="AW367">
        <v>8</v>
      </c>
      <c r="AX367" t="s">
        <v>74</v>
      </c>
      <c r="AY367" t="s">
        <v>74</v>
      </c>
      <c r="AZ367" t="s">
        <v>74</v>
      </c>
      <c r="BA367" t="s">
        <v>74</v>
      </c>
      <c r="BB367">
        <v>1033</v>
      </c>
      <c r="BC367">
        <v>1046</v>
      </c>
      <c r="BD367" t="s">
        <v>74</v>
      </c>
      <c r="BE367" t="s">
        <v>4410</v>
      </c>
      <c r="BF367" t="str">
        <f>HYPERLINK("http://dx.doi.org/10.1175/1520-0469(1993)050&lt;1033:TMLDOT&gt;2.0.CO;2","http://dx.doi.org/10.1175/1520-0469(1993)050&lt;1033:TMLDOT&gt;2.0.CO;2")</f>
        <v>http://dx.doi.org/10.1175/1520-0469(1993)050&lt;1033:TMLDOT&gt;2.0.CO;2</v>
      </c>
      <c r="BG367" t="s">
        <v>74</v>
      </c>
      <c r="BH367" t="s">
        <v>74</v>
      </c>
      <c r="BI367">
        <v>14</v>
      </c>
      <c r="BJ367" t="s">
        <v>403</v>
      </c>
      <c r="BK367" t="s">
        <v>88</v>
      </c>
      <c r="BL367" t="s">
        <v>403</v>
      </c>
      <c r="BM367" t="s">
        <v>4411</v>
      </c>
      <c r="BN367" t="s">
        <v>74</v>
      </c>
      <c r="BO367" t="s">
        <v>965</v>
      </c>
      <c r="BP367" t="s">
        <v>74</v>
      </c>
      <c r="BQ367" t="s">
        <v>74</v>
      </c>
      <c r="BR367" t="s">
        <v>91</v>
      </c>
      <c r="BS367" t="s">
        <v>4412</v>
      </c>
      <c r="BT367" t="str">
        <f>HYPERLINK("https%3A%2F%2Fwww.webofscience.com%2Fwos%2Fwoscc%2Ffull-record%2FWOS:A1993KZ47400001","View Full Record in Web of Science")</f>
        <v>View Full Record in Web of Science</v>
      </c>
    </row>
    <row r="368" spans="1:72" x14ac:dyDescent="0.15">
      <c r="A368" t="s">
        <v>72</v>
      </c>
      <c r="B368" t="s">
        <v>4413</v>
      </c>
      <c r="C368" t="s">
        <v>74</v>
      </c>
      <c r="D368" t="s">
        <v>74</v>
      </c>
      <c r="E368" t="s">
        <v>74</v>
      </c>
      <c r="F368" t="s">
        <v>4413</v>
      </c>
      <c r="G368" t="s">
        <v>74</v>
      </c>
      <c r="H368" t="s">
        <v>74</v>
      </c>
      <c r="I368" t="s">
        <v>4414</v>
      </c>
      <c r="J368" t="s">
        <v>423</v>
      </c>
      <c r="K368" t="s">
        <v>74</v>
      </c>
      <c r="L368" t="s">
        <v>74</v>
      </c>
      <c r="M368" t="s">
        <v>77</v>
      </c>
      <c r="N368" t="s">
        <v>78</v>
      </c>
      <c r="O368" t="s">
        <v>74</v>
      </c>
      <c r="P368" t="s">
        <v>74</v>
      </c>
      <c r="Q368" t="s">
        <v>74</v>
      </c>
      <c r="R368" t="s">
        <v>74</v>
      </c>
      <c r="S368" t="s">
        <v>74</v>
      </c>
      <c r="T368" t="s">
        <v>74</v>
      </c>
      <c r="U368" t="s">
        <v>4415</v>
      </c>
      <c r="V368" t="s">
        <v>4416</v>
      </c>
      <c r="W368" t="s">
        <v>4417</v>
      </c>
      <c r="X368" t="s">
        <v>4231</v>
      </c>
      <c r="Y368" t="s">
        <v>4418</v>
      </c>
      <c r="Z368" t="s">
        <v>74</v>
      </c>
      <c r="AA368" t="s">
        <v>4419</v>
      </c>
      <c r="AB368" t="s">
        <v>74</v>
      </c>
      <c r="AC368" t="s">
        <v>74</v>
      </c>
      <c r="AD368" t="s">
        <v>74</v>
      </c>
      <c r="AE368" t="s">
        <v>74</v>
      </c>
      <c r="AF368" t="s">
        <v>74</v>
      </c>
      <c r="AG368">
        <v>52</v>
      </c>
      <c r="AH368">
        <v>241</v>
      </c>
      <c r="AI368">
        <v>244</v>
      </c>
      <c r="AJ368">
        <v>1</v>
      </c>
      <c r="AK368">
        <v>17</v>
      </c>
      <c r="AL368" t="s">
        <v>429</v>
      </c>
      <c r="AM368" t="s">
        <v>430</v>
      </c>
      <c r="AN368" t="s">
        <v>431</v>
      </c>
      <c r="AO368" t="s">
        <v>432</v>
      </c>
      <c r="AP368" t="s">
        <v>74</v>
      </c>
      <c r="AQ368" t="s">
        <v>74</v>
      </c>
      <c r="AR368" t="s">
        <v>423</v>
      </c>
      <c r="AS368" t="s">
        <v>433</v>
      </c>
      <c r="AT368" t="s">
        <v>4388</v>
      </c>
      <c r="AU368">
        <v>1993</v>
      </c>
      <c r="AV368">
        <v>362</v>
      </c>
      <c r="AW368">
        <v>6421</v>
      </c>
      <c r="AX368" t="s">
        <v>74</v>
      </c>
      <c r="AY368" t="s">
        <v>74</v>
      </c>
      <c r="AZ368" t="s">
        <v>74</v>
      </c>
      <c r="BA368" t="s">
        <v>74</v>
      </c>
      <c r="BB368">
        <v>597</v>
      </c>
      <c r="BC368">
        <v>602</v>
      </c>
      <c r="BD368" t="s">
        <v>74</v>
      </c>
      <c r="BE368" t="s">
        <v>4420</v>
      </c>
      <c r="BF368" t="str">
        <f>HYPERLINK("http://dx.doi.org/10.1038/362597a0","http://dx.doi.org/10.1038/362597a0")</f>
        <v>http://dx.doi.org/10.1038/362597a0</v>
      </c>
      <c r="BG368" t="s">
        <v>74</v>
      </c>
      <c r="BH368" t="s">
        <v>74</v>
      </c>
      <c r="BI368">
        <v>6</v>
      </c>
      <c r="BJ368" t="s">
        <v>361</v>
      </c>
      <c r="BK368" t="s">
        <v>88</v>
      </c>
      <c r="BL368" t="s">
        <v>362</v>
      </c>
      <c r="BM368" t="s">
        <v>4421</v>
      </c>
      <c r="BN368" t="s">
        <v>74</v>
      </c>
      <c r="BO368" t="s">
        <v>74</v>
      </c>
      <c r="BP368" t="s">
        <v>74</v>
      </c>
      <c r="BQ368" t="s">
        <v>74</v>
      </c>
      <c r="BR368" t="s">
        <v>91</v>
      </c>
      <c r="BS368" t="s">
        <v>4422</v>
      </c>
      <c r="BT368" t="str">
        <f>HYPERLINK("https%3A%2F%2Fwww.webofscience.com%2Fwos%2Fwoscc%2Ffull-record%2FWOS:A1993KX43800036","View Full Record in Web of Science")</f>
        <v>View Full Record in Web of Science</v>
      </c>
    </row>
    <row r="369" spans="1:72" x14ac:dyDescent="0.15">
      <c r="A369" t="s">
        <v>72</v>
      </c>
      <c r="B369" t="s">
        <v>4423</v>
      </c>
      <c r="C369" t="s">
        <v>74</v>
      </c>
      <c r="D369" t="s">
        <v>74</v>
      </c>
      <c r="E369" t="s">
        <v>74</v>
      </c>
      <c r="F369" t="s">
        <v>4423</v>
      </c>
      <c r="G369" t="s">
        <v>74</v>
      </c>
      <c r="H369" t="s">
        <v>74</v>
      </c>
      <c r="I369" t="s">
        <v>4424</v>
      </c>
      <c r="J369" t="s">
        <v>423</v>
      </c>
      <c r="K369" t="s">
        <v>74</v>
      </c>
      <c r="L369" t="s">
        <v>74</v>
      </c>
      <c r="M369" t="s">
        <v>77</v>
      </c>
      <c r="N369" t="s">
        <v>78</v>
      </c>
      <c r="O369" t="s">
        <v>74</v>
      </c>
      <c r="P369" t="s">
        <v>74</v>
      </c>
      <c r="Q369" t="s">
        <v>74</v>
      </c>
      <c r="R369" t="s">
        <v>74</v>
      </c>
      <c r="S369" t="s">
        <v>74</v>
      </c>
      <c r="T369" t="s">
        <v>74</v>
      </c>
      <c r="U369" t="s">
        <v>4425</v>
      </c>
      <c r="V369" t="s">
        <v>4426</v>
      </c>
      <c r="W369" t="s">
        <v>4427</v>
      </c>
      <c r="X369" t="s">
        <v>4428</v>
      </c>
      <c r="Y369" t="s">
        <v>4429</v>
      </c>
      <c r="Z369" t="s">
        <v>74</v>
      </c>
      <c r="AA369" t="s">
        <v>74</v>
      </c>
      <c r="AB369" t="s">
        <v>74</v>
      </c>
      <c r="AC369" t="s">
        <v>74</v>
      </c>
      <c r="AD369" t="s">
        <v>74</v>
      </c>
      <c r="AE369" t="s">
        <v>74</v>
      </c>
      <c r="AF369" t="s">
        <v>74</v>
      </c>
      <c r="AG369">
        <v>30</v>
      </c>
      <c r="AH369">
        <v>131</v>
      </c>
      <c r="AI369">
        <v>147</v>
      </c>
      <c r="AJ369">
        <v>2</v>
      </c>
      <c r="AK369">
        <v>45</v>
      </c>
      <c r="AL369" t="s">
        <v>429</v>
      </c>
      <c r="AM369" t="s">
        <v>430</v>
      </c>
      <c r="AN369" t="s">
        <v>431</v>
      </c>
      <c r="AO369" t="s">
        <v>432</v>
      </c>
      <c r="AP369" t="s">
        <v>74</v>
      </c>
      <c r="AQ369" t="s">
        <v>74</v>
      </c>
      <c r="AR369" t="s">
        <v>423</v>
      </c>
      <c r="AS369" t="s">
        <v>433</v>
      </c>
      <c r="AT369" t="s">
        <v>4388</v>
      </c>
      <c r="AU369">
        <v>1993</v>
      </c>
      <c r="AV369">
        <v>362</v>
      </c>
      <c r="AW369">
        <v>6421</v>
      </c>
      <c r="AX369" t="s">
        <v>74</v>
      </c>
      <c r="AY369" t="s">
        <v>74</v>
      </c>
      <c r="AZ369" t="s">
        <v>74</v>
      </c>
      <c r="BA369" t="s">
        <v>74</v>
      </c>
      <c r="BB369">
        <v>621</v>
      </c>
      <c r="BC369">
        <v>623</v>
      </c>
      <c r="BD369" t="s">
        <v>74</v>
      </c>
      <c r="BE369" t="s">
        <v>4430</v>
      </c>
      <c r="BF369" t="str">
        <f>HYPERLINK("http://dx.doi.org/10.1038/362621a0","http://dx.doi.org/10.1038/362621a0")</f>
        <v>http://dx.doi.org/10.1038/362621a0</v>
      </c>
      <c r="BG369" t="s">
        <v>74</v>
      </c>
      <c r="BH369" t="s">
        <v>74</v>
      </c>
      <c r="BI369">
        <v>3</v>
      </c>
      <c r="BJ369" t="s">
        <v>361</v>
      </c>
      <c r="BK369" t="s">
        <v>88</v>
      </c>
      <c r="BL369" t="s">
        <v>362</v>
      </c>
      <c r="BM369" t="s">
        <v>4421</v>
      </c>
      <c r="BN369" t="s">
        <v>74</v>
      </c>
      <c r="BO369" t="s">
        <v>74</v>
      </c>
      <c r="BP369" t="s">
        <v>74</v>
      </c>
      <c r="BQ369" t="s">
        <v>74</v>
      </c>
      <c r="BR369" t="s">
        <v>91</v>
      </c>
      <c r="BS369" t="s">
        <v>4431</v>
      </c>
      <c r="BT369" t="str">
        <f>HYPERLINK("https%3A%2F%2Fwww.webofscience.com%2Fwos%2Fwoscc%2Ffull-record%2FWOS:A1993KX43800043","View Full Record in Web of Science")</f>
        <v>View Full Record in Web of Science</v>
      </c>
    </row>
    <row r="370" spans="1:72" x14ac:dyDescent="0.15">
      <c r="A370" t="s">
        <v>72</v>
      </c>
      <c r="B370" t="s">
        <v>4432</v>
      </c>
      <c r="C370" t="s">
        <v>74</v>
      </c>
      <c r="D370" t="s">
        <v>74</v>
      </c>
      <c r="E370" t="s">
        <v>74</v>
      </c>
      <c r="F370" t="s">
        <v>4432</v>
      </c>
      <c r="G370" t="s">
        <v>74</v>
      </c>
      <c r="H370" t="s">
        <v>74</v>
      </c>
      <c r="I370" t="s">
        <v>4433</v>
      </c>
      <c r="J370" t="s">
        <v>1425</v>
      </c>
      <c r="K370" t="s">
        <v>74</v>
      </c>
      <c r="L370" t="s">
        <v>74</v>
      </c>
      <c r="M370" t="s">
        <v>77</v>
      </c>
      <c r="N370" t="s">
        <v>78</v>
      </c>
      <c r="O370" t="s">
        <v>74</v>
      </c>
      <c r="P370" t="s">
        <v>74</v>
      </c>
      <c r="Q370" t="s">
        <v>74</v>
      </c>
      <c r="R370" t="s">
        <v>74</v>
      </c>
      <c r="S370" t="s">
        <v>74</v>
      </c>
      <c r="T370" t="s">
        <v>74</v>
      </c>
      <c r="U370" t="s">
        <v>4434</v>
      </c>
      <c r="V370" t="s">
        <v>4435</v>
      </c>
      <c r="W370" t="s">
        <v>4436</v>
      </c>
      <c r="X370" t="s">
        <v>74</v>
      </c>
      <c r="Y370" t="s">
        <v>4437</v>
      </c>
      <c r="Z370" t="s">
        <v>74</v>
      </c>
      <c r="AA370" t="s">
        <v>4438</v>
      </c>
      <c r="AB370" t="s">
        <v>4439</v>
      </c>
      <c r="AC370" t="s">
        <v>74</v>
      </c>
      <c r="AD370" t="s">
        <v>74</v>
      </c>
      <c r="AE370" t="s">
        <v>74</v>
      </c>
      <c r="AF370" t="s">
        <v>74</v>
      </c>
      <c r="AG370">
        <v>34</v>
      </c>
      <c r="AH370">
        <v>12</v>
      </c>
      <c r="AI370">
        <v>13</v>
      </c>
      <c r="AJ370">
        <v>0</v>
      </c>
      <c r="AK370">
        <v>6</v>
      </c>
      <c r="AL370" t="s">
        <v>256</v>
      </c>
      <c r="AM370" t="s">
        <v>257</v>
      </c>
      <c r="AN370" t="s">
        <v>396</v>
      </c>
      <c r="AO370" t="s">
        <v>1432</v>
      </c>
      <c r="AP370" t="s">
        <v>1433</v>
      </c>
      <c r="AQ370" t="s">
        <v>74</v>
      </c>
      <c r="AR370" t="s">
        <v>1434</v>
      </c>
      <c r="AS370" t="s">
        <v>1435</v>
      </c>
      <c r="AT370" t="s">
        <v>4440</v>
      </c>
      <c r="AU370">
        <v>1993</v>
      </c>
      <c r="AV370">
        <v>98</v>
      </c>
      <c r="AW370" t="s">
        <v>4441</v>
      </c>
      <c r="AX370" t="s">
        <v>74</v>
      </c>
      <c r="AY370" t="s">
        <v>74</v>
      </c>
      <c r="AZ370" t="s">
        <v>74</v>
      </c>
      <c r="BA370" t="s">
        <v>74</v>
      </c>
      <c r="BB370">
        <v>6367</v>
      </c>
      <c r="BC370">
        <v>6382</v>
      </c>
      <c r="BD370" t="s">
        <v>74</v>
      </c>
      <c r="BE370" t="s">
        <v>4442</v>
      </c>
      <c r="BF370" t="str">
        <f>HYPERLINK("http://dx.doi.org/10.1029/92JB02694","http://dx.doi.org/10.1029/92JB02694")</f>
        <v>http://dx.doi.org/10.1029/92JB02694</v>
      </c>
      <c r="BG370" t="s">
        <v>74</v>
      </c>
      <c r="BH370" t="s">
        <v>74</v>
      </c>
      <c r="BI370">
        <v>16</v>
      </c>
      <c r="BJ370" t="s">
        <v>727</v>
      </c>
      <c r="BK370" t="s">
        <v>88</v>
      </c>
      <c r="BL370" t="s">
        <v>727</v>
      </c>
      <c r="BM370" t="s">
        <v>4443</v>
      </c>
      <c r="BN370" t="s">
        <v>74</v>
      </c>
      <c r="BO370" t="s">
        <v>74</v>
      </c>
      <c r="BP370" t="s">
        <v>74</v>
      </c>
      <c r="BQ370" t="s">
        <v>74</v>
      </c>
      <c r="BR370" t="s">
        <v>91</v>
      </c>
      <c r="BS370" t="s">
        <v>4444</v>
      </c>
      <c r="BT370" t="str">
        <f>HYPERLINK("https%3A%2F%2Fwww.webofscience.com%2Fwos%2Fwoscc%2Ffull-record%2FWOS:A1993KX92900012","View Full Record in Web of Science")</f>
        <v>View Full Record in Web of Science</v>
      </c>
    </row>
    <row r="371" spans="1:72" x14ac:dyDescent="0.15">
      <c r="A371" t="s">
        <v>72</v>
      </c>
      <c r="B371" t="s">
        <v>4445</v>
      </c>
      <c r="C371" t="s">
        <v>74</v>
      </c>
      <c r="D371" t="s">
        <v>74</v>
      </c>
      <c r="E371" t="s">
        <v>74</v>
      </c>
      <c r="F371" t="s">
        <v>4445</v>
      </c>
      <c r="G371" t="s">
        <v>74</v>
      </c>
      <c r="H371" t="s">
        <v>74</v>
      </c>
      <c r="I371" t="s">
        <v>4446</v>
      </c>
      <c r="J371" t="s">
        <v>1425</v>
      </c>
      <c r="K371" t="s">
        <v>74</v>
      </c>
      <c r="L371" t="s">
        <v>74</v>
      </c>
      <c r="M371" t="s">
        <v>77</v>
      </c>
      <c r="N371" t="s">
        <v>78</v>
      </c>
      <c r="O371" t="s">
        <v>74</v>
      </c>
      <c r="P371" t="s">
        <v>74</v>
      </c>
      <c r="Q371" t="s">
        <v>74</v>
      </c>
      <c r="R371" t="s">
        <v>74</v>
      </c>
      <c r="S371" t="s">
        <v>74</v>
      </c>
      <c r="T371" t="s">
        <v>74</v>
      </c>
      <c r="U371" t="s">
        <v>4447</v>
      </c>
      <c r="V371" t="s">
        <v>4448</v>
      </c>
      <c r="W371" t="s">
        <v>4449</v>
      </c>
      <c r="X371" t="s">
        <v>4450</v>
      </c>
      <c r="Y371" t="s">
        <v>4451</v>
      </c>
      <c r="Z371" t="s">
        <v>74</v>
      </c>
      <c r="AA371" t="s">
        <v>74</v>
      </c>
      <c r="AB371" t="s">
        <v>74</v>
      </c>
      <c r="AC371" t="s">
        <v>74</v>
      </c>
      <c r="AD371" t="s">
        <v>74</v>
      </c>
      <c r="AE371" t="s">
        <v>74</v>
      </c>
      <c r="AF371" t="s">
        <v>74</v>
      </c>
      <c r="AG371">
        <v>34</v>
      </c>
      <c r="AH371">
        <v>3</v>
      </c>
      <c r="AI371">
        <v>3</v>
      </c>
      <c r="AJ371">
        <v>0</v>
      </c>
      <c r="AK371">
        <v>2</v>
      </c>
      <c r="AL371" t="s">
        <v>256</v>
      </c>
      <c r="AM371" t="s">
        <v>257</v>
      </c>
      <c r="AN371" t="s">
        <v>396</v>
      </c>
      <c r="AO371" t="s">
        <v>1432</v>
      </c>
      <c r="AP371" t="s">
        <v>1433</v>
      </c>
      <c r="AQ371" t="s">
        <v>74</v>
      </c>
      <c r="AR371" t="s">
        <v>1434</v>
      </c>
      <c r="AS371" t="s">
        <v>1435</v>
      </c>
      <c r="AT371" t="s">
        <v>4440</v>
      </c>
      <c r="AU371">
        <v>1993</v>
      </c>
      <c r="AV371">
        <v>98</v>
      </c>
      <c r="AW371" t="s">
        <v>4441</v>
      </c>
      <c r="AX371" t="s">
        <v>74</v>
      </c>
      <c r="AY371" t="s">
        <v>74</v>
      </c>
      <c r="AZ371" t="s">
        <v>74</v>
      </c>
      <c r="BA371" t="s">
        <v>74</v>
      </c>
      <c r="BB371">
        <v>6677</v>
      </c>
      <c r="BC371">
        <v>6688</v>
      </c>
      <c r="BD371" t="s">
        <v>74</v>
      </c>
      <c r="BE371" t="s">
        <v>4452</v>
      </c>
      <c r="BF371" t="str">
        <f>HYPERLINK("http://dx.doi.org/10.1029/92JB02865","http://dx.doi.org/10.1029/92JB02865")</f>
        <v>http://dx.doi.org/10.1029/92JB02865</v>
      </c>
      <c r="BG371" t="s">
        <v>74</v>
      </c>
      <c r="BH371" t="s">
        <v>74</v>
      </c>
      <c r="BI371">
        <v>12</v>
      </c>
      <c r="BJ371" t="s">
        <v>727</v>
      </c>
      <c r="BK371" t="s">
        <v>88</v>
      </c>
      <c r="BL371" t="s">
        <v>727</v>
      </c>
      <c r="BM371" t="s">
        <v>4443</v>
      </c>
      <c r="BN371" t="s">
        <v>74</v>
      </c>
      <c r="BO371" t="s">
        <v>74</v>
      </c>
      <c r="BP371" t="s">
        <v>74</v>
      </c>
      <c r="BQ371" t="s">
        <v>74</v>
      </c>
      <c r="BR371" t="s">
        <v>91</v>
      </c>
      <c r="BS371" t="s">
        <v>4453</v>
      </c>
      <c r="BT371" t="str">
        <f>HYPERLINK("https%3A%2F%2Fwww.webofscience.com%2Fwos%2Fwoscc%2Ffull-record%2FWOS:A1993KX92900034","View Full Record in Web of Science")</f>
        <v>View Full Record in Web of Science</v>
      </c>
    </row>
    <row r="372" spans="1:72" x14ac:dyDescent="0.15">
      <c r="A372" t="s">
        <v>72</v>
      </c>
      <c r="B372" t="s">
        <v>4454</v>
      </c>
      <c r="C372" t="s">
        <v>74</v>
      </c>
      <c r="D372" t="s">
        <v>74</v>
      </c>
      <c r="E372" t="s">
        <v>74</v>
      </c>
      <c r="F372" t="s">
        <v>4454</v>
      </c>
      <c r="G372" t="s">
        <v>74</v>
      </c>
      <c r="H372" t="s">
        <v>74</v>
      </c>
      <c r="I372" t="s">
        <v>4455</v>
      </c>
      <c r="J372" t="s">
        <v>423</v>
      </c>
      <c r="K372" t="s">
        <v>74</v>
      </c>
      <c r="L372" t="s">
        <v>74</v>
      </c>
      <c r="M372" t="s">
        <v>77</v>
      </c>
      <c r="N372" t="s">
        <v>549</v>
      </c>
      <c r="O372" t="s">
        <v>74</v>
      </c>
      <c r="P372" t="s">
        <v>74</v>
      </c>
      <c r="Q372" t="s">
        <v>74</v>
      </c>
      <c r="R372" t="s">
        <v>74</v>
      </c>
      <c r="S372" t="s">
        <v>74</v>
      </c>
      <c r="T372" t="s">
        <v>74</v>
      </c>
      <c r="U372" t="s">
        <v>74</v>
      </c>
      <c r="V372" t="s">
        <v>74</v>
      </c>
      <c r="W372" t="s">
        <v>74</v>
      </c>
      <c r="X372" t="s">
        <v>74</v>
      </c>
      <c r="Y372" t="s">
        <v>74</v>
      </c>
      <c r="Z372" t="s">
        <v>74</v>
      </c>
      <c r="AA372" t="s">
        <v>74</v>
      </c>
      <c r="AB372" t="s">
        <v>74</v>
      </c>
      <c r="AC372" t="s">
        <v>74</v>
      </c>
      <c r="AD372" t="s">
        <v>74</v>
      </c>
      <c r="AE372" t="s">
        <v>74</v>
      </c>
      <c r="AF372" t="s">
        <v>74</v>
      </c>
      <c r="AG372">
        <v>0</v>
      </c>
      <c r="AH372">
        <v>0</v>
      </c>
      <c r="AI372">
        <v>0</v>
      </c>
      <c r="AJ372">
        <v>0</v>
      </c>
      <c r="AK372">
        <v>1</v>
      </c>
      <c r="AL372" t="s">
        <v>429</v>
      </c>
      <c r="AM372" t="s">
        <v>430</v>
      </c>
      <c r="AN372" t="s">
        <v>431</v>
      </c>
      <c r="AO372" t="s">
        <v>432</v>
      </c>
      <c r="AP372" t="s">
        <v>74</v>
      </c>
      <c r="AQ372" t="s">
        <v>74</v>
      </c>
      <c r="AR372" t="s">
        <v>423</v>
      </c>
      <c r="AS372" t="s">
        <v>433</v>
      </c>
      <c r="AT372" t="s">
        <v>4456</v>
      </c>
      <c r="AU372">
        <v>1993</v>
      </c>
      <c r="AV372">
        <v>362</v>
      </c>
      <c r="AW372">
        <v>6420</v>
      </c>
      <c r="AX372" t="s">
        <v>74</v>
      </c>
      <c r="AY372" t="s">
        <v>74</v>
      </c>
      <c r="AZ372" t="s">
        <v>74</v>
      </c>
      <c r="BA372" t="s">
        <v>74</v>
      </c>
      <c r="BB372">
        <v>486</v>
      </c>
      <c r="BC372">
        <v>486</v>
      </c>
      <c r="BD372" t="s">
        <v>74</v>
      </c>
      <c r="BE372" t="s">
        <v>4457</v>
      </c>
      <c r="BF372" t="str">
        <f>HYPERLINK("http://dx.doi.org/10.1038/362486a0","http://dx.doi.org/10.1038/362486a0")</f>
        <v>http://dx.doi.org/10.1038/362486a0</v>
      </c>
      <c r="BG372" t="s">
        <v>74</v>
      </c>
      <c r="BH372" t="s">
        <v>74</v>
      </c>
      <c r="BI372">
        <v>1</v>
      </c>
      <c r="BJ372" t="s">
        <v>361</v>
      </c>
      <c r="BK372" t="s">
        <v>88</v>
      </c>
      <c r="BL372" t="s">
        <v>362</v>
      </c>
      <c r="BM372" t="s">
        <v>4458</v>
      </c>
      <c r="BN372" t="s">
        <v>74</v>
      </c>
      <c r="BO372" t="s">
        <v>169</v>
      </c>
      <c r="BP372" t="s">
        <v>74</v>
      </c>
      <c r="BQ372" t="s">
        <v>74</v>
      </c>
      <c r="BR372" t="s">
        <v>91</v>
      </c>
      <c r="BS372" t="s">
        <v>4459</v>
      </c>
      <c r="BT372" t="str">
        <f>HYPERLINK("https%3A%2F%2Fwww.webofscience.com%2Fwos%2Fwoscc%2Ffull-record%2FWOS:A1993KW45300010","View Full Record in Web of Science")</f>
        <v>View Full Record in Web of Science</v>
      </c>
    </row>
    <row r="373" spans="1:72" x14ac:dyDescent="0.15">
      <c r="A373" t="s">
        <v>72</v>
      </c>
      <c r="B373" t="s">
        <v>4460</v>
      </c>
      <c r="C373" t="s">
        <v>74</v>
      </c>
      <c r="D373" t="s">
        <v>74</v>
      </c>
      <c r="E373" t="s">
        <v>74</v>
      </c>
      <c r="F373" t="s">
        <v>4460</v>
      </c>
      <c r="G373" t="s">
        <v>74</v>
      </c>
      <c r="H373" t="s">
        <v>74</v>
      </c>
      <c r="I373" t="s">
        <v>4461</v>
      </c>
      <c r="J373" t="s">
        <v>514</v>
      </c>
      <c r="K373" t="s">
        <v>74</v>
      </c>
      <c r="L373" t="s">
        <v>74</v>
      </c>
      <c r="M373" t="s">
        <v>77</v>
      </c>
      <c r="N373" t="s">
        <v>78</v>
      </c>
      <c r="O373" t="s">
        <v>74</v>
      </c>
      <c r="P373" t="s">
        <v>74</v>
      </c>
      <c r="Q373" t="s">
        <v>74</v>
      </c>
      <c r="R373" t="s">
        <v>74</v>
      </c>
      <c r="S373" t="s">
        <v>74</v>
      </c>
      <c r="T373" t="s">
        <v>74</v>
      </c>
      <c r="U373" t="s">
        <v>4462</v>
      </c>
      <c r="V373" t="s">
        <v>4463</v>
      </c>
      <c r="W373" t="s">
        <v>4464</v>
      </c>
      <c r="X373" t="s">
        <v>4465</v>
      </c>
      <c r="Y373" t="s">
        <v>4466</v>
      </c>
      <c r="Z373" t="s">
        <v>74</v>
      </c>
      <c r="AA373" t="s">
        <v>74</v>
      </c>
      <c r="AB373" t="s">
        <v>74</v>
      </c>
      <c r="AC373" t="s">
        <v>74</v>
      </c>
      <c r="AD373" t="s">
        <v>74</v>
      </c>
      <c r="AE373" t="s">
        <v>74</v>
      </c>
      <c r="AF373" t="s">
        <v>74</v>
      </c>
      <c r="AG373">
        <v>7</v>
      </c>
      <c r="AH373">
        <v>3</v>
      </c>
      <c r="AI373">
        <v>3</v>
      </c>
      <c r="AJ373">
        <v>0</v>
      </c>
      <c r="AK373">
        <v>0</v>
      </c>
      <c r="AL373" t="s">
        <v>520</v>
      </c>
      <c r="AM373" t="s">
        <v>140</v>
      </c>
      <c r="AN373" t="s">
        <v>521</v>
      </c>
      <c r="AO373" t="s">
        <v>522</v>
      </c>
      <c r="AP373" t="s">
        <v>74</v>
      </c>
      <c r="AQ373" t="s">
        <v>74</v>
      </c>
      <c r="AR373" t="s">
        <v>523</v>
      </c>
      <c r="AS373" t="s">
        <v>524</v>
      </c>
      <c r="AT373" t="s">
        <v>4467</v>
      </c>
      <c r="AU373">
        <v>1993</v>
      </c>
      <c r="AV373">
        <v>13</v>
      </c>
      <c r="AW373">
        <v>4</v>
      </c>
      <c r="AX373" t="s">
        <v>74</v>
      </c>
      <c r="AY373" t="s">
        <v>74</v>
      </c>
      <c r="AZ373" t="s">
        <v>74</v>
      </c>
      <c r="BA373" t="s">
        <v>74</v>
      </c>
      <c r="BB373">
        <v>135</v>
      </c>
      <c r="BC373">
        <v>138</v>
      </c>
      <c r="BD373" t="s">
        <v>74</v>
      </c>
      <c r="BE373" t="s">
        <v>74</v>
      </c>
      <c r="BF373" t="s">
        <v>74</v>
      </c>
      <c r="BG373" t="s">
        <v>74</v>
      </c>
      <c r="BH373" t="s">
        <v>74</v>
      </c>
      <c r="BI373">
        <v>4</v>
      </c>
      <c r="BJ373" t="s">
        <v>527</v>
      </c>
      <c r="BK373" t="s">
        <v>88</v>
      </c>
      <c r="BL373" t="s">
        <v>528</v>
      </c>
      <c r="BM373" t="s">
        <v>4468</v>
      </c>
      <c r="BN373" t="s">
        <v>74</v>
      </c>
      <c r="BO373" t="s">
        <v>74</v>
      </c>
      <c r="BP373" t="s">
        <v>74</v>
      </c>
      <c r="BQ373" t="s">
        <v>74</v>
      </c>
      <c r="BR373" t="s">
        <v>91</v>
      </c>
      <c r="BS373" t="s">
        <v>4469</v>
      </c>
      <c r="BT373" t="str">
        <f>HYPERLINK("https%3A%2F%2Fwww.webofscience.com%2Fwos%2Fwoscc%2Ffull-record%2FWOS:A1993KV09200022","View Full Record in Web of Science")</f>
        <v>View Full Record in Web of Science</v>
      </c>
    </row>
    <row r="374" spans="1:72" x14ac:dyDescent="0.15">
      <c r="A374" t="s">
        <v>72</v>
      </c>
      <c r="B374" t="s">
        <v>4470</v>
      </c>
      <c r="C374" t="s">
        <v>74</v>
      </c>
      <c r="D374" t="s">
        <v>74</v>
      </c>
      <c r="E374" t="s">
        <v>74</v>
      </c>
      <c r="F374" t="s">
        <v>4470</v>
      </c>
      <c r="G374" t="s">
        <v>74</v>
      </c>
      <c r="H374" t="s">
        <v>74</v>
      </c>
      <c r="I374" t="s">
        <v>4471</v>
      </c>
      <c r="J374" t="s">
        <v>4472</v>
      </c>
      <c r="K374" t="s">
        <v>74</v>
      </c>
      <c r="L374" t="s">
        <v>74</v>
      </c>
      <c r="M374" t="s">
        <v>77</v>
      </c>
      <c r="N374" t="s">
        <v>534</v>
      </c>
      <c r="O374" t="s">
        <v>74</v>
      </c>
      <c r="P374" t="s">
        <v>74</v>
      </c>
      <c r="Q374" t="s">
        <v>74</v>
      </c>
      <c r="R374" t="s">
        <v>74</v>
      </c>
      <c r="S374" t="s">
        <v>74</v>
      </c>
      <c r="T374" t="s">
        <v>74</v>
      </c>
      <c r="U374" t="s">
        <v>74</v>
      </c>
      <c r="V374" t="s">
        <v>74</v>
      </c>
      <c r="W374" t="s">
        <v>74</v>
      </c>
      <c r="X374" t="s">
        <v>74</v>
      </c>
      <c r="Y374" t="s">
        <v>4473</v>
      </c>
      <c r="Z374" t="s">
        <v>74</v>
      </c>
      <c r="AA374" t="s">
        <v>74</v>
      </c>
      <c r="AB374" t="s">
        <v>74</v>
      </c>
      <c r="AC374" t="s">
        <v>74</v>
      </c>
      <c r="AD374" t="s">
        <v>74</v>
      </c>
      <c r="AE374" t="s">
        <v>74</v>
      </c>
      <c r="AF374" t="s">
        <v>74</v>
      </c>
      <c r="AG374">
        <v>5</v>
      </c>
      <c r="AH374">
        <v>0</v>
      </c>
      <c r="AI374">
        <v>0</v>
      </c>
      <c r="AJ374">
        <v>0</v>
      </c>
      <c r="AK374">
        <v>2</v>
      </c>
      <c r="AL374" t="s">
        <v>4474</v>
      </c>
      <c r="AM374" t="s">
        <v>257</v>
      </c>
      <c r="AN374" t="s">
        <v>4475</v>
      </c>
      <c r="AO374" t="s">
        <v>4476</v>
      </c>
      <c r="AP374" t="s">
        <v>74</v>
      </c>
      <c r="AQ374" t="s">
        <v>74</v>
      </c>
      <c r="AR374" t="s">
        <v>4477</v>
      </c>
      <c r="AS374" t="s">
        <v>4478</v>
      </c>
      <c r="AT374" t="s">
        <v>4467</v>
      </c>
      <c r="AU374">
        <v>1993</v>
      </c>
      <c r="AV374">
        <v>87</v>
      </c>
      <c r="AW374">
        <v>2</v>
      </c>
      <c r="AX374" t="s">
        <v>74</v>
      </c>
      <c r="AY374" t="s">
        <v>74</v>
      </c>
      <c r="AZ374" t="s">
        <v>74</v>
      </c>
      <c r="BA374" t="s">
        <v>74</v>
      </c>
      <c r="BB374">
        <v>360</v>
      </c>
      <c r="BC374">
        <v>363</v>
      </c>
      <c r="BD374" t="s">
        <v>74</v>
      </c>
      <c r="BE374" t="s">
        <v>4479</v>
      </c>
      <c r="BF374" t="str">
        <f>HYPERLINK("http://dx.doi.org/10.2307/2203840","http://dx.doi.org/10.2307/2203840")</f>
        <v>http://dx.doi.org/10.2307/2203840</v>
      </c>
      <c r="BG374" t="s">
        <v>74</v>
      </c>
      <c r="BH374" t="s">
        <v>74</v>
      </c>
      <c r="BI374">
        <v>4</v>
      </c>
      <c r="BJ374" t="s">
        <v>2860</v>
      </c>
      <c r="BK374" t="s">
        <v>2523</v>
      </c>
      <c r="BL374" t="s">
        <v>2862</v>
      </c>
      <c r="BM374" t="s">
        <v>4480</v>
      </c>
      <c r="BN374" t="s">
        <v>74</v>
      </c>
      <c r="BO374" t="s">
        <v>74</v>
      </c>
      <c r="BP374" t="s">
        <v>74</v>
      </c>
      <c r="BQ374" t="s">
        <v>74</v>
      </c>
      <c r="BR374" t="s">
        <v>91</v>
      </c>
      <c r="BS374" t="s">
        <v>4481</v>
      </c>
      <c r="BT374" t="str">
        <f>HYPERLINK("https%3A%2F%2Fwww.webofscience.com%2Fwos%2Fwoscc%2Ffull-record%2FWOS:A1993KW25600021","View Full Record in Web of Science")</f>
        <v>View Full Record in Web of Science</v>
      </c>
    </row>
    <row r="375" spans="1:72" x14ac:dyDescent="0.15">
      <c r="A375" t="s">
        <v>72</v>
      </c>
      <c r="B375" t="s">
        <v>4482</v>
      </c>
      <c r="C375" t="s">
        <v>74</v>
      </c>
      <c r="D375" t="s">
        <v>74</v>
      </c>
      <c r="E375" t="s">
        <v>74</v>
      </c>
      <c r="F375" t="s">
        <v>4482</v>
      </c>
      <c r="G375" t="s">
        <v>74</v>
      </c>
      <c r="H375" t="s">
        <v>74</v>
      </c>
      <c r="I375" t="s">
        <v>4483</v>
      </c>
      <c r="J375" t="s">
        <v>4484</v>
      </c>
      <c r="K375" t="s">
        <v>74</v>
      </c>
      <c r="L375" t="s">
        <v>74</v>
      </c>
      <c r="M375" t="s">
        <v>77</v>
      </c>
      <c r="N375" t="s">
        <v>78</v>
      </c>
      <c r="O375" t="s">
        <v>74</v>
      </c>
      <c r="P375" t="s">
        <v>74</v>
      </c>
      <c r="Q375" t="s">
        <v>74</v>
      </c>
      <c r="R375" t="s">
        <v>74</v>
      </c>
      <c r="S375" t="s">
        <v>74</v>
      </c>
      <c r="T375" t="s">
        <v>74</v>
      </c>
      <c r="U375" t="s">
        <v>4485</v>
      </c>
      <c r="V375" t="s">
        <v>4486</v>
      </c>
      <c r="W375" t="s">
        <v>74</v>
      </c>
      <c r="X375" t="s">
        <v>74</v>
      </c>
      <c r="Y375" t="s">
        <v>4487</v>
      </c>
      <c r="Z375" t="s">
        <v>74</v>
      </c>
      <c r="AA375" t="s">
        <v>74</v>
      </c>
      <c r="AB375" t="s">
        <v>74</v>
      </c>
      <c r="AC375" t="s">
        <v>74</v>
      </c>
      <c r="AD375" t="s">
        <v>74</v>
      </c>
      <c r="AE375" t="s">
        <v>74</v>
      </c>
      <c r="AF375" t="s">
        <v>74</v>
      </c>
      <c r="AG375">
        <v>19</v>
      </c>
      <c r="AH375">
        <v>70</v>
      </c>
      <c r="AI375">
        <v>75</v>
      </c>
      <c r="AJ375">
        <v>0</v>
      </c>
      <c r="AK375">
        <v>19</v>
      </c>
      <c r="AL375" t="s">
        <v>119</v>
      </c>
      <c r="AM375" t="s">
        <v>120</v>
      </c>
      <c r="AN375" t="s">
        <v>121</v>
      </c>
      <c r="AO375" t="s">
        <v>4488</v>
      </c>
      <c r="AP375" t="s">
        <v>74</v>
      </c>
      <c r="AQ375" t="s">
        <v>74</v>
      </c>
      <c r="AR375" t="s">
        <v>4489</v>
      </c>
      <c r="AS375" t="s">
        <v>4490</v>
      </c>
      <c r="AT375" t="s">
        <v>4467</v>
      </c>
      <c r="AU375">
        <v>1993</v>
      </c>
      <c r="AV375">
        <v>45</v>
      </c>
      <c r="AW375" t="s">
        <v>1699</v>
      </c>
      <c r="AX375" t="s">
        <v>74</v>
      </c>
      <c r="AY375" t="s">
        <v>74</v>
      </c>
      <c r="AZ375" t="s">
        <v>74</v>
      </c>
      <c r="BA375" t="s">
        <v>74</v>
      </c>
      <c r="BB375">
        <v>231</v>
      </c>
      <c r="BC375">
        <v>243</v>
      </c>
      <c r="BD375" t="s">
        <v>74</v>
      </c>
      <c r="BE375" t="s">
        <v>4491</v>
      </c>
      <c r="BF375" t="str">
        <f>HYPERLINK("http://dx.doi.org/10.1016/0304-3770(93)90023-P","http://dx.doi.org/10.1016/0304-3770(93)90023-P")</f>
        <v>http://dx.doi.org/10.1016/0304-3770(93)90023-P</v>
      </c>
      <c r="BG375" t="s">
        <v>74</v>
      </c>
      <c r="BH375" t="s">
        <v>74</v>
      </c>
      <c r="BI375">
        <v>13</v>
      </c>
      <c r="BJ375" t="s">
        <v>1234</v>
      </c>
      <c r="BK375" t="s">
        <v>88</v>
      </c>
      <c r="BL375" t="s">
        <v>1234</v>
      </c>
      <c r="BM375" t="s">
        <v>4492</v>
      </c>
      <c r="BN375" t="s">
        <v>74</v>
      </c>
      <c r="BO375" t="s">
        <v>74</v>
      </c>
      <c r="BP375" t="s">
        <v>74</v>
      </c>
      <c r="BQ375" t="s">
        <v>74</v>
      </c>
      <c r="BR375" t="s">
        <v>91</v>
      </c>
      <c r="BS375" t="s">
        <v>4493</v>
      </c>
      <c r="BT375" t="str">
        <f>HYPERLINK("https%3A%2F%2Fwww.webofscience.com%2Fwos%2Fwoscc%2Ffull-record%2FWOS:A1993LB40000007","View Full Record in Web of Science")</f>
        <v>View Full Record in Web of Science</v>
      </c>
    </row>
    <row r="376" spans="1:72" x14ac:dyDescent="0.15">
      <c r="A376" t="s">
        <v>72</v>
      </c>
      <c r="B376" t="s">
        <v>1539</v>
      </c>
      <c r="C376" t="s">
        <v>74</v>
      </c>
      <c r="D376" t="s">
        <v>74</v>
      </c>
      <c r="E376" t="s">
        <v>74</v>
      </c>
      <c r="F376" t="s">
        <v>1539</v>
      </c>
      <c r="G376" t="s">
        <v>74</v>
      </c>
      <c r="H376" t="s">
        <v>74</v>
      </c>
      <c r="I376" t="s">
        <v>4494</v>
      </c>
      <c r="J376" t="s">
        <v>1541</v>
      </c>
      <c r="K376" t="s">
        <v>74</v>
      </c>
      <c r="L376" t="s">
        <v>74</v>
      </c>
      <c r="M376" t="s">
        <v>77</v>
      </c>
      <c r="N376" t="s">
        <v>78</v>
      </c>
      <c r="O376" t="s">
        <v>74</v>
      </c>
      <c r="P376" t="s">
        <v>74</v>
      </c>
      <c r="Q376" t="s">
        <v>74</v>
      </c>
      <c r="R376" t="s">
        <v>74</v>
      </c>
      <c r="S376" t="s">
        <v>74</v>
      </c>
      <c r="T376" t="s">
        <v>74</v>
      </c>
      <c r="U376" t="s">
        <v>74</v>
      </c>
      <c r="V376" t="s">
        <v>4495</v>
      </c>
      <c r="W376" t="s">
        <v>74</v>
      </c>
      <c r="X376" t="s">
        <v>74</v>
      </c>
      <c r="Y376" t="s">
        <v>4496</v>
      </c>
      <c r="Z376" t="s">
        <v>74</v>
      </c>
      <c r="AA376" t="s">
        <v>74</v>
      </c>
      <c r="AB376" t="s">
        <v>74</v>
      </c>
      <c r="AC376" t="s">
        <v>74</v>
      </c>
      <c r="AD376" t="s">
        <v>74</v>
      </c>
      <c r="AE376" t="s">
        <v>74</v>
      </c>
      <c r="AF376" t="s">
        <v>74</v>
      </c>
      <c r="AG376">
        <v>78</v>
      </c>
      <c r="AH376">
        <v>24</v>
      </c>
      <c r="AI376">
        <v>25</v>
      </c>
      <c r="AJ376">
        <v>0</v>
      </c>
      <c r="AK376">
        <v>4</v>
      </c>
      <c r="AL376" t="s">
        <v>1545</v>
      </c>
      <c r="AM376" t="s">
        <v>1546</v>
      </c>
      <c r="AN376" t="s">
        <v>1547</v>
      </c>
      <c r="AO376" t="s">
        <v>1548</v>
      </c>
      <c r="AP376" t="s">
        <v>74</v>
      </c>
      <c r="AQ376" t="s">
        <v>74</v>
      </c>
      <c r="AR376" t="s">
        <v>1549</v>
      </c>
      <c r="AS376" t="s">
        <v>1550</v>
      </c>
      <c r="AT376" t="s">
        <v>4467</v>
      </c>
      <c r="AU376">
        <v>1993</v>
      </c>
      <c r="AV376">
        <v>184</v>
      </c>
      <c r="AW376">
        <v>2</v>
      </c>
      <c r="AX376" t="s">
        <v>74</v>
      </c>
      <c r="AY376" t="s">
        <v>74</v>
      </c>
      <c r="AZ376" t="s">
        <v>74</v>
      </c>
      <c r="BA376" t="s">
        <v>74</v>
      </c>
      <c r="BB376">
        <v>153</v>
      </c>
      <c r="BC376">
        <v>185</v>
      </c>
      <c r="BD376" t="s">
        <v>74</v>
      </c>
      <c r="BE376" t="s">
        <v>4497</v>
      </c>
      <c r="BF376" t="str">
        <f>HYPERLINK("http://dx.doi.org/10.2307/1542225","http://dx.doi.org/10.2307/1542225")</f>
        <v>http://dx.doi.org/10.2307/1542225</v>
      </c>
      <c r="BG376" t="s">
        <v>74</v>
      </c>
      <c r="BH376" t="s">
        <v>74</v>
      </c>
      <c r="BI376">
        <v>33</v>
      </c>
      <c r="BJ376" t="s">
        <v>1552</v>
      </c>
      <c r="BK376" t="s">
        <v>88</v>
      </c>
      <c r="BL376" t="s">
        <v>1553</v>
      </c>
      <c r="BM376" t="s">
        <v>4498</v>
      </c>
      <c r="BN376">
        <v>29300524</v>
      </c>
      <c r="BO376" t="s">
        <v>1910</v>
      </c>
      <c r="BP376" t="s">
        <v>74</v>
      </c>
      <c r="BQ376" t="s">
        <v>74</v>
      </c>
      <c r="BR376" t="s">
        <v>91</v>
      </c>
      <c r="BS376" t="s">
        <v>4499</v>
      </c>
      <c r="BT376" t="str">
        <f>HYPERLINK("https%3A%2F%2Fwww.webofscience.com%2Fwos%2Fwoscc%2Ffull-record%2FWOS:A1993LC80300004","View Full Record in Web of Science")</f>
        <v>View Full Record in Web of Science</v>
      </c>
    </row>
    <row r="377" spans="1:72" x14ac:dyDescent="0.15">
      <c r="A377" t="s">
        <v>72</v>
      </c>
      <c r="B377" t="s">
        <v>3765</v>
      </c>
      <c r="C377" t="s">
        <v>74</v>
      </c>
      <c r="D377" t="s">
        <v>74</v>
      </c>
      <c r="E377" t="s">
        <v>74</v>
      </c>
      <c r="F377" t="s">
        <v>3765</v>
      </c>
      <c r="G377" t="s">
        <v>74</v>
      </c>
      <c r="H377" t="s">
        <v>74</v>
      </c>
      <c r="I377" t="s">
        <v>4500</v>
      </c>
      <c r="J377" t="s">
        <v>3404</v>
      </c>
      <c r="K377" t="s">
        <v>74</v>
      </c>
      <c r="L377" t="s">
        <v>74</v>
      </c>
      <c r="M377" t="s">
        <v>934</v>
      </c>
      <c r="N377" t="s">
        <v>78</v>
      </c>
      <c r="O377" t="s">
        <v>74</v>
      </c>
      <c r="P377" t="s">
        <v>74</v>
      </c>
      <c r="Q377" t="s">
        <v>74</v>
      </c>
      <c r="R377" t="s">
        <v>74</v>
      </c>
      <c r="S377" t="s">
        <v>74</v>
      </c>
      <c r="T377" t="s">
        <v>4501</v>
      </c>
      <c r="U377" t="s">
        <v>74</v>
      </c>
      <c r="V377" t="s">
        <v>4502</v>
      </c>
      <c r="W377" t="s">
        <v>4503</v>
      </c>
      <c r="X377" t="s">
        <v>4504</v>
      </c>
      <c r="Y377" t="s">
        <v>74</v>
      </c>
      <c r="Z377" t="s">
        <v>74</v>
      </c>
      <c r="AA377" t="s">
        <v>74</v>
      </c>
      <c r="AB377" t="s">
        <v>3773</v>
      </c>
      <c r="AC377" t="s">
        <v>74</v>
      </c>
      <c r="AD377" t="s">
        <v>74</v>
      </c>
      <c r="AE377" t="s">
        <v>74</v>
      </c>
      <c r="AF377" t="s">
        <v>74</v>
      </c>
      <c r="AG377">
        <v>9</v>
      </c>
      <c r="AH377">
        <v>4</v>
      </c>
      <c r="AI377">
        <v>4</v>
      </c>
      <c r="AJ377">
        <v>0</v>
      </c>
      <c r="AK377">
        <v>0</v>
      </c>
      <c r="AL377" t="s">
        <v>3410</v>
      </c>
      <c r="AM377" t="s">
        <v>3411</v>
      </c>
      <c r="AN377" t="s">
        <v>3412</v>
      </c>
      <c r="AO377" t="s">
        <v>3413</v>
      </c>
      <c r="AP377" t="s">
        <v>74</v>
      </c>
      <c r="AQ377" t="s">
        <v>74</v>
      </c>
      <c r="AR377" t="s">
        <v>3414</v>
      </c>
      <c r="AS377" t="s">
        <v>3415</v>
      </c>
      <c r="AT377" t="s">
        <v>4467</v>
      </c>
      <c r="AU377">
        <v>1993</v>
      </c>
      <c r="AV377">
        <v>316</v>
      </c>
      <c r="AW377">
        <v>4</v>
      </c>
      <c r="AX377" t="s">
        <v>74</v>
      </c>
      <c r="AY377" t="s">
        <v>74</v>
      </c>
      <c r="AZ377" t="s">
        <v>74</v>
      </c>
      <c r="BA377" t="s">
        <v>74</v>
      </c>
      <c r="BB377">
        <v>341</v>
      </c>
      <c r="BC377">
        <v>345</v>
      </c>
      <c r="BD377" t="s">
        <v>74</v>
      </c>
      <c r="BE377" t="s">
        <v>74</v>
      </c>
      <c r="BF377" t="s">
        <v>74</v>
      </c>
      <c r="BG377" t="s">
        <v>74</v>
      </c>
      <c r="BH377" t="s">
        <v>74</v>
      </c>
      <c r="BI377">
        <v>5</v>
      </c>
      <c r="BJ377" t="s">
        <v>3416</v>
      </c>
      <c r="BK377" t="s">
        <v>88</v>
      </c>
      <c r="BL377" t="s">
        <v>3417</v>
      </c>
      <c r="BM377" t="s">
        <v>4505</v>
      </c>
      <c r="BN377" t="s">
        <v>74</v>
      </c>
      <c r="BO377" t="s">
        <v>74</v>
      </c>
      <c r="BP377" t="s">
        <v>74</v>
      </c>
      <c r="BQ377" t="s">
        <v>74</v>
      </c>
      <c r="BR377" t="s">
        <v>91</v>
      </c>
      <c r="BS377" t="s">
        <v>4506</v>
      </c>
      <c r="BT377" t="str">
        <f>HYPERLINK("https%3A%2F%2Fwww.webofscience.com%2Fwos%2Fwoscc%2Ffull-record%2FWOS:A1993LF79300004","View Full Record in Web of Science")</f>
        <v>View Full Record in Web of Science</v>
      </c>
    </row>
    <row r="378" spans="1:72" x14ac:dyDescent="0.15">
      <c r="A378" t="s">
        <v>72</v>
      </c>
      <c r="B378" t="s">
        <v>4507</v>
      </c>
      <c r="C378" t="s">
        <v>74</v>
      </c>
      <c r="D378" t="s">
        <v>74</v>
      </c>
      <c r="E378" t="s">
        <v>74</v>
      </c>
      <c r="F378" t="s">
        <v>4507</v>
      </c>
      <c r="G378" t="s">
        <v>74</v>
      </c>
      <c r="H378" t="s">
        <v>74</v>
      </c>
      <c r="I378" t="s">
        <v>4508</v>
      </c>
      <c r="J378" t="s">
        <v>3422</v>
      </c>
      <c r="K378" t="s">
        <v>74</v>
      </c>
      <c r="L378" t="s">
        <v>74</v>
      </c>
      <c r="M378" t="s">
        <v>77</v>
      </c>
      <c r="N378" t="s">
        <v>78</v>
      </c>
      <c r="O378" t="s">
        <v>74</v>
      </c>
      <c r="P378" t="s">
        <v>74</v>
      </c>
      <c r="Q378" t="s">
        <v>74</v>
      </c>
      <c r="R378" t="s">
        <v>74</v>
      </c>
      <c r="S378" t="s">
        <v>74</v>
      </c>
      <c r="T378" t="s">
        <v>74</v>
      </c>
      <c r="U378" t="s">
        <v>4509</v>
      </c>
      <c r="V378" t="s">
        <v>4510</v>
      </c>
      <c r="W378" t="s">
        <v>4511</v>
      </c>
      <c r="X378" t="s">
        <v>2803</v>
      </c>
      <c r="Y378" t="s">
        <v>4512</v>
      </c>
      <c r="Z378" t="s">
        <v>74</v>
      </c>
      <c r="AA378" t="s">
        <v>4513</v>
      </c>
      <c r="AB378" t="s">
        <v>4514</v>
      </c>
      <c r="AC378" t="s">
        <v>74</v>
      </c>
      <c r="AD378" t="s">
        <v>74</v>
      </c>
      <c r="AE378" t="s">
        <v>74</v>
      </c>
      <c r="AF378" t="s">
        <v>74</v>
      </c>
      <c r="AG378">
        <v>57</v>
      </c>
      <c r="AH378">
        <v>37</v>
      </c>
      <c r="AI378">
        <v>38</v>
      </c>
      <c r="AJ378">
        <v>0</v>
      </c>
      <c r="AK378">
        <v>3</v>
      </c>
      <c r="AL378" t="s">
        <v>873</v>
      </c>
      <c r="AM378" t="s">
        <v>140</v>
      </c>
      <c r="AN378" t="s">
        <v>874</v>
      </c>
      <c r="AO378" t="s">
        <v>3426</v>
      </c>
      <c r="AP378" t="s">
        <v>74</v>
      </c>
      <c r="AQ378" t="s">
        <v>74</v>
      </c>
      <c r="AR378" t="s">
        <v>3427</v>
      </c>
      <c r="AS378" t="s">
        <v>3428</v>
      </c>
      <c r="AT378" t="s">
        <v>4467</v>
      </c>
      <c r="AU378">
        <v>1993</v>
      </c>
      <c r="AV378">
        <v>40</v>
      </c>
      <c r="AW378">
        <v>4</v>
      </c>
      <c r="AX378" t="s">
        <v>74</v>
      </c>
      <c r="AY378" t="s">
        <v>74</v>
      </c>
      <c r="AZ378" t="s">
        <v>74</v>
      </c>
      <c r="BA378" t="s">
        <v>74</v>
      </c>
      <c r="BB378">
        <v>739</v>
      </c>
      <c r="BC378">
        <v>760</v>
      </c>
      <c r="BD378" t="s">
        <v>74</v>
      </c>
      <c r="BE378" t="s">
        <v>4515</v>
      </c>
      <c r="BF378" t="str">
        <f>HYPERLINK("http://dx.doi.org/10.1016/0967-0637(93)90069-F","http://dx.doi.org/10.1016/0967-0637(93)90069-F")</f>
        <v>http://dx.doi.org/10.1016/0967-0637(93)90069-F</v>
      </c>
      <c r="BG378" t="s">
        <v>74</v>
      </c>
      <c r="BH378" t="s">
        <v>74</v>
      </c>
      <c r="BI378">
        <v>22</v>
      </c>
      <c r="BJ378" t="s">
        <v>963</v>
      </c>
      <c r="BK378" t="s">
        <v>88</v>
      </c>
      <c r="BL378" t="s">
        <v>963</v>
      </c>
      <c r="BM378" t="s">
        <v>4516</v>
      </c>
      <c r="BN378" t="s">
        <v>74</v>
      </c>
      <c r="BO378" t="s">
        <v>74</v>
      </c>
      <c r="BP378" t="s">
        <v>74</v>
      </c>
      <c r="BQ378" t="s">
        <v>74</v>
      </c>
      <c r="BR378" t="s">
        <v>91</v>
      </c>
      <c r="BS378" t="s">
        <v>4517</v>
      </c>
      <c r="BT378" t="str">
        <f>HYPERLINK("https%3A%2F%2Fwww.webofscience.com%2Fwos%2Fwoscc%2Ffull-record%2FWOS:A1993LC00200007","View Full Record in Web of Science")</f>
        <v>View Full Record in Web of Science</v>
      </c>
    </row>
    <row r="379" spans="1:72" x14ac:dyDescent="0.15">
      <c r="A379" t="s">
        <v>72</v>
      </c>
      <c r="B379" t="s">
        <v>4518</v>
      </c>
      <c r="C379" t="s">
        <v>74</v>
      </c>
      <c r="D379" t="s">
        <v>74</v>
      </c>
      <c r="E379" t="s">
        <v>74</v>
      </c>
      <c r="F379" t="s">
        <v>4518</v>
      </c>
      <c r="G379" t="s">
        <v>74</v>
      </c>
      <c r="H379" t="s">
        <v>74</v>
      </c>
      <c r="I379" t="s">
        <v>4519</v>
      </c>
      <c r="J379" t="s">
        <v>3422</v>
      </c>
      <c r="K379" t="s">
        <v>74</v>
      </c>
      <c r="L379" t="s">
        <v>74</v>
      </c>
      <c r="M379" t="s">
        <v>77</v>
      </c>
      <c r="N379" t="s">
        <v>78</v>
      </c>
      <c r="O379" t="s">
        <v>74</v>
      </c>
      <c r="P379" t="s">
        <v>74</v>
      </c>
      <c r="Q379" t="s">
        <v>74</v>
      </c>
      <c r="R379" t="s">
        <v>74</v>
      </c>
      <c r="S379" t="s">
        <v>74</v>
      </c>
      <c r="T379" t="s">
        <v>74</v>
      </c>
      <c r="U379" t="s">
        <v>4520</v>
      </c>
      <c r="V379" t="s">
        <v>4521</v>
      </c>
      <c r="W379" t="s">
        <v>74</v>
      </c>
      <c r="X379" t="s">
        <v>74</v>
      </c>
      <c r="Y379" t="s">
        <v>4522</v>
      </c>
      <c r="Z379" t="s">
        <v>74</v>
      </c>
      <c r="AA379" t="s">
        <v>74</v>
      </c>
      <c r="AB379" t="s">
        <v>74</v>
      </c>
      <c r="AC379" t="s">
        <v>74</v>
      </c>
      <c r="AD379" t="s">
        <v>74</v>
      </c>
      <c r="AE379" t="s">
        <v>74</v>
      </c>
      <c r="AF379" t="s">
        <v>74</v>
      </c>
      <c r="AG379">
        <v>37</v>
      </c>
      <c r="AH379">
        <v>38</v>
      </c>
      <c r="AI379">
        <v>39</v>
      </c>
      <c r="AJ379">
        <v>0</v>
      </c>
      <c r="AK379">
        <v>5</v>
      </c>
      <c r="AL379" t="s">
        <v>873</v>
      </c>
      <c r="AM379" t="s">
        <v>140</v>
      </c>
      <c r="AN379" t="s">
        <v>874</v>
      </c>
      <c r="AO379" t="s">
        <v>3426</v>
      </c>
      <c r="AP379" t="s">
        <v>74</v>
      </c>
      <c r="AQ379" t="s">
        <v>74</v>
      </c>
      <c r="AR379" t="s">
        <v>3427</v>
      </c>
      <c r="AS379" t="s">
        <v>3428</v>
      </c>
      <c r="AT379" t="s">
        <v>4467</v>
      </c>
      <c r="AU379">
        <v>1993</v>
      </c>
      <c r="AV379">
        <v>40</v>
      </c>
      <c r="AW379">
        <v>4</v>
      </c>
      <c r="AX379" t="s">
        <v>74</v>
      </c>
      <c r="AY379" t="s">
        <v>74</v>
      </c>
      <c r="AZ379" t="s">
        <v>74</v>
      </c>
      <c r="BA379" t="s">
        <v>74</v>
      </c>
      <c r="BB379">
        <v>761</v>
      </c>
      <c r="BC379">
        <v>775</v>
      </c>
      <c r="BD379" t="s">
        <v>74</v>
      </c>
      <c r="BE379" t="s">
        <v>4523</v>
      </c>
      <c r="BF379" t="str">
        <f>HYPERLINK("http://dx.doi.org/10.1016/0967-0637(93)90070-J","http://dx.doi.org/10.1016/0967-0637(93)90070-J")</f>
        <v>http://dx.doi.org/10.1016/0967-0637(93)90070-J</v>
      </c>
      <c r="BG379" t="s">
        <v>74</v>
      </c>
      <c r="BH379" t="s">
        <v>74</v>
      </c>
      <c r="BI379">
        <v>15</v>
      </c>
      <c r="BJ379" t="s">
        <v>963</v>
      </c>
      <c r="BK379" t="s">
        <v>88</v>
      </c>
      <c r="BL379" t="s">
        <v>963</v>
      </c>
      <c r="BM379" t="s">
        <v>4516</v>
      </c>
      <c r="BN379" t="s">
        <v>74</v>
      </c>
      <c r="BO379" t="s">
        <v>74</v>
      </c>
      <c r="BP379" t="s">
        <v>74</v>
      </c>
      <c r="BQ379" t="s">
        <v>74</v>
      </c>
      <c r="BR379" t="s">
        <v>91</v>
      </c>
      <c r="BS379" t="s">
        <v>4524</v>
      </c>
      <c r="BT379" t="str">
        <f>HYPERLINK("https%3A%2F%2Fwww.webofscience.com%2Fwos%2Fwoscc%2Ffull-record%2FWOS:A1993LC00200008","View Full Record in Web of Science")</f>
        <v>View Full Record in Web of Science</v>
      </c>
    </row>
    <row r="380" spans="1:72" x14ac:dyDescent="0.15">
      <c r="A380" t="s">
        <v>72</v>
      </c>
      <c r="B380" t="s">
        <v>4525</v>
      </c>
      <c r="C380" t="s">
        <v>74</v>
      </c>
      <c r="D380" t="s">
        <v>74</v>
      </c>
      <c r="E380" t="s">
        <v>74</v>
      </c>
      <c r="F380" t="s">
        <v>4525</v>
      </c>
      <c r="G380" t="s">
        <v>74</v>
      </c>
      <c r="H380" t="s">
        <v>74</v>
      </c>
      <c r="I380" t="s">
        <v>4526</v>
      </c>
      <c r="J380" t="s">
        <v>4527</v>
      </c>
      <c r="K380" t="s">
        <v>74</v>
      </c>
      <c r="L380" t="s">
        <v>74</v>
      </c>
      <c r="M380" t="s">
        <v>77</v>
      </c>
      <c r="N380" t="s">
        <v>78</v>
      </c>
      <c r="O380" t="s">
        <v>74</v>
      </c>
      <c r="P380" t="s">
        <v>74</v>
      </c>
      <c r="Q380" t="s">
        <v>74</v>
      </c>
      <c r="R380" t="s">
        <v>74</v>
      </c>
      <c r="S380" t="s">
        <v>74</v>
      </c>
      <c r="T380" t="s">
        <v>4528</v>
      </c>
      <c r="U380" t="s">
        <v>4529</v>
      </c>
      <c r="V380" t="s">
        <v>4530</v>
      </c>
      <c r="W380" t="s">
        <v>4531</v>
      </c>
      <c r="X380" t="s">
        <v>74</v>
      </c>
      <c r="Y380" t="s">
        <v>4532</v>
      </c>
      <c r="Z380" t="s">
        <v>74</v>
      </c>
      <c r="AA380" t="s">
        <v>74</v>
      </c>
      <c r="AB380" t="s">
        <v>74</v>
      </c>
      <c r="AC380" t="s">
        <v>74</v>
      </c>
      <c r="AD380" t="s">
        <v>74</v>
      </c>
      <c r="AE380" t="s">
        <v>74</v>
      </c>
      <c r="AF380" t="s">
        <v>74</v>
      </c>
      <c r="AG380">
        <v>49</v>
      </c>
      <c r="AH380">
        <v>28</v>
      </c>
      <c r="AI380">
        <v>28</v>
      </c>
      <c r="AJ380">
        <v>0</v>
      </c>
      <c r="AK380">
        <v>6</v>
      </c>
      <c r="AL380" t="s">
        <v>4533</v>
      </c>
      <c r="AM380" t="s">
        <v>4534</v>
      </c>
      <c r="AN380" t="s">
        <v>4535</v>
      </c>
      <c r="AO380" t="s">
        <v>4536</v>
      </c>
      <c r="AP380" t="s">
        <v>74</v>
      </c>
      <c r="AQ380" t="s">
        <v>74</v>
      </c>
      <c r="AR380" t="s">
        <v>4527</v>
      </c>
      <c r="AS380" t="s">
        <v>4537</v>
      </c>
      <c r="AT380" t="s">
        <v>4467</v>
      </c>
      <c r="AU380">
        <v>1993</v>
      </c>
      <c r="AV380">
        <v>188</v>
      </c>
      <c r="AW380">
        <v>1</v>
      </c>
      <c r="AX380" t="s">
        <v>74</v>
      </c>
      <c r="AY380" t="s">
        <v>74</v>
      </c>
      <c r="AZ380" t="s">
        <v>74</v>
      </c>
      <c r="BA380" t="s">
        <v>74</v>
      </c>
      <c r="BB380">
        <v>125</v>
      </c>
      <c r="BC380">
        <v>143</v>
      </c>
      <c r="BD380" t="s">
        <v>74</v>
      </c>
      <c r="BE380" t="s">
        <v>74</v>
      </c>
      <c r="BF380" t="s">
        <v>74</v>
      </c>
      <c r="BG380" t="s">
        <v>74</v>
      </c>
      <c r="BH380" t="s">
        <v>74</v>
      </c>
      <c r="BI380">
        <v>19</v>
      </c>
      <c r="BJ380" t="s">
        <v>3598</v>
      </c>
      <c r="BK380" t="s">
        <v>88</v>
      </c>
      <c r="BL380" t="s">
        <v>3599</v>
      </c>
      <c r="BM380" t="s">
        <v>4538</v>
      </c>
      <c r="BN380" t="s">
        <v>74</v>
      </c>
      <c r="BO380" t="s">
        <v>74</v>
      </c>
      <c r="BP380" t="s">
        <v>74</v>
      </c>
      <c r="BQ380" t="s">
        <v>74</v>
      </c>
      <c r="BR380" t="s">
        <v>91</v>
      </c>
      <c r="BS380" t="s">
        <v>4539</v>
      </c>
      <c r="BT380" t="str">
        <f>HYPERLINK("https%3A%2F%2Fwww.webofscience.com%2Fwos%2Fwoscc%2Ffull-record%2FWOS:A1993LC48100009","View Full Record in Web of Science")</f>
        <v>View Full Record in Web of Science</v>
      </c>
    </row>
    <row r="381" spans="1:72" x14ac:dyDescent="0.15">
      <c r="A381" t="s">
        <v>72</v>
      </c>
      <c r="B381" t="s">
        <v>4540</v>
      </c>
      <c r="C381" t="s">
        <v>74</v>
      </c>
      <c r="D381" t="s">
        <v>74</v>
      </c>
      <c r="E381" t="s">
        <v>74</v>
      </c>
      <c r="F381" t="s">
        <v>4540</v>
      </c>
      <c r="G381" t="s">
        <v>74</v>
      </c>
      <c r="H381" t="s">
        <v>74</v>
      </c>
      <c r="I381" t="s">
        <v>4541</v>
      </c>
      <c r="J381" t="s">
        <v>1640</v>
      </c>
      <c r="K381" t="s">
        <v>74</v>
      </c>
      <c r="L381" t="s">
        <v>74</v>
      </c>
      <c r="M381" t="s">
        <v>77</v>
      </c>
      <c r="N381" t="s">
        <v>78</v>
      </c>
      <c r="O381" t="s">
        <v>74</v>
      </c>
      <c r="P381" t="s">
        <v>74</v>
      </c>
      <c r="Q381" t="s">
        <v>74</v>
      </c>
      <c r="R381" t="s">
        <v>74</v>
      </c>
      <c r="S381" t="s">
        <v>74</v>
      </c>
      <c r="T381" t="s">
        <v>74</v>
      </c>
      <c r="U381" t="s">
        <v>4542</v>
      </c>
      <c r="V381" t="s">
        <v>4543</v>
      </c>
      <c r="W381" t="s">
        <v>4544</v>
      </c>
      <c r="X381" t="s">
        <v>4545</v>
      </c>
      <c r="Y381" t="s">
        <v>4546</v>
      </c>
      <c r="Z381" t="s">
        <v>74</v>
      </c>
      <c r="AA381" t="s">
        <v>4547</v>
      </c>
      <c r="AB381" t="s">
        <v>4548</v>
      </c>
      <c r="AC381" t="s">
        <v>74</v>
      </c>
      <c r="AD381" t="s">
        <v>74</v>
      </c>
      <c r="AE381" t="s">
        <v>74</v>
      </c>
      <c r="AF381" t="s">
        <v>74</v>
      </c>
      <c r="AG381">
        <v>66</v>
      </c>
      <c r="AH381">
        <v>111</v>
      </c>
      <c r="AI381">
        <v>115</v>
      </c>
      <c r="AJ381">
        <v>0</v>
      </c>
      <c r="AK381">
        <v>10</v>
      </c>
      <c r="AL381" t="s">
        <v>873</v>
      </c>
      <c r="AM381" t="s">
        <v>140</v>
      </c>
      <c r="AN381" t="s">
        <v>1118</v>
      </c>
      <c r="AO381" t="s">
        <v>1647</v>
      </c>
      <c r="AP381" t="s">
        <v>74</v>
      </c>
      <c r="AQ381" t="s">
        <v>74</v>
      </c>
      <c r="AR381" t="s">
        <v>1648</v>
      </c>
      <c r="AS381" t="s">
        <v>1649</v>
      </c>
      <c r="AT381" t="s">
        <v>4467</v>
      </c>
      <c r="AU381">
        <v>1993</v>
      </c>
      <c r="AV381">
        <v>57</v>
      </c>
      <c r="AW381">
        <v>7</v>
      </c>
      <c r="AX381" t="s">
        <v>74</v>
      </c>
      <c r="AY381" t="s">
        <v>74</v>
      </c>
      <c r="AZ381" t="s">
        <v>74</v>
      </c>
      <c r="BA381" t="s">
        <v>74</v>
      </c>
      <c r="BB381">
        <v>1587</v>
      </c>
      <c r="BC381">
        <v>1603</v>
      </c>
      <c r="BD381" t="s">
        <v>74</v>
      </c>
      <c r="BE381" t="s">
        <v>4549</v>
      </c>
      <c r="BF381" t="str">
        <f>HYPERLINK("http://dx.doi.org/10.1016/0016-7037(93)90014-N","http://dx.doi.org/10.1016/0016-7037(93)90014-N")</f>
        <v>http://dx.doi.org/10.1016/0016-7037(93)90014-N</v>
      </c>
      <c r="BG381" t="s">
        <v>74</v>
      </c>
      <c r="BH381" t="s">
        <v>74</v>
      </c>
      <c r="BI381">
        <v>17</v>
      </c>
      <c r="BJ381" t="s">
        <v>727</v>
      </c>
      <c r="BK381" t="s">
        <v>88</v>
      </c>
      <c r="BL381" t="s">
        <v>727</v>
      </c>
      <c r="BM381" t="s">
        <v>4550</v>
      </c>
      <c r="BN381" t="s">
        <v>74</v>
      </c>
      <c r="BO381" t="s">
        <v>74</v>
      </c>
      <c r="BP381" t="s">
        <v>74</v>
      </c>
      <c r="BQ381" t="s">
        <v>74</v>
      </c>
      <c r="BR381" t="s">
        <v>91</v>
      </c>
      <c r="BS381" t="s">
        <v>4551</v>
      </c>
      <c r="BT381" t="str">
        <f>HYPERLINK("https%3A%2F%2Fwww.webofscience.com%2Fwos%2Fwoscc%2Ffull-record%2FWOS:A1993KY31300014","View Full Record in Web of Science")</f>
        <v>View Full Record in Web of Science</v>
      </c>
    </row>
    <row r="382" spans="1:72" x14ac:dyDescent="0.15">
      <c r="A382" t="s">
        <v>72</v>
      </c>
      <c r="B382" t="s">
        <v>4552</v>
      </c>
      <c r="C382" t="s">
        <v>74</v>
      </c>
      <c r="D382" t="s">
        <v>74</v>
      </c>
      <c r="E382" t="s">
        <v>74</v>
      </c>
      <c r="F382" t="s">
        <v>4552</v>
      </c>
      <c r="G382" t="s">
        <v>74</v>
      </c>
      <c r="H382" t="s">
        <v>74</v>
      </c>
      <c r="I382" t="s">
        <v>4553</v>
      </c>
      <c r="J382" t="s">
        <v>1640</v>
      </c>
      <c r="K382" t="s">
        <v>74</v>
      </c>
      <c r="L382" t="s">
        <v>74</v>
      </c>
      <c r="M382" t="s">
        <v>77</v>
      </c>
      <c r="N382" t="s">
        <v>353</v>
      </c>
      <c r="O382" t="s">
        <v>74</v>
      </c>
      <c r="P382" t="s">
        <v>74</v>
      </c>
      <c r="Q382" t="s">
        <v>74</v>
      </c>
      <c r="R382" t="s">
        <v>74</v>
      </c>
      <c r="S382" t="s">
        <v>74</v>
      </c>
      <c r="T382" t="s">
        <v>74</v>
      </c>
      <c r="U382" t="s">
        <v>4554</v>
      </c>
      <c r="V382" t="s">
        <v>4555</v>
      </c>
      <c r="W382" t="s">
        <v>4556</v>
      </c>
      <c r="X382" t="s">
        <v>4557</v>
      </c>
      <c r="Y382" t="s">
        <v>4558</v>
      </c>
      <c r="Z382" t="s">
        <v>74</v>
      </c>
      <c r="AA382" t="s">
        <v>4559</v>
      </c>
      <c r="AB382" t="s">
        <v>74</v>
      </c>
      <c r="AC382" t="s">
        <v>74</v>
      </c>
      <c r="AD382" t="s">
        <v>74</v>
      </c>
      <c r="AE382" t="s">
        <v>74</v>
      </c>
      <c r="AF382" t="s">
        <v>74</v>
      </c>
      <c r="AG382">
        <v>39</v>
      </c>
      <c r="AH382">
        <v>138</v>
      </c>
      <c r="AI382">
        <v>150</v>
      </c>
      <c r="AJ382">
        <v>0</v>
      </c>
      <c r="AK382">
        <v>37</v>
      </c>
      <c r="AL382" t="s">
        <v>873</v>
      </c>
      <c r="AM382" t="s">
        <v>140</v>
      </c>
      <c r="AN382" t="s">
        <v>874</v>
      </c>
      <c r="AO382" t="s">
        <v>1647</v>
      </c>
      <c r="AP382" t="s">
        <v>74</v>
      </c>
      <c r="AQ382" t="s">
        <v>74</v>
      </c>
      <c r="AR382" t="s">
        <v>1648</v>
      </c>
      <c r="AS382" t="s">
        <v>1649</v>
      </c>
      <c r="AT382" t="s">
        <v>4467</v>
      </c>
      <c r="AU382">
        <v>1993</v>
      </c>
      <c r="AV382">
        <v>57</v>
      </c>
      <c r="AW382">
        <v>8</v>
      </c>
      <c r="AX382" t="s">
        <v>74</v>
      </c>
      <c r="AY382" t="s">
        <v>74</v>
      </c>
      <c r="AZ382" t="s">
        <v>74</v>
      </c>
      <c r="BA382" t="s">
        <v>74</v>
      </c>
      <c r="BB382">
        <v>1883</v>
      </c>
      <c r="BC382">
        <v>1889</v>
      </c>
      <c r="BD382" t="s">
        <v>74</v>
      </c>
      <c r="BE382" t="s">
        <v>4560</v>
      </c>
      <c r="BF382" t="str">
        <f>HYPERLINK("http://dx.doi.org/10.1016/0016-7037(93)90120-L","http://dx.doi.org/10.1016/0016-7037(93)90120-L")</f>
        <v>http://dx.doi.org/10.1016/0016-7037(93)90120-L</v>
      </c>
      <c r="BG382" t="s">
        <v>74</v>
      </c>
      <c r="BH382" t="s">
        <v>74</v>
      </c>
      <c r="BI382">
        <v>7</v>
      </c>
      <c r="BJ382" t="s">
        <v>727</v>
      </c>
      <c r="BK382" t="s">
        <v>88</v>
      </c>
      <c r="BL382" t="s">
        <v>727</v>
      </c>
      <c r="BM382" t="s">
        <v>4561</v>
      </c>
      <c r="BN382" t="s">
        <v>74</v>
      </c>
      <c r="BO382" t="s">
        <v>74</v>
      </c>
      <c r="BP382" t="s">
        <v>74</v>
      </c>
      <c r="BQ382" t="s">
        <v>74</v>
      </c>
      <c r="BR382" t="s">
        <v>91</v>
      </c>
      <c r="BS382" t="s">
        <v>4562</v>
      </c>
      <c r="BT382" t="str">
        <f>HYPERLINK("https%3A%2F%2Fwww.webofscience.com%2Fwos%2Fwoscc%2Ffull-record%2FWOS:A1993LA66400017","View Full Record in Web of Science")</f>
        <v>View Full Record in Web of Science</v>
      </c>
    </row>
    <row r="383" spans="1:72" x14ac:dyDescent="0.15">
      <c r="A383" t="s">
        <v>72</v>
      </c>
      <c r="B383" t="s">
        <v>4563</v>
      </c>
      <c r="C383" t="s">
        <v>74</v>
      </c>
      <c r="D383" t="s">
        <v>74</v>
      </c>
      <c r="E383" t="s">
        <v>74</v>
      </c>
      <c r="F383" t="s">
        <v>4563</v>
      </c>
      <c r="G383" t="s">
        <v>74</v>
      </c>
      <c r="H383" t="s">
        <v>74</v>
      </c>
      <c r="I383" t="s">
        <v>4564</v>
      </c>
      <c r="J383" t="s">
        <v>772</v>
      </c>
      <c r="K383" t="s">
        <v>74</v>
      </c>
      <c r="L383" t="s">
        <v>74</v>
      </c>
      <c r="M383" t="s">
        <v>77</v>
      </c>
      <c r="N383" t="s">
        <v>4565</v>
      </c>
      <c r="O383" t="s">
        <v>74</v>
      </c>
      <c r="P383" t="s">
        <v>74</v>
      </c>
      <c r="Q383" t="s">
        <v>74</v>
      </c>
      <c r="R383" t="s">
        <v>74</v>
      </c>
      <c r="S383" t="s">
        <v>74</v>
      </c>
      <c r="T383" t="s">
        <v>74</v>
      </c>
      <c r="U383" t="s">
        <v>74</v>
      </c>
      <c r="V383" t="s">
        <v>74</v>
      </c>
      <c r="W383" t="s">
        <v>74</v>
      </c>
      <c r="X383" t="s">
        <v>74</v>
      </c>
      <c r="Y383" t="s">
        <v>74</v>
      </c>
      <c r="Z383" t="s">
        <v>74</v>
      </c>
      <c r="AA383" t="s">
        <v>4566</v>
      </c>
      <c r="AB383" t="s">
        <v>74</v>
      </c>
      <c r="AC383" t="s">
        <v>74</v>
      </c>
      <c r="AD383" t="s">
        <v>74</v>
      </c>
      <c r="AE383" t="s">
        <v>74</v>
      </c>
      <c r="AF383" t="s">
        <v>74</v>
      </c>
      <c r="AG383">
        <v>1</v>
      </c>
      <c r="AH383">
        <v>0</v>
      </c>
      <c r="AI383">
        <v>0</v>
      </c>
      <c r="AJ383">
        <v>0</v>
      </c>
      <c r="AK383">
        <v>1</v>
      </c>
      <c r="AL383" t="s">
        <v>761</v>
      </c>
      <c r="AM383" t="s">
        <v>762</v>
      </c>
      <c r="AN383" t="s">
        <v>763</v>
      </c>
      <c r="AO383" t="s">
        <v>779</v>
      </c>
      <c r="AP383" t="s">
        <v>74</v>
      </c>
      <c r="AQ383" t="s">
        <v>74</v>
      </c>
      <c r="AR383" t="s">
        <v>772</v>
      </c>
      <c r="AS383" t="s">
        <v>452</v>
      </c>
      <c r="AT383" t="s">
        <v>4467</v>
      </c>
      <c r="AU383">
        <v>1993</v>
      </c>
      <c r="AV383">
        <v>21</v>
      </c>
      <c r="AW383">
        <v>4</v>
      </c>
      <c r="AX383" t="s">
        <v>74</v>
      </c>
      <c r="AY383" t="s">
        <v>74</v>
      </c>
      <c r="AZ383" t="s">
        <v>74</v>
      </c>
      <c r="BA383" t="s">
        <v>74</v>
      </c>
      <c r="BB383">
        <v>384</v>
      </c>
      <c r="BC383">
        <v>384</v>
      </c>
      <c r="BD383" t="s">
        <v>74</v>
      </c>
      <c r="BE383" t="s">
        <v>74</v>
      </c>
      <c r="BF383" t="s">
        <v>74</v>
      </c>
      <c r="BG383" t="s">
        <v>74</v>
      </c>
      <c r="BH383" t="s">
        <v>74</v>
      </c>
      <c r="BI383">
        <v>1</v>
      </c>
      <c r="BJ383" t="s">
        <v>452</v>
      </c>
      <c r="BK383" t="s">
        <v>88</v>
      </c>
      <c r="BL383" t="s">
        <v>452</v>
      </c>
      <c r="BM383" t="s">
        <v>4567</v>
      </c>
      <c r="BN383" t="s">
        <v>74</v>
      </c>
      <c r="BO383" t="s">
        <v>74</v>
      </c>
      <c r="BP383" t="s">
        <v>74</v>
      </c>
      <c r="BQ383" t="s">
        <v>74</v>
      </c>
      <c r="BR383" t="s">
        <v>91</v>
      </c>
      <c r="BS383" t="s">
        <v>4568</v>
      </c>
      <c r="BT383" t="str">
        <f>HYPERLINK("https%3A%2F%2Fwww.webofscience.com%2Fwos%2Fwoscc%2Ffull-record%2FWOS:A1993KW84500031","View Full Record in Web of Science")</f>
        <v>View Full Record in Web of Science</v>
      </c>
    </row>
    <row r="384" spans="1:72" x14ac:dyDescent="0.15">
      <c r="A384" t="s">
        <v>72</v>
      </c>
      <c r="B384" t="s">
        <v>4569</v>
      </c>
      <c r="C384" t="s">
        <v>74</v>
      </c>
      <c r="D384" t="s">
        <v>74</v>
      </c>
      <c r="E384" t="s">
        <v>74</v>
      </c>
      <c r="F384" t="s">
        <v>4569</v>
      </c>
      <c r="G384" t="s">
        <v>74</v>
      </c>
      <c r="H384" t="s">
        <v>74</v>
      </c>
      <c r="I384" t="s">
        <v>4570</v>
      </c>
      <c r="J384" t="s">
        <v>4571</v>
      </c>
      <c r="K384" t="s">
        <v>74</v>
      </c>
      <c r="L384" t="s">
        <v>74</v>
      </c>
      <c r="M384" t="s">
        <v>77</v>
      </c>
      <c r="N384" t="s">
        <v>78</v>
      </c>
      <c r="O384" t="s">
        <v>74</v>
      </c>
      <c r="P384" t="s">
        <v>74</v>
      </c>
      <c r="Q384" t="s">
        <v>74</v>
      </c>
      <c r="R384" t="s">
        <v>74</v>
      </c>
      <c r="S384" t="s">
        <v>74</v>
      </c>
      <c r="T384" t="s">
        <v>74</v>
      </c>
      <c r="U384" t="s">
        <v>74</v>
      </c>
      <c r="V384" t="s">
        <v>4572</v>
      </c>
      <c r="W384" t="s">
        <v>74</v>
      </c>
      <c r="X384" t="s">
        <v>74</v>
      </c>
      <c r="Y384" t="s">
        <v>4573</v>
      </c>
      <c r="Z384" t="s">
        <v>74</v>
      </c>
      <c r="AA384" t="s">
        <v>74</v>
      </c>
      <c r="AB384" t="s">
        <v>74</v>
      </c>
      <c r="AC384" t="s">
        <v>74</v>
      </c>
      <c r="AD384" t="s">
        <v>74</v>
      </c>
      <c r="AE384" t="s">
        <v>74</v>
      </c>
      <c r="AF384" t="s">
        <v>74</v>
      </c>
      <c r="AG384">
        <v>9</v>
      </c>
      <c r="AH384">
        <v>43</v>
      </c>
      <c r="AI384">
        <v>52</v>
      </c>
      <c r="AJ384">
        <v>0</v>
      </c>
      <c r="AK384">
        <v>6</v>
      </c>
      <c r="AL384" t="s">
        <v>4574</v>
      </c>
      <c r="AM384" t="s">
        <v>4575</v>
      </c>
      <c r="AN384" t="s">
        <v>4576</v>
      </c>
      <c r="AO384" t="s">
        <v>4577</v>
      </c>
      <c r="AP384" t="s">
        <v>74</v>
      </c>
      <c r="AQ384" t="s">
        <v>74</v>
      </c>
      <c r="AR384" t="s">
        <v>4571</v>
      </c>
      <c r="AS384" t="s">
        <v>4578</v>
      </c>
      <c r="AT384" t="s">
        <v>4467</v>
      </c>
      <c r="AU384">
        <v>1993</v>
      </c>
      <c r="AV384">
        <v>135</v>
      </c>
      <c r="AW384">
        <v>2</v>
      </c>
      <c r="AX384" t="s">
        <v>74</v>
      </c>
      <c r="AY384" t="s">
        <v>74</v>
      </c>
      <c r="AZ384" t="s">
        <v>74</v>
      </c>
      <c r="BA384" t="s">
        <v>74</v>
      </c>
      <c r="BB384">
        <v>121</v>
      </c>
      <c r="BC384">
        <v>131</v>
      </c>
      <c r="BD384" t="s">
        <v>74</v>
      </c>
      <c r="BE384" t="s">
        <v>4579</v>
      </c>
      <c r="BF384" t="str">
        <f>HYPERLINK("http://dx.doi.org/10.1111/j.1474-919X.1993.tb02823.x","http://dx.doi.org/10.1111/j.1474-919X.1993.tb02823.x")</f>
        <v>http://dx.doi.org/10.1111/j.1474-919X.1993.tb02823.x</v>
      </c>
      <c r="BG384" t="s">
        <v>74</v>
      </c>
      <c r="BH384" t="s">
        <v>74</v>
      </c>
      <c r="BI384">
        <v>11</v>
      </c>
      <c r="BJ384" t="s">
        <v>2419</v>
      </c>
      <c r="BK384" t="s">
        <v>88</v>
      </c>
      <c r="BL384" t="s">
        <v>713</v>
      </c>
      <c r="BM384" t="s">
        <v>4580</v>
      </c>
      <c r="BN384" t="s">
        <v>74</v>
      </c>
      <c r="BO384" t="s">
        <v>74</v>
      </c>
      <c r="BP384" t="s">
        <v>74</v>
      </c>
      <c r="BQ384" t="s">
        <v>74</v>
      </c>
      <c r="BR384" t="s">
        <v>91</v>
      </c>
      <c r="BS384" t="s">
        <v>4581</v>
      </c>
      <c r="BT384" t="str">
        <f>HYPERLINK("https%3A%2F%2Fwww.webofscience.com%2Fwos%2Fwoscc%2Ffull-record%2FWOS:A1993MA43700002","View Full Record in Web of Science")</f>
        <v>View Full Record in Web of Science</v>
      </c>
    </row>
    <row r="385" spans="1:72" x14ac:dyDescent="0.15">
      <c r="A385" t="s">
        <v>72</v>
      </c>
      <c r="B385" t="s">
        <v>4582</v>
      </c>
      <c r="C385" t="s">
        <v>74</v>
      </c>
      <c r="D385" t="s">
        <v>74</v>
      </c>
      <c r="E385" t="s">
        <v>74</v>
      </c>
      <c r="F385" t="s">
        <v>4582</v>
      </c>
      <c r="G385" t="s">
        <v>74</v>
      </c>
      <c r="H385" t="s">
        <v>74</v>
      </c>
      <c r="I385" t="s">
        <v>4583</v>
      </c>
      <c r="J385" t="s">
        <v>4584</v>
      </c>
      <c r="K385" t="s">
        <v>74</v>
      </c>
      <c r="L385" t="s">
        <v>74</v>
      </c>
      <c r="M385" t="s">
        <v>77</v>
      </c>
      <c r="N385" t="s">
        <v>78</v>
      </c>
      <c r="O385" t="s">
        <v>74</v>
      </c>
      <c r="P385" t="s">
        <v>74</v>
      </c>
      <c r="Q385" t="s">
        <v>74</v>
      </c>
      <c r="R385" t="s">
        <v>74</v>
      </c>
      <c r="S385" t="s">
        <v>74</v>
      </c>
      <c r="T385" t="s">
        <v>4585</v>
      </c>
      <c r="U385" t="s">
        <v>4586</v>
      </c>
      <c r="V385" t="s">
        <v>4587</v>
      </c>
      <c r="W385" t="s">
        <v>74</v>
      </c>
      <c r="X385" t="s">
        <v>74</v>
      </c>
      <c r="Y385" t="s">
        <v>4588</v>
      </c>
      <c r="Z385" t="s">
        <v>74</v>
      </c>
      <c r="AA385" t="s">
        <v>74</v>
      </c>
      <c r="AB385" t="s">
        <v>74</v>
      </c>
      <c r="AC385" t="s">
        <v>74</v>
      </c>
      <c r="AD385" t="s">
        <v>74</v>
      </c>
      <c r="AE385" t="s">
        <v>74</v>
      </c>
      <c r="AF385" t="s">
        <v>74</v>
      </c>
      <c r="AG385">
        <v>20</v>
      </c>
      <c r="AH385">
        <v>1</v>
      </c>
      <c r="AI385">
        <v>1</v>
      </c>
      <c r="AJ385">
        <v>0</v>
      </c>
      <c r="AK385">
        <v>2</v>
      </c>
      <c r="AL385" t="s">
        <v>4589</v>
      </c>
      <c r="AM385" t="s">
        <v>178</v>
      </c>
      <c r="AN385" t="s">
        <v>4590</v>
      </c>
      <c r="AO385" t="s">
        <v>4591</v>
      </c>
      <c r="AP385" t="s">
        <v>74</v>
      </c>
      <c r="AQ385" t="s">
        <v>74</v>
      </c>
      <c r="AR385" t="s">
        <v>4592</v>
      </c>
      <c r="AS385" t="s">
        <v>4593</v>
      </c>
      <c r="AT385" t="s">
        <v>4467</v>
      </c>
      <c r="AU385">
        <v>1993</v>
      </c>
      <c r="AV385">
        <v>14</v>
      </c>
      <c r="AW385">
        <v>4</v>
      </c>
      <c r="AX385" t="s">
        <v>74</v>
      </c>
      <c r="AY385" t="s">
        <v>74</v>
      </c>
      <c r="AZ385" t="s">
        <v>74</v>
      </c>
      <c r="BA385" t="s">
        <v>74</v>
      </c>
      <c r="BB385">
        <v>763</v>
      </c>
      <c r="BC385">
        <v>776</v>
      </c>
      <c r="BD385" t="s">
        <v>74</v>
      </c>
      <c r="BE385" t="s">
        <v>4594</v>
      </c>
      <c r="BF385" t="str">
        <f>HYPERLINK("http://dx.doi.org/10.1007/BF02084286","http://dx.doi.org/10.1007/BF02084286")</f>
        <v>http://dx.doi.org/10.1007/BF02084286</v>
      </c>
      <c r="BG385" t="s">
        <v>74</v>
      </c>
      <c r="BH385" t="s">
        <v>74</v>
      </c>
      <c r="BI385">
        <v>14</v>
      </c>
      <c r="BJ385" t="s">
        <v>4595</v>
      </c>
      <c r="BK385" t="s">
        <v>88</v>
      </c>
      <c r="BL385" t="s">
        <v>4596</v>
      </c>
      <c r="BM385" t="s">
        <v>4597</v>
      </c>
      <c r="BN385" t="s">
        <v>74</v>
      </c>
      <c r="BO385" t="s">
        <v>74</v>
      </c>
      <c r="BP385" t="s">
        <v>74</v>
      </c>
      <c r="BQ385" t="s">
        <v>74</v>
      </c>
      <c r="BR385" t="s">
        <v>91</v>
      </c>
      <c r="BS385" t="s">
        <v>4598</v>
      </c>
      <c r="BT385" t="str">
        <f>HYPERLINK("https%3A%2F%2Fwww.webofscience.com%2Fwos%2Fwoscc%2Ffull-record%2FWOS:A1993KX63900003","View Full Record in Web of Science")</f>
        <v>View Full Record in Web of Science</v>
      </c>
    </row>
    <row r="386" spans="1:72" x14ac:dyDescent="0.15">
      <c r="A386" t="s">
        <v>72</v>
      </c>
      <c r="B386" t="s">
        <v>4599</v>
      </c>
      <c r="C386" t="s">
        <v>74</v>
      </c>
      <c r="D386" t="s">
        <v>74</v>
      </c>
      <c r="E386" t="s">
        <v>74</v>
      </c>
      <c r="F386" t="s">
        <v>4599</v>
      </c>
      <c r="G386" t="s">
        <v>74</v>
      </c>
      <c r="H386" t="s">
        <v>74</v>
      </c>
      <c r="I386" t="s">
        <v>4600</v>
      </c>
      <c r="J386" t="s">
        <v>1705</v>
      </c>
      <c r="K386" t="s">
        <v>74</v>
      </c>
      <c r="L386" t="s">
        <v>74</v>
      </c>
      <c r="M386" t="s">
        <v>77</v>
      </c>
      <c r="N386" t="s">
        <v>78</v>
      </c>
      <c r="O386" t="s">
        <v>74</v>
      </c>
      <c r="P386" t="s">
        <v>74</v>
      </c>
      <c r="Q386" t="s">
        <v>74</v>
      </c>
      <c r="R386" t="s">
        <v>74</v>
      </c>
      <c r="S386" t="s">
        <v>74</v>
      </c>
      <c r="T386" t="s">
        <v>4601</v>
      </c>
      <c r="U386" t="s">
        <v>4602</v>
      </c>
      <c r="V386" t="s">
        <v>4603</v>
      </c>
      <c r="W386" t="s">
        <v>74</v>
      </c>
      <c r="X386" t="s">
        <v>74</v>
      </c>
      <c r="Y386" t="s">
        <v>4604</v>
      </c>
      <c r="Z386" t="s">
        <v>74</v>
      </c>
      <c r="AA386" t="s">
        <v>74</v>
      </c>
      <c r="AB386" t="s">
        <v>74</v>
      </c>
      <c r="AC386" t="s">
        <v>74</v>
      </c>
      <c r="AD386" t="s">
        <v>74</v>
      </c>
      <c r="AE386" t="s">
        <v>74</v>
      </c>
      <c r="AF386" t="s">
        <v>74</v>
      </c>
      <c r="AG386">
        <v>38</v>
      </c>
      <c r="AH386">
        <v>41</v>
      </c>
      <c r="AI386">
        <v>41</v>
      </c>
      <c r="AJ386">
        <v>1</v>
      </c>
      <c r="AK386">
        <v>30</v>
      </c>
      <c r="AL386" t="s">
        <v>1713</v>
      </c>
      <c r="AM386" t="s">
        <v>320</v>
      </c>
      <c r="AN386" t="s">
        <v>1714</v>
      </c>
      <c r="AO386" t="s">
        <v>1715</v>
      </c>
      <c r="AP386" t="s">
        <v>74</v>
      </c>
      <c r="AQ386" t="s">
        <v>74</v>
      </c>
      <c r="AR386" t="s">
        <v>1716</v>
      </c>
      <c r="AS386" t="s">
        <v>1717</v>
      </c>
      <c r="AT386" t="s">
        <v>4467</v>
      </c>
      <c r="AU386">
        <v>1993</v>
      </c>
      <c r="AV386">
        <v>16</v>
      </c>
      <c r="AW386">
        <v>3</v>
      </c>
      <c r="AX386" t="s">
        <v>74</v>
      </c>
      <c r="AY386" t="s">
        <v>74</v>
      </c>
      <c r="AZ386" t="s">
        <v>74</v>
      </c>
      <c r="BA386" t="s">
        <v>74</v>
      </c>
      <c r="BB386">
        <v>257</v>
      </c>
      <c r="BC386">
        <v>276</v>
      </c>
      <c r="BD386" t="s">
        <v>74</v>
      </c>
      <c r="BE386" t="s">
        <v>4605</v>
      </c>
      <c r="BF386" t="str">
        <f>HYPERLINK("http://dx.doi.org/10.1007/BF00696899","http://dx.doi.org/10.1007/BF00696899")</f>
        <v>http://dx.doi.org/10.1007/BF00696899</v>
      </c>
      <c r="BG386" t="s">
        <v>74</v>
      </c>
      <c r="BH386" t="s">
        <v>74</v>
      </c>
      <c r="BI386">
        <v>20</v>
      </c>
      <c r="BJ386" t="s">
        <v>1719</v>
      </c>
      <c r="BK386" t="s">
        <v>88</v>
      </c>
      <c r="BL386" t="s">
        <v>1720</v>
      </c>
      <c r="BM386" t="s">
        <v>4606</v>
      </c>
      <c r="BN386" t="s">
        <v>74</v>
      </c>
      <c r="BO386" t="s">
        <v>74</v>
      </c>
      <c r="BP386" t="s">
        <v>74</v>
      </c>
      <c r="BQ386" t="s">
        <v>74</v>
      </c>
      <c r="BR386" t="s">
        <v>91</v>
      </c>
      <c r="BS386" t="s">
        <v>4607</v>
      </c>
      <c r="BT386" t="str">
        <f>HYPERLINK("https%3A%2F%2Fwww.webofscience.com%2Fwos%2Fwoscc%2Ffull-record%2FWOS:A1993KV10700004","View Full Record in Web of Science")</f>
        <v>View Full Record in Web of Science</v>
      </c>
    </row>
    <row r="387" spans="1:72" x14ac:dyDescent="0.15">
      <c r="A387" t="s">
        <v>72</v>
      </c>
      <c r="B387" t="s">
        <v>4608</v>
      </c>
      <c r="C387" t="s">
        <v>74</v>
      </c>
      <c r="D387" t="s">
        <v>74</v>
      </c>
      <c r="E387" t="s">
        <v>74</v>
      </c>
      <c r="F387" t="s">
        <v>4608</v>
      </c>
      <c r="G387" t="s">
        <v>74</v>
      </c>
      <c r="H387" t="s">
        <v>74</v>
      </c>
      <c r="I387" t="s">
        <v>4609</v>
      </c>
      <c r="J387" t="s">
        <v>3604</v>
      </c>
      <c r="K387" t="s">
        <v>74</v>
      </c>
      <c r="L387" t="s">
        <v>74</v>
      </c>
      <c r="M387" t="s">
        <v>77</v>
      </c>
      <c r="N387" t="s">
        <v>599</v>
      </c>
      <c r="O387" t="s">
        <v>74</v>
      </c>
      <c r="P387" t="s">
        <v>74</v>
      </c>
      <c r="Q387" t="s">
        <v>74</v>
      </c>
      <c r="R387" t="s">
        <v>74</v>
      </c>
      <c r="S387" t="s">
        <v>74</v>
      </c>
      <c r="T387" t="s">
        <v>74</v>
      </c>
      <c r="U387" t="s">
        <v>74</v>
      </c>
      <c r="V387" t="s">
        <v>74</v>
      </c>
      <c r="W387" t="s">
        <v>74</v>
      </c>
      <c r="X387" t="s">
        <v>74</v>
      </c>
      <c r="Y387" t="s">
        <v>4610</v>
      </c>
      <c r="Z387" t="s">
        <v>74</v>
      </c>
      <c r="AA387" t="s">
        <v>3951</v>
      </c>
      <c r="AB387" t="s">
        <v>3952</v>
      </c>
      <c r="AC387" t="s">
        <v>74</v>
      </c>
      <c r="AD387" t="s">
        <v>74</v>
      </c>
      <c r="AE387" t="s">
        <v>74</v>
      </c>
      <c r="AF387" t="s">
        <v>74</v>
      </c>
      <c r="AG387">
        <v>7</v>
      </c>
      <c r="AH387">
        <v>3</v>
      </c>
      <c r="AI387">
        <v>3</v>
      </c>
      <c r="AJ387">
        <v>0</v>
      </c>
      <c r="AK387">
        <v>5</v>
      </c>
      <c r="AL387" t="s">
        <v>256</v>
      </c>
      <c r="AM387" t="s">
        <v>257</v>
      </c>
      <c r="AN387" t="s">
        <v>396</v>
      </c>
      <c r="AO387" t="s">
        <v>3611</v>
      </c>
      <c r="AP387" t="s">
        <v>3612</v>
      </c>
      <c r="AQ387" t="s">
        <v>74</v>
      </c>
      <c r="AR387" t="s">
        <v>3613</v>
      </c>
      <c r="AS387" t="s">
        <v>3614</v>
      </c>
      <c r="AT387" t="s">
        <v>4611</v>
      </c>
      <c r="AU387">
        <v>1993</v>
      </c>
      <c r="AV387">
        <v>98</v>
      </c>
      <c r="AW387" t="s">
        <v>4612</v>
      </c>
      <c r="AX387" t="s">
        <v>74</v>
      </c>
      <c r="AY387" t="s">
        <v>74</v>
      </c>
      <c r="AZ387" t="s">
        <v>74</v>
      </c>
      <c r="BA387" t="s">
        <v>74</v>
      </c>
      <c r="BB387">
        <v>6181</v>
      </c>
      <c r="BC387">
        <v>6183</v>
      </c>
      <c r="BD387" t="s">
        <v>74</v>
      </c>
      <c r="BE387" t="s">
        <v>4613</v>
      </c>
      <c r="BF387" t="str">
        <f>HYPERLINK("http://dx.doi.org/10.1029/92JA02786","http://dx.doi.org/10.1029/92JA02786")</f>
        <v>http://dx.doi.org/10.1029/92JA02786</v>
      </c>
      <c r="BG387" t="s">
        <v>74</v>
      </c>
      <c r="BH387" t="s">
        <v>74</v>
      </c>
      <c r="BI387">
        <v>3</v>
      </c>
      <c r="BJ387" t="s">
        <v>2327</v>
      </c>
      <c r="BK387" t="s">
        <v>88</v>
      </c>
      <c r="BL387" t="s">
        <v>2327</v>
      </c>
      <c r="BM387" t="s">
        <v>4614</v>
      </c>
      <c r="BN387" t="s">
        <v>74</v>
      </c>
      <c r="BO387" t="s">
        <v>169</v>
      </c>
      <c r="BP387" t="s">
        <v>74</v>
      </c>
      <c r="BQ387" t="s">
        <v>74</v>
      </c>
      <c r="BR387" t="s">
        <v>91</v>
      </c>
      <c r="BS387" t="s">
        <v>4615</v>
      </c>
      <c r="BT387" t="str">
        <f>HYPERLINK("https%3A%2F%2Fwww.webofscience.com%2Fwos%2Fwoscc%2Ffull-record%2FWOS:A1993KW00300051","View Full Record in Web of Science")</f>
        <v>View Full Record in Web of Science</v>
      </c>
    </row>
    <row r="388" spans="1:72" x14ac:dyDescent="0.15">
      <c r="A388" t="s">
        <v>72</v>
      </c>
      <c r="B388" t="s">
        <v>4616</v>
      </c>
      <c r="C388" t="s">
        <v>74</v>
      </c>
      <c r="D388" t="s">
        <v>74</v>
      </c>
      <c r="E388" t="s">
        <v>74</v>
      </c>
      <c r="F388" t="s">
        <v>4616</v>
      </c>
      <c r="G388" t="s">
        <v>74</v>
      </c>
      <c r="H388" t="s">
        <v>74</v>
      </c>
      <c r="I388" t="s">
        <v>4617</v>
      </c>
      <c r="J388" t="s">
        <v>3604</v>
      </c>
      <c r="K388" t="s">
        <v>74</v>
      </c>
      <c r="L388" t="s">
        <v>74</v>
      </c>
      <c r="M388" t="s">
        <v>77</v>
      </c>
      <c r="N388" t="s">
        <v>599</v>
      </c>
      <c r="O388" t="s">
        <v>74</v>
      </c>
      <c r="P388" t="s">
        <v>74</v>
      </c>
      <c r="Q388" t="s">
        <v>74</v>
      </c>
      <c r="R388" t="s">
        <v>74</v>
      </c>
      <c r="S388" t="s">
        <v>74</v>
      </c>
      <c r="T388" t="s">
        <v>74</v>
      </c>
      <c r="U388" t="s">
        <v>74</v>
      </c>
      <c r="V388" t="s">
        <v>74</v>
      </c>
      <c r="W388" t="s">
        <v>4618</v>
      </c>
      <c r="X388" t="s">
        <v>4619</v>
      </c>
      <c r="Y388" t="s">
        <v>4620</v>
      </c>
      <c r="Z388" t="s">
        <v>74</v>
      </c>
      <c r="AA388" t="s">
        <v>74</v>
      </c>
      <c r="AB388" t="s">
        <v>74</v>
      </c>
      <c r="AC388" t="s">
        <v>74</v>
      </c>
      <c r="AD388" t="s">
        <v>74</v>
      </c>
      <c r="AE388" t="s">
        <v>74</v>
      </c>
      <c r="AF388" t="s">
        <v>74</v>
      </c>
      <c r="AG388">
        <v>6</v>
      </c>
      <c r="AH388">
        <v>1</v>
      </c>
      <c r="AI388">
        <v>1</v>
      </c>
      <c r="AJ388">
        <v>0</v>
      </c>
      <c r="AK388">
        <v>1</v>
      </c>
      <c r="AL388" t="s">
        <v>256</v>
      </c>
      <c r="AM388" t="s">
        <v>257</v>
      </c>
      <c r="AN388" t="s">
        <v>396</v>
      </c>
      <c r="AO388" t="s">
        <v>3611</v>
      </c>
      <c r="AP388" t="s">
        <v>3612</v>
      </c>
      <c r="AQ388" t="s">
        <v>74</v>
      </c>
      <c r="AR388" t="s">
        <v>3613</v>
      </c>
      <c r="AS388" t="s">
        <v>3614</v>
      </c>
      <c r="AT388" t="s">
        <v>4611</v>
      </c>
      <c r="AU388">
        <v>1993</v>
      </c>
      <c r="AV388">
        <v>98</v>
      </c>
      <c r="AW388" t="s">
        <v>4612</v>
      </c>
      <c r="AX388" t="s">
        <v>74</v>
      </c>
      <c r="AY388" t="s">
        <v>74</v>
      </c>
      <c r="AZ388" t="s">
        <v>74</v>
      </c>
      <c r="BA388" t="s">
        <v>74</v>
      </c>
      <c r="BB388">
        <v>6185</v>
      </c>
      <c r="BC388">
        <v>6186</v>
      </c>
      <c r="BD388" t="s">
        <v>74</v>
      </c>
      <c r="BE388" t="s">
        <v>74</v>
      </c>
      <c r="BF388" t="s">
        <v>74</v>
      </c>
      <c r="BG388" t="s">
        <v>74</v>
      </c>
      <c r="BH388" t="s">
        <v>74</v>
      </c>
      <c r="BI388">
        <v>2</v>
      </c>
      <c r="BJ388" t="s">
        <v>2327</v>
      </c>
      <c r="BK388" t="s">
        <v>88</v>
      </c>
      <c r="BL388" t="s">
        <v>2327</v>
      </c>
      <c r="BM388" t="s">
        <v>4614</v>
      </c>
      <c r="BN388" t="s">
        <v>74</v>
      </c>
      <c r="BO388" t="s">
        <v>74</v>
      </c>
      <c r="BP388" t="s">
        <v>74</v>
      </c>
      <c r="BQ388" t="s">
        <v>74</v>
      </c>
      <c r="BR388" t="s">
        <v>91</v>
      </c>
      <c r="BS388" t="s">
        <v>4621</v>
      </c>
      <c r="BT388" t="str">
        <f>HYPERLINK("https%3A%2F%2Fwww.webofscience.com%2Fwos%2Fwoscc%2Ffull-record%2FWOS:A1993KW00300052","View Full Record in Web of Science")</f>
        <v>View Full Record in Web of Science</v>
      </c>
    </row>
    <row r="389" spans="1:72" x14ac:dyDescent="0.15">
      <c r="A389" t="s">
        <v>72</v>
      </c>
      <c r="B389" t="s">
        <v>4622</v>
      </c>
      <c r="C389" t="s">
        <v>74</v>
      </c>
      <c r="D389" t="s">
        <v>74</v>
      </c>
      <c r="E389" t="s">
        <v>74</v>
      </c>
      <c r="F389" t="s">
        <v>4622</v>
      </c>
      <c r="G389" t="s">
        <v>74</v>
      </c>
      <c r="H389" t="s">
        <v>74</v>
      </c>
      <c r="I389" t="s">
        <v>4623</v>
      </c>
      <c r="J389" t="s">
        <v>4624</v>
      </c>
      <c r="K389" t="s">
        <v>74</v>
      </c>
      <c r="L389" t="s">
        <v>74</v>
      </c>
      <c r="M389" t="s">
        <v>77</v>
      </c>
      <c r="N389" t="s">
        <v>78</v>
      </c>
      <c r="O389" t="s">
        <v>74</v>
      </c>
      <c r="P389" t="s">
        <v>74</v>
      </c>
      <c r="Q389" t="s">
        <v>74</v>
      </c>
      <c r="R389" t="s">
        <v>74</v>
      </c>
      <c r="S389" t="s">
        <v>74</v>
      </c>
      <c r="T389" t="s">
        <v>74</v>
      </c>
      <c r="U389" t="s">
        <v>4625</v>
      </c>
      <c r="V389" t="s">
        <v>4626</v>
      </c>
      <c r="W389" t="s">
        <v>4627</v>
      </c>
      <c r="X389" t="s">
        <v>4628</v>
      </c>
      <c r="Y389" t="s">
        <v>74</v>
      </c>
      <c r="Z389" t="s">
        <v>74</v>
      </c>
      <c r="AA389" t="s">
        <v>74</v>
      </c>
      <c r="AB389" t="s">
        <v>74</v>
      </c>
      <c r="AC389" t="s">
        <v>74</v>
      </c>
      <c r="AD389" t="s">
        <v>74</v>
      </c>
      <c r="AE389" t="s">
        <v>74</v>
      </c>
      <c r="AF389" t="s">
        <v>74</v>
      </c>
      <c r="AG389">
        <v>44</v>
      </c>
      <c r="AH389">
        <v>9</v>
      </c>
      <c r="AI389">
        <v>9</v>
      </c>
      <c r="AJ389">
        <v>0</v>
      </c>
      <c r="AK389">
        <v>2</v>
      </c>
      <c r="AL389" t="s">
        <v>4629</v>
      </c>
      <c r="AM389" t="s">
        <v>178</v>
      </c>
      <c r="AN389" t="s">
        <v>4630</v>
      </c>
      <c r="AO389" t="s">
        <v>4631</v>
      </c>
      <c r="AP389" t="s">
        <v>74</v>
      </c>
      <c r="AQ389" t="s">
        <v>74</v>
      </c>
      <c r="AR389" t="s">
        <v>4632</v>
      </c>
      <c r="AS389" t="s">
        <v>4633</v>
      </c>
      <c r="AT389" t="s">
        <v>4467</v>
      </c>
      <c r="AU389">
        <v>1993</v>
      </c>
      <c r="AV389">
        <v>216</v>
      </c>
      <c r="AW389">
        <v>1</v>
      </c>
      <c r="AX389" t="s">
        <v>74</v>
      </c>
      <c r="AY389" t="s">
        <v>74</v>
      </c>
      <c r="AZ389" t="s">
        <v>74</v>
      </c>
      <c r="BA389" t="s">
        <v>74</v>
      </c>
      <c r="BB389">
        <v>79</v>
      </c>
      <c r="BC389">
        <v>93</v>
      </c>
      <c r="BD389" t="s">
        <v>74</v>
      </c>
      <c r="BE389" t="s">
        <v>4634</v>
      </c>
      <c r="BF389" t="str">
        <f>HYPERLINK("http://dx.doi.org/10.1002/jmor.1052160109","http://dx.doi.org/10.1002/jmor.1052160109")</f>
        <v>http://dx.doi.org/10.1002/jmor.1052160109</v>
      </c>
      <c r="BG389" t="s">
        <v>74</v>
      </c>
      <c r="BH389" t="s">
        <v>74</v>
      </c>
      <c r="BI389">
        <v>15</v>
      </c>
      <c r="BJ389" t="s">
        <v>4635</v>
      </c>
      <c r="BK389" t="s">
        <v>88</v>
      </c>
      <c r="BL389" t="s">
        <v>4635</v>
      </c>
      <c r="BM389" t="s">
        <v>4636</v>
      </c>
      <c r="BN389">
        <v>29865461</v>
      </c>
      <c r="BO389" t="s">
        <v>74</v>
      </c>
      <c r="BP389" t="s">
        <v>74</v>
      </c>
      <c r="BQ389" t="s">
        <v>74</v>
      </c>
      <c r="BR389" t="s">
        <v>91</v>
      </c>
      <c r="BS389" t="s">
        <v>4637</v>
      </c>
      <c r="BT389" t="str">
        <f>HYPERLINK("https%3A%2F%2Fwww.webofscience.com%2Fwos%2Fwoscc%2Ffull-record%2FWOS:A1993KY37100008","View Full Record in Web of Science")</f>
        <v>View Full Record in Web of Science</v>
      </c>
    </row>
    <row r="390" spans="1:72" x14ac:dyDescent="0.15">
      <c r="A390" t="s">
        <v>72</v>
      </c>
      <c r="B390" t="s">
        <v>4638</v>
      </c>
      <c r="C390" t="s">
        <v>74</v>
      </c>
      <c r="D390" t="s">
        <v>74</v>
      </c>
      <c r="E390" t="s">
        <v>74</v>
      </c>
      <c r="F390" t="s">
        <v>4638</v>
      </c>
      <c r="G390" t="s">
        <v>74</v>
      </c>
      <c r="H390" t="s">
        <v>74</v>
      </c>
      <c r="I390" t="s">
        <v>4639</v>
      </c>
      <c r="J390" t="s">
        <v>950</v>
      </c>
      <c r="K390" t="s">
        <v>74</v>
      </c>
      <c r="L390" t="s">
        <v>74</v>
      </c>
      <c r="M390" t="s">
        <v>77</v>
      </c>
      <c r="N390" t="s">
        <v>599</v>
      </c>
      <c r="O390" t="s">
        <v>74</v>
      </c>
      <c r="P390" t="s">
        <v>74</v>
      </c>
      <c r="Q390" t="s">
        <v>74</v>
      </c>
      <c r="R390" t="s">
        <v>74</v>
      </c>
      <c r="S390" t="s">
        <v>74</v>
      </c>
      <c r="T390" t="s">
        <v>74</v>
      </c>
      <c r="U390" t="s">
        <v>4640</v>
      </c>
      <c r="V390" t="s">
        <v>4641</v>
      </c>
      <c r="W390" t="s">
        <v>3901</v>
      </c>
      <c r="X390" t="s">
        <v>3902</v>
      </c>
      <c r="Y390" t="s">
        <v>74</v>
      </c>
      <c r="Z390" t="s">
        <v>74</v>
      </c>
      <c r="AA390" t="s">
        <v>74</v>
      </c>
      <c r="AB390" t="s">
        <v>74</v>
      </c>
      <c r="AC390" t="s">
        <v>74</v>
      </c>
      <c r="AD390" t="s">
        <v>74</v>
      </c>
      <c r="AE390" t="s">
        <v>74</v>
      </c>
      <c r="AF390" t="s">
        <v>74</v>
      </c>
      <c r="AG390">
        <v>10</v>
      </c>
      <c r="AH390">
        <v>114</v>
      </c>
      <c r="AI390">
        <v>120</v>
      </c>
      <c r="AJ390">
        <v>1</v>
      </c>
      <c r="AK390">
        <v>6</v>
      </c>
      <c r="AL390" t="s">
        <v>956</v>
      </c>
      <c r="AM390" t="s">
        <v>957</v>
      </c>
      <c r="AN390" t="s">
        <v>3396</v>
      </c>
      <c r="AO390" t="s">
        <v>959</v>
      </c>
      <c r="AP390" t="s">
        <v>4642</v>
      </c>
      <c r="AQ390" t="s">
        <v>74</v>
      </c>
      <c r="AR390" t="s">
        <v>960</v>
      </c>
      <c r="AS390" t="s">
        <v>961</v>
      </c>
      <c r="AT390" t="s">
        <v>4467</v>
      </c>
      <c r="AU390">
        <v>1993</v>
      </c>
      <c r="AV390">
        <v>23</v>
      </c>
      <c r="AW390">
        <v>4</v>
      </c>
      <c r="AX390" t="s">
        <v>74</v>
      </c>
      <c r="AY390" t="s">
        <v>74</v>
      </c>
      <c r="AZ390" t="s">
        <v>74</v>
      </c>
      <c r="BA390" t="s">
        <v>74</v>
      </c>
      <c r="BB390">
        <v>776</v>
      </c>
      <c r="BC390">
        <v>782</v>
      </c>
      <c r="BD390" t="s">
        <v>74</v>
      </c>
      <c r="BE390" t="s">
        <v>4643</v>
      </c>
      <c r="BF390" t="str">
        <f>HYPERLINK("http://dx.doi.org/10.1175/1520-0485(1993)023&lt;0776:OTTAAM&gt;2.0.CO;2","http://dx.doi.org/10.1175/1520-0485(1993)023&lt;0776:OTTAAM&gt;2.0.CO;2")</f>
        <v>http://dx.doi.org/10.1175/1520-0485(1993)023&lt;0776:OTTAAM&gt;2.0.CO;2</v>
      </c>
      <c r="BG390" t="s">
        <v>74</v>
      </c>
      <c r="BH390" t="s">
        <v>74</v>
      </c>
      <c r="BI390">
        <v>7</v>
      </c>
      <c r="BJ390" t="s">
        <v>963</v>
      </c>
      <c r="BK390" t="s">
        <v>88</v>
      </c>
      <c r="BL390" t="s">
        <v>963</v>
      </c>
      <c r="BM390" t="s">
        <v>4644</v>
      </c>
      <c r="BN390" t="s">
        <v>74</v>
      </c>
      <c r="BO390" t="s">
        <v>4645</v>
      </c>
      <c r="BP390" t="s">
        <v>74</v>
      </c>
      <c r="BQ390" t="s">
        <v>74</v>
      </c>
      <c r="BR390" t="s">
        <v>91</v>
      </c>
      <c r="BS390" t="s">
        <v>4646</v>
      </c>
      <c r="BT390" t="str">
        <f>HYPERLINK("https%3A%2F%2Fwww.webofscience.com%2Fwos%2Fwoscc%2Ffull-record%2FWOS:A1993KY06000012","View Full Record in Web of Science")</f>
        <v>View Full Record in Web of Science</v>
      </c>
    </row>
    <row r="391" spans="1:72" x14ac:dyDescent="0.15">
      <c r="A391" t="s">
        <v>72</v>
      </c>
      <c r="B391" t="s">
        <v>4647</v>
      </c>
      <c r="C391" t="s">
        <v>74</v>
      </c>
      <c r="D391" t="s">
        <v>74</v>
      </c>
      <c r="E391" t="s">
        <v>74</v>
      </c>
      <c r="F391" t="s">
        <v>4647</v>
      </c>
      <c r="G391" t="s">
        <v>74</v>
      </c>
      <c r="H391" t="s">
        <v>74</v>
      </c>
      <c r="I391" t="s">
        <v>4648</v>
      </c>
      <c r="J391" t="s">
        <v>4649</v>
      </c>
      <c r="K391" t="s">
        <v>74</v>
      </c>
      <c r="L391" t="s">
        <v>74</v>
      </c>
      <c r="M391" t="s">
        <v>77</v>
      </c>
      <c r="N391" t="s">
        <v>78</v>
      </c>
      <c r="O391" t="s">
        <v>74</v>
      </c>
      <c r="P391" t="s">
        <v>74</v>
      </c>
      <c r="Q391" t="s">
        <v>74</v>
      </c>
      <c r="R391" t="s">
        <v>74</v>
      </c>
      <c r="S391" t="s">
        <v>74</v>
      </c>
      <c r="T391" t="s">
        <v>74</v>
      </c>
      <c r="U391" t="s">
        <v>4650</v>
      </c>
      <c r="V391" t="s">
        <v>4651</v>
      </c>
      <c r="W391" t="s">
        <v>4652</v>
      </c>
      <c r="X391" t="s">
        <v>4653</v>
      </c>
      <c r="Y391" t="s">
        <v>4654</v>
      </c>
      <c r="Z391" t="s">
        <v>74</v>
      </c>
      <c r="AA391" t="s">
        <v>74</v>
      </c>
      <c r="AB391" t="s">
        <v>74</v>
      </c>
      <c r="AC391" t="s">
        <v>74</v>
      </c>
      <c r="AD391" t="s">
        <v>74</v>
      </c>
      <c r="AE391" t="s">
        <v>74</v>
      </c>
      <c r="AF391" t="s">
        <v>74</v>
      </c>
      <c r="AG391">
        <v>19</v>
      </c>
      <c r="AH391">
        <v>21</v>
      </c>
      <c r="AI391">
        <v>26</v>
      </c>
      <c r="AJ391">
        <v>0</v>
      </c>
      <c r="AK391">
        <v>4</v>
      </c>
      <c r="AL391" t="s">
        <v>119</v>
      </c>
      <c r="AM391" t="s">
        <v>120</v>
      </c>
      <c r="AN391" t="s">
        <v>121</v>
      </c>
      <c r="AO391" t="s">
        <v>4655</v>
      </c>
      <c r="AP391" t="s">
        <v>74</v>
      </c>
      <c r="AQ391" t="s">
        <v>74</v>
      </c>
      <c r="AR391" t="s">
        <v>4649</v>
      </c>
      <c r="AS391" t="s">
        <v>4656</v>
      </c>
      <c r="AT391" t="s">
        <v>4467</v>
      </c>
      <c r="AU391">
        <v>1993</v>
      </c>
      <c r="AV391">
        <v>30</v>
      </c>
      <c r="AW391">
        <v>1</v>
      </c>
      <c r="AX391" t="s">
        <v>74</v>
      </c>
      <c r="AY391" t="s">
        <v>74</v>
      </c>
      <c r="AZ391" t="s">
        <v>74</v>
      </c>
      <c r="BA391" t="s">
        <v>74</v>
      </c>
      <c r="BB391">
        <v>45</v>
      </c>
      <c r="BC391">
        <v>56</v>
      </c>
      <c r="BD391" t="s">
        <v>74</v>
      </c>
      <c r="BE391" t="s">
        <v>4657</v>
      </c>
      <c r="BF391" t="str">
        <f>HYPERLINK("http://dx.doi.org/10.1016/0024-4937(93)90005-W","http://dx.doi.org/10.1016/0024-4937(93)90005-W")</f>
        <v>http://dx.doi.org/10.1016/0024-4937(93)90005-W</v>
      </c>
      <c r="BG391" t="s">
        <v>74</v>
      </c>
      <c r="BH391" t="s">
        <v>74</v>
      </c>
      <c r="BI391">
        <v>12</v>
      </c>
      <c r="BJ391" t="s">
        <v>4658</v>
      </c>
      <c r="BK391" t="s">
        <v>88</v>
      </c>
      <c r="BL391" t="s">
        <v>4658</v>
      </c>
      <c r="BM391" t="s">
        <v>4659</v>
      </c>
      <c r="BN391" t="s">
        <v>74</v>
      </c>
      <c r="BO391" t="s">
        <v>74</v>
      </c>
      <c r="BP391" t="s">
        <v>74</v>
      </c>
      <c r="BQ391" t="s">
        <v>74</v>
      </c>
      <c r="BR391" t="s">
        <v>91</v>
      </c>
      <c r="BS391" t="s">
        <v>4660</v>
      </c>
      <c r="BT391" t="str">
        <f>HYPERLINK("https%3A%2F%2Fwww.webofscience.com%2Fwos%2Fwoscc%2Ffull-record%2FWOS:A1993KZ81200004","View Full Record in Web of Science")</f>
        <v>View Full Record in Web of Science</v>
      </c>
    </row>
    <row r="392" spans="1:72" x14ac:dyDescent="0.15">
      <c r="A392" t="s">
        <v>72</v>
      </c>
      <c r="B392" t="s">
        <v>4661</v>
      </c>
      <c r="C392" t="s">
        <v>74</v>
      </c>
      <c r="D392" t="s">
        <v>74</v>
      </c>
      <c r="E392" t="s">
        <v>74</v>
      </c>
      <c r="F392" t="s">
        <v>4661</v>
      </c>
      <c r="G392" t="s">
        <v>74</v>
      </c>
      <c r="H392" t="s">
        <v>74</v>
      </c>
      <c r="I392" t="s">
        <v>4662</v>
      </c>
      <c r="J392" t="s">
        <v>218</v>
      </c>
      <c r="K392" t="s">
        <v>74</v>
      </c>
      <c r="L392" t="s">
        <v>74</v>
      </c>
      <c r="M392" t="s">
        <v>77</v>
      </c>
      <c r="N392" t="s">
        <v>78</v>
      </c>
      <c r="O392" t="s">
        <v>74</v>
      </c>
      <c r="P392" t="s">
        <v>74</v>
      </c>
      <c r="Q392" t="s">
        <v>74</v>
      </c>
      <c r="R392" t="s">
        <v>74</v>
      </c>
      <c r="S392" t="s">
        <v>74</v>
      </c>
      <c r="T392" t="s">
        <v>74</v>
      </c>
      <c r="U392" t="s">
        <v>4663</v>
      </c>
      <c r="V392" t="s">
        <v>4664</v>
      </c>
      <c r="W392" t="s">
        <v>74</v>
      </c>
      <c r="X392" t="s">
        <v>74</v>
      </c>
      <c r="Y392" t="s">
        <v>4665</v>
      </c>
      <c r="Z392" t="s">
        <v>74</v>
      </c>
      <c r="AA392" t="s">
        <v>74</v>
      </c>
      <c r="AB392" t="s">
        <v>4666</v>
      </c>
      <c r="AC392" t="s">
        <v>74</v>
      </c>
      <c r="AD392" t="s">
        <v>74</v>
      </c>
      <c r="AE392" t="s">
        <v>74</v>
      </c>
      <c r="AF392" t="s">
        <v>74</v>
      </c>
      <c r="AG392">
        <v>64</v>
      </c>
      <c r="AH392">
        <v>105</v>
      </c>
      <c r="AI392">
        <v>111</v>
      </c>
      <c r="AJ392">
        <v>0</v>
      </c>
      <c r="AK392">
        <v>3</v>
      </c>
      <c r="AL392" t="s">
        <v>119</v>
      </c>
      <c r="AM392" t="s">
        <v>120</v>
      </c>
      <c r="AN392" t="s">
        <v>121</v>
      </c>
      <c r="AO392" t="s">
        <v>224</v>
      </c>
      <c r="AP392" t="s">
        <v>74</v>
      </c>
      <c r="AQ392" t="s">
        <v>74</v>
      </c>
      <c r="AR392" t="s">
        <v>225</v>
      </c>
      <c r="AS392" t="s">
        <v>226</v>
      </c>
      <c r="AT392" t="s">
        <v>4467</v>
      </c>
      <c r="AU392">
        <v>1993</v>
      </c>
      <c r="AV392">
        <v>21</v>
      </c>
      <c r="AW392" t="s">
        <v>344</v>
      </c>
      <c r="AX392" t="s">
        <v>74</v>
      </c>
      <c r="AY392" t="s">
        <v>74</v>
      </c>
      <c r="AZ392" t="s">
        <v>74</v>
      </c>
      <c r="BA392" t="s">
        <v>74</v>
      </c>
      <c r="BB392">
        <v>1</v>
      </c>
      <c r="BC392">
        <v>45</v>
      </c>
      <c r="BD392" t="s">
        <v>74</v>
      </c>
      <c r="BE392" t="s">
        <v>4667</v>
      </c>
      <c r="BF392" t="str">
        <f>HYPERLINK("http://dx.doi.org/10.1016/0377-8398(93)90010-U","http://dx.doi.org/10.1016/0377-8398(93)90010-U")</f>
        <v>http://dx.doi.org/10.1016/0377-8398(93)90010-U</v>
      </c>
      <c r="BG392" t="s">
        <v>74</v>
      </c>
      <c r="BH392" t="s">
        <v>74</v>
      </c>
      <c r="BI392">
        <v>45</v>
      </c>
      <c r="BJ392" t="s">
        <v>109</v>
      </c>
      <c r="BK392" t="s">
        <v>88</v>
      </c>
      <c r="BL392" t="s">
        <v>109</v>
      </c>
      <c r="BM392" t="s">
        <v>4668</v>
      </c>
      <c r="BN392" t="s">
        <v>74</v>
      </c>
      <c r="BO392" t="s">
        <v>74</v>
      </c>
      <c r="BP392" t="s">
        <v>74</v>
      </c>
      <c r="BQ392" t="s">
        <v>74</v>
      </c>
      <c r="BR392" t="s">
        <v>91</v>
      </c>
      <c r="BS392" t="s">
        <v>4669</v>
      </c>
      <c r="BT392" t="str">
        <f>HYPERLINK("https%3A%2F%2Fwww.webofscience.com%2Fwos%2Fwoscc%2Ffull-record%2FWOS:A1993LB41800001","View Full Record in Web of Science")</f>
        <v>View Full Record in Web of Science</v>
      </c>
    </row>
    <row r="393" spans="1:72" x14ac:dyDescent="0.15">
      <c r="A393" t="s">
        <v>72</v>
      </c>
      <c r="B393" t="s">
        <v>4670</v>
      </c>
      <c r="C393" t="s">
        <v>74</v>
      </c>
      <c r="D393" t="s">
        <v>74</v>
      </c>
      <c r="E393" t="s">
        <v>74</v>
      </c>
      <c r="F393" t="s">
        <v>4670</v>
      </c>
      <c r="G393" t="s">
        <v>74</v>
      </c>
      <c r="H393" t="s">
        <v>74</v>
      </c>
      <c r="I393" t="s">
        <v>4671</v>
      </c>
      <c r="J393" t="s">
        <v>218</v>
      </c>
      <c r="K393" t="s">
        <v>74</v>
      </c>
      <c r="L393" t="s">
        <v>74</v>
      </c>
      <c r="M393" t="s">
        <v>77</v>
      </c>
      <c r="N393" t="s">
        <v>484</v>
      </c>
      <c r="O393" t="s">
        <v>74</v>
      </c>
      <c r="P393" t="s">
        <v>74</v>
      </c>
      <c r="Q393" t="s">
        <v>74</v>
      </c>
      <c r="R393" t="s">
        <v>74</v>
      </c>
      <c r="S393" t="s">
        <v>74</v>
      </c>
      <c r="T393" t="s">
        <v>74</v>
      </c>
      <c r="U393" t="s">
        <v>4672</v>
      </c>
      <c r="V393" t="s">
        <v>4673</v>
      </c>
      <c r="W393" t="s">
        <v>74</v>
      </c>
      <c r="X393" t="s">
        <v>74</v>
      </c>
      <c r="Y393" t="s">
        <v>4674</v>
      </c>
      <c r="Z393" t="s">
        <v>74</v>
      </c>
      <c r="AA393" t="s">
        <v>74</v>
      </c>
      <c r="AB393" t="s">
        <v>74</v>
      </c>
      <c r="AC393" t="s">
        <v>74</v>
      </c>
      <c r="AD393" t="s">
        <v>74</v>
      </c>
      <c r="AE393" t="s">
        <v>74</v>
      </c>
      <c r="AF393" t="s">
        <v>74</v>
      </c>
      <c r="AG393">
        <v>146</v>
      </c>
      <c r="AH393">
        <v>36</v>
      </c>
      <c r="AI393">
        <v>38</v>
      </c>
      <c r="AJ393">
        <v>0</v>
      </c>
      <c r="AK393">
        <v>4</v>
      </c>
      <c r="AL393" t="s">
        <v>2815</v>
      </c>
      <c r="AM393" t="s">
        <v>120</v>
      </c>
      <c r="AN393" t="s">
        <v>2816</v>
      </c>
      <c r="AO393" t="s">
        <v>224</v>
      </c>
      <c r="AP393" t="s">
        <v>2817</v>
      </c>
      <c r="AQ393" t="s">
        <v>74</v>
      </c>
      <c r="AR393" t="s">
        <v>225</v>
      </c>
      <c r="AS393" t="s">
        <v>226</v>
      </c>
      <c r="AT393" t="s">
        <v>4467</v>
      </c>
      <c r="AU393">
        <v>1993</v>
      </c>
      <c r="AV393">
        <v>21</v>
      </c>
      <c r="AW393" t="s">
        <v>344</v>
      </c>
      <c r="AX393" t="s">
        <v>74</v>
      </c>
      <c r="AY393" t="s">
        <v>74</v>
      </c>
      <c r="AZ393" t="s">
        <v>74</v>
      </c>
      <c r="BA393" t="s">
        <v>74</v>
      </c>
      <c r="BB393">
        <v>47</v>
      </c>
      <c r="BC393">
        <v>100</v>
      </c>
      <c r="BD393" t="s">
        <v>74</v>
      </c>
      <c r="BE393" t="s">
        <v>4675</v>
      </c>
      <c r="BF393" t="str">
        <f>HYPERLINK("http://dx.doi.org/10.1016/0377-8398(93)90011-L","http://dx.doi.org/10.1016/0377-8398(93)90011-L")</f>
        <v>http://dx.doi.org/10.1016/0377-8398(93)90011-L</v>
      </c>
      <c r="BG393" t="s">
        <v>74</v>
      </c>
      <c r="BH393" t="s">
        <v>74</v>
      </c>
      <c r="BI393">
        <v>54</v>
      </c>
      <c r="BJ393" t="s">
        <v>109</v>
      </c>
      <c r="BK393" t="s">
        <v>88</v>
      </c>
      <c r="BL393" t="s">
        <v>109</v>
      </c>
      <c r="BM393" t="s">
        <v>4668</v>
      </c>
      <c r="BN393" t="s">
        <v>74</v>
      </c>
      <c r="BO393" t="s">
        <v>74</v>
      </c>
      <c r="BP393" t="s">
        <v>74</v>
      </c>
      <c r="BQ393" t="s">
        <v>74</v>
      </c>
      <c r="BR393" t="s">
        <v>91</v>
      </c>
      <c r="BS393" t="s">
        <v>4676</v>
      </c>
      <c r="BT393" t="str">
        <f>HYPERLINK("https%3A%2F%2Fwww.webofscience.com%2Fwos%2Fwoscc%2Ffull-record%2FWOS:A1993LB41800002","View Full Record in Web of Science")</f>
        <v>View Full Record in Web of Science</v>
      </c>
    </row>
    <row r="394" spans="1:72" x14ac:dyDescent="0.15">
      <c r="A394" t="s">
        <v>72</v>
      </c>
      <c r="B394" t="s">
        <v>4677</v>
      </c>
      <c r="C394" t="s">
        <v>74</v>
      </c>
      <c r="D394" t="s">
        <v>74</v>
      </c>
      <c r="E394" t="s">
        <v>74</v>
      </c>
      <c r="F394" t="s">
        <v>4677</v>
      </c>
      <c r="G394" t="s">
        <v>74</v>
      </c>
      <c r="H394" t="s">
        <v>74</v>
      </c>
      <c r="I394" t="s">
        <v>4678</v>
      </c>
      <c r="J394" t="s">
        <v>218</v>
      </c>
      <c r="K394" t="s">
        <v>74</v>
      </c>
      <c r="L394" t="s">
        <v>74</v>
      </c>
      <c r="M394" t="s">
        <v>77</v>
      </c>
      <c r="N394" t="s">
        <v>78</v>
      </c>
      <c r="O394" t="s">
        <v>74</v>
      </c>
      <c r="P394" t="s">
        <v>74</v>
      </c>
      <c r="Q394" t="s">
        <v>74</v>
      </c>
      <c r="R394" t="s">
        <v>74</v>
      </c>
      <c r="S394" t="s">
        <v>74</v>
      </c>
      <c r="T394" t="s">
        <v>74</v>
      </c>
      <c r="U394" t="s">
        <v>4679</v>
      </c>
      <c r="V394" t="s">
        <v>4680</v>
      </c>
      <c r="W394" t="s">
        <v>74</v>
      </c>
      <c r="X394" t="s">
        <v>74</v>
      </c>
      <c r="Y394" t="s">
        <v>4681</v>
      </c>
      <c r="Z394" t="s">
        <v>74</v>
      </c>
      <c r="AA394" t="s">
        <v>74</v>
      </c>
      <c r="AB394" t="s">
        <v>74</v>
      </c>
      <c r="AC394" t="s">
        <v>74</v>
      </c>
      <c r="AD394" t="s">
        <v>74</v>
      </c>
      <c r="AE394" t="s">
        <v>74</v>
      </c>
      <c r="AF394" t="s">
        <v>74</v>
      </c>
      <c r="AG394">
        <v>80</v>
      </c>
      <c r="AH394">
        <v>72</v>
      </c>
      <c r="AI394">
        <v>85</v>
      </c>
      <c r="AJ394">
        <v>1</v>
      </c>
      <c r="AK394">
        <v>13</v>
      </c>
      <c r="AL394" t="s">
        <v>119</v>
      </c>
      <c r="AM394" t="s">
        <v>120</v>
      </c>
      <c r="AN394" t="s">
        <v>121</v>
      </c>
      <c r="AO394" t="s">
        <v>224</v>
      </c>
      <c r="AP394" t="s">
        <v>74</v>
      </c>
      <c r="AQ394" t="s">
        <v>74</v>
      </c>
      <c r="AR394" t="s">
        <v>225</v>
      </c>
      <c r="AS394" t="s">
        <v>226</v>
      </c>
      <c r="AT394" t="s">
        <v>4467</v>
      </c>
      <c r="AU394">
        <v>1993</v>
      </c>
      <c r="AV394">
        <v>21</v>
      </c>
      <c r="AW394" t="s">
        <v>344</v>
      </c>
      <c r="AX394" t="s">
        <v>74</v>
      </c>
      <c r="AY394" t="s">
        <v>74</v>
      </c>
      <c r="AZ394" t="s">
        <v>74</v>
      </c>
      <c r="BA394" t="s">
        <v>74</v>
      </c>
      <c r="BB394">
        <v>101</v>
      </c>
      <c r="BC394">
        <v>142</v>
      </c>
      <c r="BD394" t="s">
        <v>74</v>
      </c>
      <c r="BE394" t="s">
        <v>4682</v>
      </c>
      <c r="BF394" t="str">
        <f>HYPERLINK("http://dx.doi.org/10.1016/0377-8398(93)90012-M","http://dx.doi.org/10.1016/0377-8398(93)90012-M")</f>
        <v>http://dx.doi.org/10.1016/0377-8398(93)90012-M</v>
      </c>
      <c r="BG394" t="s">
        <v>74</v>
      </c>
      <c r="BH394" t="s">
        <v>74</v>
      </c>
      <c r="BI394">
        <v>42</v>
      </c>
      <c r="BJ394" t="s">
        <v>109</v>
      </c>
      <c r="BK394" t="s">
        <v>88</v>
      </c>
      <c r="BL394" t="s">
        <v>109</v>
      </c>
      <c r="BM394" t="s">
        <v>4668</v>
      </c>
      <c r="BN394" t="s">
        <v>74</v>
      </c>
      <c r="BO394" t="s">
        <v>74</v>
      </c>
      <c r="BP394" t="s">
        <v>74</v>
      </c>
      <c r="BQ394" t="s">
        <v>74</v>
      </c>
      <c r="BR394" t="s">
        <v>91</v>
      </c>
      <c r="BS394" t="s">
        <v>4683</v>
      </c>
      <c r="BT394" t="str">
        <f>HYPERLINK("https%3A%2F%2Fwww.webofscience.com%2Fwos%2Fwoscc%2Ffull-record%2FWOS:A1993LB41800003","View Full Record in Web of Science")</f>
        <v>View Full Record in Web of Science</v>
      </c>
    </row>
    <row r="395" spans="1:72" x14ac:dyDescent="0.15">
      <c r="A395" t="s">
        <v>72</v>
      </c>
      <c r="B395" t="s">
        <v>4684</v>
      </c>
      <c r="C395" t="s">
        <v>74</v>
      </c>
      <c r="D395" t="s">
        <v>74</v>
      </c>
      <c r="E395" t="s">
        <v>74</v>
      </c>
      <c r="F395" t="s">
        <v>4684</v>
      </c>
      <c r="G395" t="s">
        <v>74</v>
      </c>
      <c r="H395" t="s">
        <v>74</v>
      </c>
      <c r="I395" t="s">
        <v>4685</v>
      </c>
      <c r="J395" t="s">
        <v>4686</v>
      </c>
      <c r="K395" t="s">
        <v>74</v>
      </c>
      <c r="L395" t="s">
        <v>74</v>
      </c>
      <c r="M395" t="s">
        <v>77</v>
      </c>
      <c r="N395" t="s">
        <v>78</v>
      </c>
      <c r="O395" t="s">
        <v>74</v>
      </c>
      <c r="P395" t="s">
        <v>74</v>
      </c>
      <c r="Q395" t="s">
        <v>74</v>
      </c>
      <c r="R395" t="s">
        <v>74</v>
      </c>
      <c r="S395" t="s">
        <v>74</v>
      </c>
      <c r="T395" t="s">
        <v>4687</v>
      </c>
      <c r="U395" t="s">
        <v>4688</v>
      </c>
      <c r="V395" t="s">
        <v>4689</v>
      </c>
      <c r="W395" t="s">
        <v>74</v>
      </c>
      <c r="X395" t="s">
        <v>74</v>
      </c>
      <c r="Y395" t="s">
        <v>4690</v>
      </c>
      <c r="Z395" t="s">
        <v>74</v>
      </c>
      <c r="AA395" t="s">
        <v>74</v>
      </c>
      <c r="AB395" t="s">
        <v>74</v>
      </c>
      <c r="AC395" t="s">
        <v>74</v>
      </c>
      <c r="AD395" t="s">
        <v>74</v>
      </c>
      <c r="AE395" t="s">
        <v>74</v>
      </c>
      <c r="AF395" t="s">
        <v>74</v>
      </c>
      <c r="AG395">
        <v>22</v>
      </c>
      <c r="AH395">
        <v>12</v>
      </c>
      <c r="AI395">
        <v>18</v>
      </c>
      <c r="AJ395">
        <v>1</v>
      </c>
      <c r="AK395">
        <v>8</v>
      </c>
      <c r="AL395" t="s">
        <v>1617</v>
      </c>
      <c r="AM395" t="s">
        <v>178</v>
      </c>
      <c r="AN395" t="s">
        <v>2536</v>
      </c>
      <c r="AO395" t="s">
        <v>4691</v>
      </c>
      <c r="AP395" t="s">
        <v>74</v>
      </c>
      <c r="AQ395" t="s">
        <v>74</v>
      </c>
      <c r="AR395" t="s">
        <v>4692</v>
      </c>
      <c r="AS395" t="s">
        <v>4693</v>
      </c>
      <c r="AT395" t="s">
        <v>4467</v>
      </c>
      <c r="AU395">
        <v>1993</v>
      </c>
      <c r="AV395">
        <v>123</v>
      </c>
      <c r="AW395">
        <v>4</v>
      </c>
      <c r="AX395" t="s">
        <v>74</v>
      </c>
      <c r="AY395" t="s">
        <v>74</v>
      </c>
      <c r="AZ395" t="s">
        <v>74</v>
      </c>
      <c r="BA395" t="s">
        <v>74</v>
      </c>
      <c r="BB395">
        <v>693</v>
      </c>
      <c r="BC395">
        <v>697</v>
      </c>
      <c r="BD395" t="s">
        <v>74</v>
      </c>
      <c r="BE395" t="s">
        <v>4694</v>
      </c>
      <c r="BF395" t="str">
        <f>HYPERLINK("http://dx.doi.org/10.1111/j.1469-8137.1993.tb03779.x","http://dx.doi.org/10.1111/j.1469-8137.1993.tb03779.x")</f>
        <v>http://dx.doi.org/10.1111/j.1469-8137.1993.tb03779.x</v>
      </c>
      <c r="BG395" t="s">
        <v>74</v>
      </c>
      <c r="BH395" t="s">
        <v>74</v>
      </c>
      <c r="BI395">
        <v>5</v>
      </c>
      <c r="BJ395" t="s">
        <v>663</v>
      </c>
      <c r="BK395" t="s">
        <v>88</v>
      </c>
      <c r="BL395" t="s">
        <v>663</v>
      </c>
      <c r="BM395" t="s">
        <v>4695</v>
      </c>
      <c r="BN395" t="s">
        <v>74</v>
      </c>
      <c r="BO395" t="s">
        <v>74</v>
      </c>
      <c r="BP395" t="s">
        <v>74</v>
      </c>
      <c r="BQ395" t="s">
        <v>74</v>
      </c>
      <c r="BR395" t="s">
        <v>91</v>
      </c>
      <c r="BS395" t="s">
        <v>4696</v>
      </c>
      <c r="BT395" t="str">
        <f>HYPERLINK("https%3A%2F%2Fwww.webofscience.com%2Fwos%2Fwoscc%2Ffull-record%2FWOS:A1993LE53500006","View Full Record in Web of Science")</f>
        <v>View Full Record in Web of Science</v>
      </c>
    </row>
    <row r="396" spans="1:72" x14ac:dyDescent="0.15">
      <c r="A396" t="s">
        <v>72</v>
      </c>
      <c r="B396" t="s">
        <v>4697</v>
      </c>
      <c r="C396" t="s">
        <v>74</v>
      </c>
      <c r="D396" t="s">
        <v>74</v>
      </c>
      <c r="E396" t="s">
        <v>74</v>
      </c>
      <c r="F396" t="s">
        <v>4697</v>
      </c>
      <c r="G396" t="s">
        <v>74</v>
      </c>
      <c r="H396" t="s">
        <v>74</v>
      </c>
      <c r="I396" t="s">
        <v>4698</v>
      </c>
      <c r="J396" t="s">
        <v>4699</v>
      </c>
      <c r="K396" t="s">
        <v>74</v>
      </c>
      <c r="L396" t="s">
        <v>74</v>
      </c>
      <c r="M396" t="s">
        <v>77</v>
      </c>
      <c r="N396" t="s">
        <v>884</v>
      </c>
      <c r="O396" t="s">
        <v>4700</v>
      </c>
      <c r="P396" t="s">
        <v>4701</v>
      </c>
      <c r="Q396" t="s">
        <v>4702</v>
      </c>
      <c r="R396" t="s">
        <v>74</v>
      </c>
      <c r="S396" t="s">
        <v>4703</v>
      </c>
      <c r="T396" t="s">
        <v>74</v>
      </c>
      <c r="U396" t="s">
        <v>4704</v>
      </c>
      <c r="V396" t="s">
        <v>4705</v>
      </c>
      <c r="W396" t="s">
        <v>4706</v>
      </c>
      <c r="X396" t="s">
        <v>4707</v>
      </c>
      <c r="Y396" t="s">
        <v>4708</v>
      </c>
      <c r="Z396" t="s">
        <v>74</v>
      </c>
      <c r="AA396" t="s">
        <v>74</v>
      </c>
      <c r="AB396" t="s">
        <v>74</v>
      </c>
      <c r="AC396" t="s">
        <v>74</v>
      </c>
      <c r="AD396" t="s">
        <v>74</v>
      </c>
      <c r="AE396" t="s">
        <v>74</v>
      </c>
      <c r="AF396" t="s">
        <v>74</v>
      </c>
      <c r="AG396">
        <v>6</v>
      </c>
      <c r="AH396">
        <v>3</v>
      </c>
      <c r="AI396">
        <v>3</v>
      </c>
      <c r="AJ396">
        <v>0</v>
      </c>
      <c r="AK396">
        <v>3</v>
      </c>
      <c r="AL396" t="s">
        <v>119</v>
      </c>
      <c r="AM396" t="s">
        <v>120</v>
      </c>
      <c r="AN396" t="s">
        <v>121</v>
      </c>
      <c r="AO396" t="s">
        <v>4709</v>
      </c>
      <c r="AP396" t="s">
        <v>74</v>
      </c>
      <c r="AQ396" t="s">
        <v>74</v>
      </c>
      <c r="AR396" t="s">
        <v>4710</v>
      </c>
      <c r="AS396" t="s">
        <v>4711</v>
      </c>
      <c r="AT396" t="s">
        <v>4467</v>
      </c>
      <c r="AU396">
        <v>1993</v>
      </c>
      <c r="AV396">
        <v>75</v>
      </c>
      <c r="AW396" t="s">
        <v>2492</v>
      </c>
      <c r="AX396" t="s">
        <v>74</v>
      </c>
      <c r="AY396" t="s">
        <v>74</v>
      </c>
      <c r="AZ396" t="s">
        <v>74</v>
      </c>
      <c r="BA396" t="s">
        <v>74</v>
      </c>
      <c r="BB396">
        <v>204</v>
      </c>
      <c r="BC396">
        <v>208</v>
      </c>
      <c r="BD396" t="s">
        <v>74</v>
      </c>
      <c r="BE396" t="s">
        <v>74</v>
      </c>
      <c r="BF396" t="s">
        <v>74</v>
      </c>
      <c r="BG396" t="s">
        <v>74</v>
      </c>
      <c r="BH396" t="s">
        <v>74</v>
      </c>
      <c r="BI396">
        <v>5</v>
      </c>
      <c r="BJ396" t="s">
        <v>4712</v>
      </c>
      <c r="BK396" t="s">
        <v>894</v>
      </c>
      <c r="BL396" t="s">
        <v>4713</v>
      </c>
      <c r="BM396" t="s">
        <v>4714</v>
      </c>
      <c r="BN396" t="s">
        <v>74</v>
      </c>
      <c r="BO396" t="s">
        <v>74</v>
      </c>
      <c r="BP396" t="s">
        <v>74</v>
      </c>
      <c r="BQ396" t="s">
        <v>74</v>
      </c>
      <c r="BR396" t="s">
        <v>91</v>
      </c>
      <c r="BS396" t="s">
        <v>4715</v>
      </c>
      <c r="BT396" t="str">
        <f>HYPERLINK("https%3A%2F%2Fwww.webofscience.com%2Fwos%2Fwoscc%2Ffull-record%2FWOS:A1993KY49800047","View Full Record in Web of Science")</f>
        <v>View Full Record in Web of Science</v>
      </c>
    </row>
    <row r="397" spans="1:72" x14ac:dyDescent="0.15">
      <c r="A397" t="s">
        <v>72</v>
      </c>
      <c r="B397" t="s">
        <v>4716</v>
      </c>
      <c r="C397" t="s">
        <v>74</v>
      </c>
      <c r="D397" t="s">
        <v>74</v>
      </c>
      <c r="E397" t="s">
        <v>74</v>
      </c>
      <c r="F397" t="s">
        <v>4716</v>
      </c>
      <c r="G397" t="s">
        <v>74</v>
      </c>
      <c r="H397" t="s">
        <v>74</v>
      </c>
      <c r="I397" t="s">
        <v>4717</v>
      </c>
      <c r="J397" t="s">
        <v>4699</v>
      </c>
      <c r="K397" t="s">
        <v>74</v>
      </c>
      <c r="L397" t="s">
        <v>74</v>
      </c>
      <c r="M397" t="s">
        <v>77</v>
      </c>
      <c r="N397" t="s">
        <v>884</v>
      </c>
      <c r="O397" t="s">
        <v>4700</v>
      </c>
      <c r="P397" t="s">
        <v>4701</v>
      </c>
      <c r="Q397" t="s">
        <v>4702</v>
      </c>
      <c r="R397" t="s">
        <v>74</v>
      </c>
      <c r="S397" t="s">
        <v>4703</v>
      </c>
      <c r="T397" t="s">
        <v>74</v>
      </c>
      <c r="U397" t="s">
        <v>74</v>
      </c>
      <c r="V397" t="s">
        <v>4718</v>
      </c>
      <c r="W397" t="s">
        <v>4719</v>
      </c>
      <c r="X397" t="s">
        <v>4720</v>
      </c>
      <c r="Y397" t="s">
        <v>4721</v>
      </c>
      <c r="Z397" t="s">
        <v>74</v>
      </c>
      <c r="AA397" t="s">
        <v>4722</v>
      </c>
      <c r="AB397" t="s">
        <v>4723</v>
      </c>
      <c r="AC397" t="s">
        <v>74</v>
      </c>
      <c r="AD397" t="s">
        <v>74</v>
      </c>
      <c r="AE397" t="s">
        <v>74</v>
      </c>
      <c r="AF397" t="s">
        <v>74</v>
      </c>
      <c r="AG397">
        <v>7</v>
      </c>
      <c r="AH397">
        <v>3</v>
      </c>
      <c r="AI397">
        <v>4</v>
      </c>
      <c r="AJ397">
        <v>0</v>
      </c>
      <c r="AK397">
        <v>0</v>
      </c>
      <c r="AL397" t="s">
        <v>119</v>
      </c>
      <c r="AM397" t="s">
        <v>120</v>
      </c>
      <c r="AN397" t="s">
        <v>121</v>
      </c>
      <c r="AO397" t="s">
        <v>4709</v>
      </c>
      <c r="AP397" t="s">
        <v>74</v>
      </c>
      <c r="AQ397" t="s">
        <v>74</v>
      </c>
      <c r="AR397" t="s">
        <v>4710</v>
      </c>
      <c r="AS397" t="s">
        <v>4711</v>
      </c>
      <c r="AT397" t="s">
        <v>4467</v>
      </c>
      <c r="AU397">
        <v>1993</v>
      </c>
      <c r="AV397">
        <v>75</v>
      </c>
      <c r="AW397" t="s">
        <v>2492</v>
      </c>
      <c r="AX397" t="s">
        <v>74</v>
      </c>
      <c r="AY397" t="s">
        <v>74</v>
      </c>
      <c r="AZ397" t="s">
        <v>74</v>
      </c>
      <c r="BA397" t="s">
        <v>74</v>
      </c>
      <c r="BB397">
        <v>245</v>
      </c>
      <c r="BC397">
        <v>248</v>
      </c>
      <c r="BD397" t="s">
        <v>74</v>
      </c>
      <c r="BE397" t="s">
        <v>74</v>
      </c>
      <c r="BF397" t="s">
        <v>74</v>
      </c>
      <c r="BG397" t="s">
        <v>74</v>
      </c>
      <c r="BH397" t="s">
        <v>74</v>
      </c>
      <c r="BI397">
        <v>4</v>
      </c>
      <c r="BJ397" t="s">
        <v>4712</v>
      </c>
      <c r="BK397" t="s">
        <v>894</v>
      </c>
      <c r="BL397" t="s">
        <v>4713</v>
      </c>
      <c r="BM397" t="s">
        <v>4714</v>
      </c>
      <c r="BN397" t="s">
        <v>74</v>
      </c>
      <c r="BO397" t="s">
        <v>74</v>
      </c>
      <c r="BP397" t="s">
        <v>74</v>
      </c>
      <c r="BQ397" t="s">
        <v>74</v>
      </c>
      <c r="BR397" t="s">
        <v>91</v>
      </c>
      <c r="BS397" t="s">
        <v>4724</v>
      </c>
      <c r="BT397" t="str">
        <f>HYPERLINK("https%3A%2F%2Fwww.webofscience.com%2Fwos%2Fwoscc%2Ffull-record%2FWOS:A1993KY49800055","View Full Record in Web of Science")</f>
        <v>View Full Record in Web of Science</v>
      </c>
    </row>
    <row r="398" spans="1:72" x14ac:dyDescent="0.15">
      <c r="A398" t="s">
        <v>72</v>
      </c>
      <c r="B398" t="s">
        <v>4725</v>
      </c>
      <c r="C398" t="s">
        <v>74</v>
      </c>
      <c r="D398" t="s">
        <v>74</v>
      </c>
      <c r="E398" t="s">
        <v>74</v>
      </c>
      <c r="F398" t="s">
        <v>4725</v>
      </c>
      <c r="G398" t="s">
        <v>74</v>
      </c>
      <c r="H398" t="s">
        <v>74</v>
      </c>
      <c r="I398" t="s">
        <v>4726</v>
      </c>
      <c r="J398" t="s">
        <v>4699</v>
      </c>
      <c r="K398" t="s">
        <v>74</v>
      </c>
      <c r="L398" t="s">
        <v>74</v>
      </c>
      <c r="M398" t="s">
        <v>77</v>
      </c>
      <c r="N398" t="s">
        <v>884</v>
      </c>
      <c r="O398" t="s">
        <v>4700</v>
      </c>
      <c r="P398" t="s">
        <v>4701</v>
      </c>
      <c r="Q398" t="s">
        <v>4702</v>
      </c>
      <c r="R398" t="s">
        <v>74</v>
      </c>
      <c r="S398" t="s">
        <v>4703</v>
      </c>
      <c r="T398" t="s">
        <v>74</v>
      </c>
      <c r="U398" t="s">
        <v>4727</v>
      </c>
      <c r="V398" t="s">
        <v>4728</v>
      </c>
      <c r="W398" t="s">
        <v>4729</v>
      </c>
      <c r="X398" t="s">
        <v>4730</v>
      </c>
      <c r="Y398" t="s">
        <v>4731</v>
      </c>
      <c r="Z398" t="s">
        <v>74</v>
      </c>
      <c r="AA398" t="s">
        <v>4732</v>
      </c>
      <c r="AB398" t="s">
        <v>4733</v>
      </c>
      <c r="AC398" t="s">
        <v>74</v>
      </c>
      <c r="AD398" t="s">
        <v>74</v>
      </c>
      <c r="AE398" t="s">
        <v>74</v>
      </c>
      <c r="AF398" t="s">
        <v>74</v>
      </c>
      <c r="AG398">
        <v>9</v>
      </c>
      <c r="AH398">
        <v>35</v>
      </c>
      <c r="AI398">
        <v>39</v>
      </c>
      <c r="AJ398">
        <v>0</v>
      </c>
      <c r="AK398">
        <v>3</v>
      </c>
      <c r="AL398" t="s">
        <v>119</v>
      </c>
      <c r="AM398" t="s">
        <v>120</v>
      </c>
      <c r="AN398" t="s">
        <v>121</v>
      </c>
      <c r="AO398" t="s">
        <v>4709</v>
      </c>
      <c r="AP398" t="s">
        <v>74</v>
      </c>
      <c r="AQ398" t="s">
        <v>74</v>
      </c>
      <c r="AR398" t="s">
        <v>4710</v>
      </c>
      <c r="AS398" t="s">
        <v>4711</v>
      </c>
      <c r="AT398" t="s">
        <v>4467</v>
      </c>
      <c r="AU398">
        <v>1993</v>
      </c>
      <c r="AV398">
        <v>75</v>
      </c>
      <c r="AW398" t="s">
        <v>2492</v>
      </c>
      <c r="AX398" t="s">
        <v>74</v>
      </c>
      <c r="AY398" t="s">
        <v>74</v>
      </c>
      <c r="AZ398" t="s">
        <v>74</v>
      </c>
      <c r="BA398" t="s">
        <v>74</v>
      </c>
      <c r="BB398">
        <v>521</v>
      </c>
      <c r="BC398">
        <v>525</v>
      </c>
      <c r="BD398" t="s">
        <v>74</v>
      </c>
      <c r="BE398" t="s">
        <v>4734</v>
      </c>
      <c r="BF398" t="str">
        <f>HYPERLINK("http://dx.doi.org/10.1016/0168-583X(93)95707-C","http://dx.doi.org/10.1016/0168-583X(93)95707-C")</f>
        <v>http://dx.doi.org/10.1016/0168-583X(93)95707-C</v>
      </c>
      <c r="BG398" t="s">
        <v>74</v>
      </c>
      <c r="BH398" t="s">
        <v>74</v>
      </c>
      <c r="BI398">
        <v>5</v>
      </c>
      <c r="BJ398" t="s">
        <v>4712</v>
      </c>
      <c r="BK398" t="s">
        <v>894</v>
      </c>
      <c r="BL398" t="s">
        <v>4713</v>
      </c>
      <c r="BM398" t="s">
        <v>4714</v>
      </c>
      <c r="BN398" t="s">
        <v>74</v>
      </c>
      <c r="BO398" t="s">
        <v>74</v>
      </c>
      <c r="BP398" t="s">
        <v>74</v>
      </c>
      <c r="BQ398" t="s">
        <v>74</v>
      </c>
      <c r="BR398" t="s">
        <v>91</v>
      </c>
      <c r="BS398" t="s">
        <v>4735</v>
      </c>
      <c r="BT398" t="str">
        <f>HYPERLINK("https%3A%2F%2Fwww.webofscience.com%2Fwos%2Fwoscc%2Ffull-record%2FWOS:A1993KY49800110","View Full Record in Web of Science")</f>
        <v>View Full Record in Web of Science</v>
      </c>
    </row>
    <row r="399" spans="1:72" x14ac:dyDescent="0.15">
      <c r="A399" t="s">
        <v>72</v>
      </c>
      <c r="B399" t="s">
        <v>4736</v>
      </c>
      <c r="C399" t="s">
        <v>74</v>
      </c>
      <c r="D399" t="s">
        <v>74</v>
      </c>
      <c r="E399" t="s">
        <v>74</v>
      </c>
      <c r="F399" t="s">
        <v>4736</v>
      </c>
      <c r="G399" t="s">
        <v>74</v>
      </c>
      <c r="H399" t="s">
        <v>74</v>
      </c>
      <c r="I399" t="s">
        <v>4737</v>
      </c>
      <c r="J399" t="s">
        <v>1176</v>
      </c>
      <c r="K399" t="s">
        <v>74</v>
      </c>
      <c r="L399" t="s">
        <v>74</v>
      </c>
      <c r="M399" t="s">
        <v>787</v>
      </c>
      <c r="N399" t="s">
        <v>78</v>
      </c>
      <c r="O399" t="s">
        <v>74</v>
      </c>
      <c r="P399" t="s">
        <v>74</v>
      </c>
      <c r="Q399" t="s">
        <v>74</v>
      </c>
      <c r="R399" t="s">
        <v>74</v>
      </c>
      <c r="S399" t="s">
        <v>74</v>
      </c>
      <c r="T399" t="s">
        <v>74</v>
      </c>
      <c r="U399" t="s">
        <v>74</v>
      </c>
      <c r="V399" t="s">
        <v>4738</v>
      </c>
      <c r="W399" t="s">
        <v>74</v>
      </c>
      <c r="X399" t="s">
        <v>74</v>
      </c>
      <c r="Y399" t="s">
        <v>4739</v>
      </c>
      <c r="Z399" t="s">
        <v>74</v>
      </c>
      <c r="AA399" t="s">
        <v>4740</v>
      </c>
      <c r="AB399" t="s">
        <v>74</v>
      </c>
      <c r="AC399" t="s">
        <v>74</v>
      </c>
      <c r="AD399" t="s">
        <v>74</v>
      </c>
      <c r="AE399" t="s">
        <v>74</v>
      </c>
      <c r="AF399" t="s">
        <v>74</v>
      </c>
      <c r="AG399">
        <v>7</v>
      </c>
      <c r="AH399">
        <v>0</v>
      </c>
      <c r="AI399">
        <v>0</v>
      </c>
      <c r="AJ399">
        <v>0</v>
      </c>
      <c r="AK399">
        <v>0</v>
      </c>
      <c r="AL399" t="s">
        <v>789</v>
      </c>
      <c r="AM399" t="s">
        <v>790</v>
      </c>
      <c r="AN399" t="s">
        <v>791</v>
      </c>
      <c r="AO399" t="s">
        <v>1179</v>
      </c>
      <c r="AP399" t="s">
        <v>74</v>
      </c>
      <c r="AQ399" t="s">
        <v>74</v>
      </c>
      <c r="AR399" t="s">
        <v>1180</v>
      </c>
      <c r="AS399" t="s">
        <v>1181</v>
      </c>
      <c r="AT399" t="s">
        <v>4467</v>
      </c>
      <c r="AU399">
        <v>1993</v>
      </c>
      <c r="AV399">
        <v>33</v>
      </c>
      <c r="AW399">
        <v>2</v>
      </c>
      <c r="AX399" t="s">
        <v>74</v>
      </c>
      <c r="AY399" t="s">
        <v>74</v>
      </c>
      <c r="AZ399" t="s">
        <v>74</v>
      </c>
      <c r="BA399" t="s">
        <v>74</v>
      </c>
      <c r="BB399">
        <v>175</v>
      </c>
      <c r="BC399">
        <v>179</v>
      </c>
      <c r="BD399" t="s">
        <v>74</v>
      </c>
      <c r="BE399" t="s">
        <v>74</v>
      </c>
      <c r="BF399" t="s">
        <v>74</v>
      </c>
      <c r="BG399" t="s">
        <v>74</v>
      </c>
      <c r="BH399" t="s">
        <v>74</v>
      </c>
      <c r="BI399">
        <v>5</v>
      </c>
      <c r="BJ399" t="s">
        <v>963</v>
      </c>
      <c r="BK399" t="s">
        <v>88</v>
      </c>
      <c r="BL399" t="s">
        <v>963</v>
      </c>
      <c r="BM399" t="s">
        <v>4741</v>
      </c>
      <c r="BN399" t="s">
        <v>74</v>
      </c>
      <c r="BO399" t="s">
        <v>74</v>
      </c>
      <c r="BP399" t="s">
        <v>74</v>
      </c>
      <c r="BQ399" t="s">
        <v>74</v>
      </c>
      <c r="BR399" t="s">
        <v>91</v>
      </c>
      <c r="BS399" t="s">
        <v>4742</v>
      </c>
      <c r="BT399" t="str">
        <f>HYPERLINK("https%3A%2F%2Fwww.webofscience.com%2Fwos%2Fwoscc%2Ffull-record%2FWOS:A1993LC16200003","View Full Record in Web of Science")</f>
        <v>View Full Record in Web of Science</v>
      </c>
    </row>
    <row r="400" spans="1:72" x14ac:dyDescent="0.15">
      <c r="A400" t="s">
        <v>72</v>
      </c>
      <c r="B400" t="s">
        <v>4743</v>
      </c>
      <c r="C400" t="s">
        <v>74</v>
      </c>
      <c r="D400" t="s">
        <v>74</v>
      </c>
      <c r="E400" t="s">
        <v>74</v>
      </c>
      <c r="F400" t="s">
        <v>4743</v>
      </c>
      <c r="G400" t="s">
        <v>74</v>
      </c>
      <c r="H400" t="s">
        <v>74</v>
      </c>
      <c r="I400" t="s">
        <v>4744</v>
      </c>
      <c r="J400" t="s">
        <v>1176</v>
      </c>
      <c r="K400" t="s">
        <v>74</v>
      </c>
      <c r="L400" t="s">
        <v>74</v>
      </c>
      <c r="M400" t="s">
        <v>787</v>
      </c>
      <c r="N400" t="s">
        <v>78</v>
      </c>
      <c r="O400" t="s">
        <v>74</v>
      </c>
      <c r="P400" t="s">
        <v>74</v>
      </c>
      <c r="Q400" t="s">
        <v>74</v>
      </c>
      <c r="R400" t="s">
        <v>74</v>
      </c>
      <c r="S400" t="s">
        <v>74</v>
      </c>
      <c r="T400" t="s">
        <v>74</v>
      </c>
      <c r="U400" t="s">
        <v>74</v>
      </c>
      <c r="V400" t="s">
        <v>4745</v>
      </c>
      <c r="W400" t="s">
        <v>4746</v>
      </c>
      <c r="X400" t="s">
        <v>4747</v>
      </c>
      <c r="Y400" t="s">
        <v>4748</v>
      </c>
      <c r="Z400" t="s">
        <v>74</v>
      </c>
      <c r="AA400" t="s">
        <v>4749</v>
      </c>
      <c r="AB400" t="s">
        <v>4750</v>
      </c>
      <c r="AC400" t="s">
        <v>74</v>
      </c>
      <c r="AD400" t="s">
        <v>74</v>
      </c>
      <c r="AE400" t="s">
        <v>74</v>
      </c>
      <c r="AF400" t="s">
        <v>74</v>
      </c>
      <c r="AG400">
        <v>6</v>
      </c>
      <c r="AH400">
        <v>0</v>
      </c>
      <c r="AI400">
        <v>0</v>
      </c>
      <c r="AJ400">
        <v>0</v>
      </c>
      <c r="AK400">
        <v>1</v>
      </c>
      <c r="AL400" t="s">
        <v>789</v>
      </c>
      <c r="AM400" t="s">
        <v>790</v>
      </c>
      <c r="AN400" t="s">
        <v>791</v>
      </c>
      <c r="AO400" t="s">
        <v>1179</v>
      </c>
      <c r="AP400" t="s">
        <v>74</v>
      </c>
      <c r="AQ400" t="s">
        <v>74</v>
      </c>
      <c r="AR400" t="s">
        <v>1180</v>
      </c>
      <c r="AS400" t="s">
        <v>1181</v>
      </c>
      <c r="AT400" t="s">
        <v>4467</v>
      </c>
      <c r="AU400">
        <v>1993</v>
      </c>
      <c r="AV400">
        <v>33</v>
      </c>
      <c r="AW400">
        <v>2</v>
      </c>
      <c r="AX400" t="s">
        <v>74</v>
      </c>
      <c r="AY400" t="s">
        <v>74</v>
      </c>
      <c r="AZ400" t="s">
        <v>74</v>
      </c>
      <c r="BA400" t="s">
        <v>74</v>
      </c>
      <c r="BB400">
        <v>210</v>
      </c>
      <c r="BC400">
        <v>216</v>
      </c>
      <c r="BD400" t="s">
        <v>74</v>
      </c>
      <c r="BE400" t="s">
        <v>74</v>
      </c>
      <c r="BF400" t="s">
        <v>74</v>
      </c>
      <c r="BG400" t="s">
        <v>74</v>
      </c>
      <c r="BH400" t="s">
        <v>74</v>
      </c>
      <c r="BI400">
        <v>7</v>
      </c>
      <c r="BJ400" t="s">
        <v>963</v>
      </c>
      <c r="BK400" t="s">
        <v>88</v>
      </c>
      <c r="BL400" t="s">
        <v>963</v>
      </c>
      <c r="BM400" t="s">
        <v>4741</v>
      </c>
      <c r="BN400" t="s">
        <v>74</v>
      </c>
      <c r="BO400" t="s">
        <v>74</v>
      </c>
      <c r="BP400" t="s">
        <v>74</v>
      </c>
      <c r="BQ400" t="s">
        <v>74</v>
      </c>
      <c r="BR400" t="s">
        <v>91</v>
      </c>
      <c r="BS400" t="s">
        <v>4751</v>
      </c>
      <c r="BT400" t="str">
        <f>HYPERLINK("https%3A%2F%2Fwww.webofscience.com%2Fwos%2Fwoscc%2Ffull-record%2FWOS:A1993LC16200009","View Full Record in Web of Science")</f>
        <v>View Full Record in Web of Science</v>
      </c>
    </row>
    <row r="401" spans="1:72" x14ac:dyDescent="0.15">
      <c r="A401" t="s">
        <v>72</v>
      </c>
      <c r="B401" t="s">
        <v>4752</v>
      </c>
      <c r="C401" t="s">
        <v>74</v>
      </c>
      <c r="D401" t="s">
        <v>74</v>
      </c>
      <c r="E401" t="s">
        <v>74</v>
      </c>
      <c r="F401" t="s">
        <v>4752</v>
      </c>
      <c r="G401" t="s">
        <v>74</v>
      </c>
      <c r="H401" t="s">
        <v>74</v>
      </c>
      <c r="I401" t="s">
        <v>4753</v>
      </c>
      <c r="J401" t="s">
        <v>2886</v>
      </c>
      <c r="K401" t="s">
        <v>74</v>
      </c>
      <c r="L401" t="s">
        <v>74</v>
      </c>
      <c r="M401" t="s">
        <v>77</v>
      </c>
      <c r="N401" t="s">
        <v>78</v>
      </c>
      <c r="O401" t="s">
        <v>74</v>
      </c>
      <c r="P401" t="s">
        <v>74</v>
      </c>
      <c r="Q401" t="s">
        <v>74</v>
      </c>
      <c r="R401" t="s">
        <v>74</v>
      </c>
      <c r="S401" t="s">
        <v>74</v>
      </c>
      <c r="T401" t="s">
        <v>74</v>
      </c>
      <c r="U401" t="s">
        <v>4754</v>
      </c>
      <c r="V401" t="s">
        <v>4755</v>
      </c>
      <c r="W401" t="s">
        <v>74</v>
      </c>
      <c r="X401" t="s">
        <v>74</v>
      </c>
      <c r="Y401" t="s">
        <v>4756</v>
      </c>
      <c r="Z401" t="s">
        <v>74</v>
      </c>
      <c r="AA401" t="s">
        <v>74</v>
      </c>
      <c r="AB401" t="s">
        <v>74</v>
      </c>
      <c r="AC401" t="s">
        <v>74</v>
      </c>
      <c r="AD401" t="s">
        <v>74</v>
      </c>
      <c r="AE401" t="s">
        <v>74</v>
      </c>
      <c r="AF401" t="s">
        <v>74</v>
      </c>
      <c r="AG401">
        <v>32</v>
      </c>
      <c r="AH401">
        <v>43</v>
      </c>
      <c r="AI401">
        <v>44</v>
      </c>
      <c r="AJ401">
        <v>0</v>
      </c>
      <c r="AK401">
        <v>5</v>
      </c>
      <c r="AL401" t="s">
        <v>119</v>
      </c>
      <c r="AM401" t="s">
        <v>120</v>
      </c>
      <c r="AN401" t="s">
        <v>121</v>
      </c>
      <c r="AO401" t="s">
        <v>2891</v>
      </c>
      <c r="AP401" t="s">
        <v>4757</v>
      </c>
      <c r="AQ401" t="s">
        <v>74</v>
      </c>
      <c r="AR401" t="s">
        <v>2892</v>
      </c>
      <c r="AS401" t="s">
        <v>2893</v>
      </c>
      <c r="AT401" t="s">
        <v>4467</v>
      </c>
      <c r="AU401">
        <v>1993</v>
      </c>
      <c r="AV401">
        <v>101</v>
      </c>
      <c r="AW401" t="s">
        <v>210</v>
      </c>
      <c r="AX401" t="s">
        <v>74</v>
      </c>
      <c r="AY401" t="s">
        <v>74</v>
      </c>
      <c r="AZ401" t="s">
        <v>74</v>
      </c>
      <c r="BA401" t="s">
        <v>74</v>
      </c>
      <c r="BB401">
        <v>229</v>
      </c>
      <c r="BC401">
        <v>235</v>
      </c>
      <c r="BD401" t="s">
        <v>74</v>
      </c>
      <c r="BE401" t="s">
        <v>4758</v>
      </c>
      <c r="BF401" t="str">
        <f>HYPERLINK("http://dx.doi.org/10.1016/0031-0182(93)90015-B","http://dx.doi.org/10.1016/0031-0182(93)90015-B")</f>
        <v>http://dx.doi.org/10.1016/0031-0182(93)90015-B</v>
      </c>
      <c r="BG401" t="s">
        <v>74</v>
      </c>
      <c r="BH401" t="s">
        <v>74</v>
      </c>
      <c r="BI401">
        <v>7</v>
      </c>
      <c r="BJ401" t="s">
        <v>2894</v>
      </c>
      <c r="BK401" t="s">
        <v>88</v>
      </c>
      <c r="BL401" t="s">
        <v>2895</v>
      </c>
      <c r="BM401" t="s">
        <v>4759</v>
      </c>
      <c r="BN401" t="s">
        <v>74</v>
      </c>
      <c r="BO401" t="s">
        <v>74</v>
      </c>
      <c r="BP401" t="s">
        <v>74</v>
      </c>
      <c r="BQ401" t="s">
        <v>74</v>
      </c>
      <c r="BR401" t="s">
        <v>91</v>
      </c>
      <c r="BS401" t="s">
        <v>4760</v>
      </c>
      <c r="BT401" t="str">
        <f>HYPERLINK("https%3A%2F%2Fwww.webofscience.com%2Fwos%2Fwoscc%2Ffull-record%2FWOS:A1993KZ16500005","View Full Record in Web of Science")</f>
        <v>View Full Record in Web of Science</v>
      </c>
    </row>
    <row r="402" spans="1:72" x14ac:dyDescent="0.15">
      <c r="A402" t="s">
        <v>72</v>
      </c>
      <c r="B402" t="s">
        <v>4761</v>
      </c>
      <c r="C402" t="s">
        <v>74</v>
      </c>
      <c r="D402" t="s">
        <v>74</v>
      </c>
      <c r="E402" t="s">
        <v>74</v>
      </c>
      <c r="F402" t="s">
        <v>4761</v>
      </c>
      <c r="G402" t="s">
        <v>74</v>
      </c>
      <c r="H402" t="s">
        <v>74</v>
      </c>
      <c r="I402" t="s">
        <v>4762</v>
      </c>
      <c r="J402" t="s">
        <v>248</v>
      </c>
      <c r="K402" t="s">
        <v>74</v>
      </c>
      <c r="L402" t="s">
        <v>74</v>
      </c>
      <c r="M402" t="s">
        <v>77</v>
      </c>
      <c r="N402" t="s">
        <v>78</v>
      </c>
      <c r="O402" t="s">
        <v>74</v>
      </c>
      <c r="P402" t="s">
        <v>74</v>
      </c>
      <c r="Q402" t="s">
        <v>74</v>
      </c>
      <c r="R402" t="s">
        <v>74</v>
      </c>
      <c r="S402" t="s">
        <v>74</v>
      </c>
      <c r="T402" t="s">
        <v>74</v>
      </c>
      <c r="U402" t="s">
        <v>74</v>
      </c>
      <c r="V402" t="s">
        <v>74</v>
      </c>
      <c r="W402" t="s">
        <v>74</v>
      </c>
      <c r="X402" t="s">
        <v>74</v>
      </c>
      <c r="Y402" t="s">
        <v>4763</v>
      </c>
      <c r="Z402" t="s">
        <v>74</v>
      </c>
      <c r="AA402" t="s">
        <v>74</v>
      </c>
      <c r="AB402" t="s">
        <v>74</v>
      </c>
      <c r="AC402" t="s">
        <v>74</v>
      </c>
      <c r="AD402" t="s">
        <v>74</v>
      </c>
      <c r="AE402" t="s">
        <v>74</v>
      </c>
      <c r="AF402" t="s">
        <v>74</v>
      </c>
      <c r="AG402">
        <v>8</v>
      </c>
      <c r="AH402">
        <v>41</v>
      </c>
      <c r="AI402">
        <v>41</v>
      </c>
      <c r="AJ402">
        <v>0</v>
      </c>
      <c r="AK402">
        <v>2</v>
      </c>
      <c r="AL402" t="s">
        <v>256</v>
      </c>
      <c r="AM402" t="s">
        <v>257</v>
      </c>
      <c r="AN402" t="s">
        <v>258</v>
      </c>
      <c r="AO402" t="s">
        <v>259</v>
      </c>
      <c r="AP402" t="s">
        <v>74</v>
      </c>
      <c r="AQ402" t="s">
        <v>74</v>
      </c>
      <c r="AR402" t="s">
        <v>248</v>
      </c>
      <c r="AS402" t="s">
        <v>260</v>
      </c>
      <c r="AT402" t="s">
        <v>4467</v>
      </c>
      <c r="AU402">
        <v>1993</v>
      </c>
      <c r="AV402">
        <v>8</v>
      </c>
      <c r="AW402">
        <v>2</v>
      </c>
      <c r="AX402" t="s">
        <v>74</v>
      </c>
      <c r="AY402" t="s">
        <v>74</v>
      </c>
      <c r="AZ402" t="s">
        <v>74</v>
      </c>
      <c r="BA402" t="s">
        <v>74</v>
      </c>
      <c r="BB402">
        <v>137</v>
      </c>
      <c r="BC402">
        <v>139</v>
      </c>
      <c r="BD402" t="s">
        <v>74</v>
      </c>
      <c r="BE402" t="s">
        <v>4764</v>
      </c>
      <c r="BF402" t="str">
        <f>HYPERLINK("http://dx.doi.org/10.1029/93PA00262","http://dx.doi.org/10.1029/93PA00262")</f>
        <v>http://dx.doi.org/10.1029/93PA00262</v>
      </c>
      <c r="BG402" t="s">
        <v>74</v>
      </c>
      <c r="BH402" t="s">
        <v>74</v>
      </c>
      <c r="BI402">
        <v>3</v>
      </c>
      <c r="BJ402" t="s">
        <v>262</v>
      </c>
      <c r="BK402" t="s">
        <v>88</v>
      </c>
      <c r="BL402" t="s">
        <v>263</v>
      </c>
      <c r="BM402" t="s">
        <v>4765</v>
      </c>
      <c r="BN402" t="s">
        <v>74</v>
      </c>
      <c r="BO402" t="s">
        <v>74</v>
      </c>
      <c r="BP402" t="s">
        <v>74</v>
      </c>
      <c r="BQ402" t="s">
        <v>74</v>
      </c>
      <c r="BR402" t="s">
        <v>91</v>
      </c>
      <c r="BS402" t="s">
        <v>4766</v>
      </c>
      <c r="BT402" t="str">
        <f>HYPERLINK("https%3A%2F%2Fwww.webofscience.com%2Fwos%2Fwoscc%2Ffull-record%2FWOS:A1993KZ51800001","View Full Record in Web of Science")</f>
        <v>View Full Record in Web of Science</v>
      </c>
    </row>
    <row r="403" spans="1:72" x14ac:dyDescent="0.15">
      <c r="A403" t="s">
        <v>72</v>
      </c>
      <c r="B403" t="s">
        <v>4767</v>
      </c>
      <c r="C403" t="s">
        <v>74</v>
      </c>
      <c r="D403" t="s">
        <v>74</v>
      </c>
      <c r="E403" t="s">
        <v>74</v>
      </c>
      <c r="F403" t="s">
        <v>4767</v>
      </c>
      <c r="G403" t="s">
        <v>74</v>
      </c>
      <c r="H403" t="s">
        <v>74</v>
      </c>
      <c r="I403" t="s">
        <v>4768</v>
      </c>
      <c r="J403" t="s">
        <v>248</v>
      </c>
      <c r="K403" t="s">
        <v>74</v>
      </c>
      <c r="L403" t="s">
        <v>74</v>
      </c>
      <c r="M403" t="s">
        <v>77</v>
      </c>
      <c r="N403" t="s">
        <v>78</v>
      </c>
      <c r="O403" t="s">
        <v>74</v>
      </c>
      <c r="P403" t="s">
        <v>74</v>
      </c>
      <c r="Q403" t="s">
        <v>74</v>
      </c>
      <c r="R403" t="s">
        <v>74</v>
      </c>
      <c r="S403" t="s">
        <v>74</v>
      </c>
      <c r="T403" t="s">
        <v>74</v>
      </c>
      <c r="U403" t="s">
        <v>4769</v>
      </c>
      <c r="V403" t="s">
        <v>4770</v>
      </c>
      <c r="W403" t="s">
        <v>4771</v>
      </c>
      <c r="X403" t="s">
        <v>4772</v>
      </c>
      <c r="Y403" t="s">
        <v>4773</v>
      </c>
      <c r="Z403" t="s">
        <v>74</v>
      </c>
      <c r="AA403" t="s">
        <v>4774</v>
      </c>
      <c r="AB403" t="s">
        <v>74</v>
      </c>
      <c r="AC403" t="s">
        <v>74</v>
      </c>
      <c r="AD403" t="s">
        <v>74</v>
      </c>
      <c r="AE403" t="s">
        <v>74</v>
      </c>
      <c r="AF403" t="s">
        <v>74</v>
      </c>
      <c r="AG403">
        <v>137</v>
      </c>
      <c r="AH403">
        <v>137</v>
      </c>
      <c r="AI403">
        <v>176</v>
      </c>
      <c r="AJ403">
        <v>3</v>
      </c>
      <c r="AK403">
        <v>48</v>
      </c>
      <c r="AL403" t="s">
        <v>256</v>
      </c>
      <c r="AM403" t="s">
        <v>257</v>
      </c>
      <c r="AN403" t="s">
        <v>258</v>
      </c>
      <c r="AO403" t="s">
        <v>259</v>
      </c>
      <c r="AP403" t="s">
        <v>74</v>
      </c>
      <c r="AQ403" t="s">
        <v>74</v>
      </c>
      <c r="AR403" t="s">
        <v>248</v>
      </c>
      <c r="AS403" t="s">
        <v>260</v>
      </c>
      <c r="AT403" t="s">
        <v>4467</v>
      </c>
      <c r="AU403">
        <v>1993</v>
      </c>
      <c r="AV403">
        <v>8</v>
      </c>
      <c r="AW403">
        <v>2</v>
      </c>
      <c r="AX403" t="s">
        <v>74</v>
      </c>
      <c r="AY403" t="s">
        <v>74</v>
      </c>
      <c r="AZ403" t="s">
        <v>74</v>
      </c>
      <c r="BA403" t="s">
        <v>74</v>
      </c>
      <c r="BB403">
        <v>293</v>
      </c>
      <c r="BC403">
        <v>311</v>
      </c>
      <c r="BD403" t="s">
        <v>74</v>
      </c>
      <c r="BE403" t="s">
        <v>4775</v>
      </c>
      <c r="BF403" t="str">
        <f>HYPERLINK("http://dx.doi.org/10.1029/93PA00320","http://dx.doi.org/10.1029/93PA00320")</f>
        <v>http://dx.doi.org/10.1029/93PA00320</v>
      </c>
      <c r="BG403" t="s">
        <v>74</v>
      </c>
      <c r="BH403" t="s">
        <v>74</v>
      </c>
      <c r="BI403">
        <v>19</v>
      </c>
      <c r="BJ403" t="s">
        <v>262</v>
      </c>
      <c r="BK403" t="s">
        <v>88</v>
      </c>
      <c r="BL403" t="s">
        <v>263</v>
      </c>
      <c r="BM403" t="s">
        <v>4765</v>
      </c>
      <c r="BN403" t="s">
        <v>74</v>
      </c>
      <c r="BO403" t="s">
        <v>74</v>
      </c>
      <c r="BP403" t="s">
        <v>74</v>
      </c>
      <c r="BQ403" t="s">
        <v>74</v>
      </c>
      <c r="BR403" t="s">
        <v>91</v>
      </c>
      <c r="BS403" t="s">
        <v>4776</v>
      </c>
      <c r="BT403" t="str">
        <f>HYPERLINK("https%3A%2F%2Fwww.webofscience.com%2Fwos%2Fwoscc%2Ffull-record%2FWOS:A1993KZ51800010","View Full Record in Web of Science")</f>
        <v>View Full Record in Web of Science</v>
      </c>
    </row>
    <row r="404" spans="1:72" x14ac:dyDescent="0.15">
      <c r="A404" t="s">
        <v>72</v>
      </c>
      <c r="B404" t="s">
        <v>4777</v>
      </c>
      <c r="C404" t="s">
        <v>74</v>
      </c>
      <c r="D404" t="s">
        <v>74</v>
      </c>
      <c r="E404" t="s">
        <v>74</v>
      </c>
      <c r="F404" t="s">
        <v>4777</v>
      </c>
      <c r="G404" t="s">
        <v>74</v>
      </c>
      <c r="H404" t="s">
        <v>74</v>
      </c>
      <c r="I404" t="s">
        <v>4778</v>
      </c>
      <c r="J404" t="s">
        <v>1256</v>
      </c>
      <c r="K404" t="s">
        <v>74</v>
      </c>
      <c r="L404" t="s">
        <v>74</v>
      </c>
      <c r="M404" t="s">
        <v>77</v>
      </c>
      <c r="N404" t="s">
        <v>78</v>
      </c>
      <c r="O404" t="s">
        <v>74</v>
      </c>
      <c r="P404" t="s">
        <v>74</v>
      </c>
      <c r="Q404" t="s">
        <v>74</v>
      </c>
      <c r="R404" t="s">
        <v>74</v>
      </c>
      <c r="S404" t="s">
        <v>74</v>
      </c>
      <c r="T404" t="s">
        <v>74</v>
      </c>
      <c r="U404" t="s">
        <v>74</v>
      </c>
      <c r="V404" t="s">
        <v>4779</v>
      </c>
      <c r="W404" t="s">
        <v>4780</v>
      </c>
      <c r="X404" t="s">
        <v>4781</v>
      </c>
      <c r="Y404" t="s">
        <v>4782</v>
      </c>
      <c r="Z404" t="s">
        <v>74</v>
      </c>
      <c r="AA404" t="s">
        <v>74</v>
      </c>
      <c r="AB404" t="s">
        <v>74</v>
      </c>
      <c r="AC404" t="s">
        <v>74</v>
      </c>
      <c r="AD404" t="s">
        <v>74</v>
      </c>
      <c r="AE404" t="s">
        <v>74</v>
      </c>
      <c r="AF404" t="s">
        <v>74</v>
      </c>
      <c r="AG404">
        <v>16</v>
      </c>
      <c r="AH404">
        <v>10</v>
      </c>
      <c r="AI404">
        <v>12</v>
      </c>
      <c r="AJ404">
        <v>0</v>
      </c>
      <c r="AK404">
        <v>18</v>
      </c>
      <c r="AL404" t="s">
        <v>177</v>
      </c>
      <c r="AM404" t="s">
        <v>178</v>
      </c>
      <c r="AN404" t="s">
        <v>179</v>
      </c>
      <c r="AO404" t="s">
        <v>1261</v>
      </c>
      <c r="AP404" t="s">
        <v>74</v>
      </c>
      <c r="AQ404" t="s">
        <v>74</v>
      </c>
      <c r="AR404" t="s">
        <v>1262</v>
      </c>
      <c r="AS404" t="s">
        <v>1263</v>
      </c>
      <c r="AT404" t="s">
        <v>4467</v>
      </c>
      <c r="AU404">
        <v>1993</v>
      </c>
      <c r="AV404">
        <v>13</v>
      </c>
      <c r="AW404">
        <v>3</v>
      </c>
      <c r="AX404" t="s">
        <v>74</v>
      </c>
      <c r="AY404" t="s">
        <v>74</v>
      </c>
      <c r="AZ404" t="s">
        <v>74</v>
      </c>
      <c r="BA404" t="s">
        <v>74</v>
      </c>
      <c r="BB404">
        <v>145</v>
      </c>
      <c r="BC404">
        <v>149</v>
      </c>
      <c r="BD404" t="s">
        <v>74</v>
      </c>
      <c r="BE404" t="s">
        <v>74</v>
      </c>
      <c r="BF404" t="s">
        <v>74</v>
      </c>
      <c r="BG404" t="s">
        <v>74</v>
      </c>
      <c r="BH404" t="s">
        <v>74</v>
      </c>
      <c r="BI404">
        <v>5</v>
      </c>
      <c r="BJ404" t="s">
        <v>1264</v>
      </c>
      <c r="BK404" t="s">
        <v>88</v>
      </c>
      <c r="BL404" t="s">
        <v>1265</v>
      </c>
      <c r="BM404" t="s">
        <v>4783</v>
      </c>
      <c r="BN404" t="s">
        <v>74</v>
      </c>
      <c r="BO404" t="s">
        <v>74</v>
      </c>
      <c r="BP404" t="s">
        <v>74</v>
      </c>
      <c r="BQ404" t="s">
        <v>74</v>
      </c>
      <c r="BR404" t="s">
        <v>91</v>
      </c>
      <c r="BS404" t="s">
        <v>4784</v>
      </c>
      <c r="BT404" t="str">
        <f>HYPERLINK("https%3A%2F%2Fwww.webofscience.com%2Fwos%2Fwoscc%2Ffull-record%2FWOS:A1993KW02000001","View Full Record in Web of Science")</f>
        <v>View Full Record in Web of Science</v>
      </c>
    </row>
    <row r="405" spans="1:72" x14ac:dyDescent="0.15">
      <c r="A405" t="s">
        <v>72</v>
      </c>
      <c r="B405" t="s">
        <v>4785</v>
      </c>
      <c r="C405" t="s">
        <v>74</v>
      </c>
      <c r="D405" t="s">
        <v>74</v>
      </c>
      <c r="E405" t="s">
        <v>74</v>
      </c>
      <c r="F405" t="s">
        <v>4785</v>
      </c>
      <c r="G405" t="s">
        <v>74</v>
      </c>
      <c r="H405" t="s">
        <v>74</v>
      </c>
      <c r="I405" t="s">
        <v>4786</v>
      </c>
      <c r="J405" t="s">
        <v>1256</v>
      </c>
      <c r="K405" t="s">
        <v>74</v>
      </c>
      <c r="L405" t="s">
        <v>74</v>
      </c>
      <c r="M405" t="s">
        <v>77</v>
      </c>
      <c r="N405" t="s">
        <v>78</v>
      </c>
      <c r="O405" t="s">
        <v>74</v>
      </c>
      <c r="P405" t="s">
        <v>74</v>
      </c>
      <c r="Q405" t="s">
        <v>74</v>
      </c>
      <c r="R405" t="s">
        <v>74</v>
      </c>
      <c r="S405" t="s">
        <v>74</v>
      </c>
      <c r="T405" t="s">
        <v>74</v>
      </c>
      <c r="U405" t="s">
        <v>2939</v>
      </c>
      <c r="V405" t="s">
        <v>4787</v>
      </c>
      <c r="W405" t="s">
        <v>4788</v>
      </c>
      <c r="X405" t="s">
        <v>1288</v>
      </c>
      <c r="Y405" t="s">
        <v>74</v>
      </c>
      <c r="Z405" t="s">
        <v>74</v>
      </c>
      <c r="AA405" t="s">
        <v>1289</v>
      </c>
      <c r="AB405" t="s">
        <v>74</v>
      </c>
      <c r="AC405" t="s">
        <v>74</v>
      </c>
      <c r="AD405" t="s">
        <v>74</v>
      </c>
      <c r="AE405" t="s">
        <v>74</v>
      </c>
      <c r="AF405" t="s">
        <v>74</v>
      </c>
      <c r="AG405">
        <v>29</v>
      </c>
      <c r="AH405">
        <v>60</v>
      </c>
      <c r="AI405">
        <v>64</v>
      </c>
      <c r="AJ405">
        <v>1</v>
      </c>
      <c r="AK405">
        <v>6</v>
      </c>
      <c r="AL405" t="s">
        <v>177</v>
      </c>
      <c r="AM405" t="s">
        <v>178</v>
      </c>
      <c r="AN405" t="s">
        <v>179</v>
      </c>
      <c r="AO405" t="s">
        <v>1261</v>
      </c>
      <c r="AP405" t="s">
        <v>74</v>
      </c>
      <c r="AQ405" t="s">
        <v>74</v>
      </c>
      <c r="AR405" t="s">
        <v>1262</v>
      </c>
      <c r="AS405" t="s">
        <v>1263</v>
      </c>
      <c r="AT405" t="s">
        <v>4467</v>
      </c>
      <c r="AU405">
        <v>1993</v>
      </c>
      <c r="AV405">
        <v>13</v>
      </c>
      <c r="AW405">
        <v>3</v>
      </c>
      <c r="AX405" t="s">
        <v>74</v>
      </c>
      <c r="AY405" t="s">
        <v>74</v>
      </c>
      <c r="AZ405" t="s">
        <v>74</v>
      </c>
      <c r="BA405" t="s">
        <v>74</v>
      </c>
      <c r="BB405">
        <v>151</v>
      </c>
      <c r="BC405">
        <v>156</v>
      </c>
      <c r="BD405" t="s">
        <v>74</v>
      </c>
      <c r="BE405" t="s">
        <v>74</v>
      </c>
      <c r="BF405" t="s">
        <v>74</v>
      </c>
      <c r="BG405" t="s">
        <v>74</v>
      </c>
      <c r="BH405" t="s">
        <v>74</v>
      </c>
      <c r="BI405">
        <v>6</v>
      </c>
      <c r="BJ405" t="s">
        <v>1264</v>
      </c>
      <c r="BK405" t="s">
        <v>88</v>
      </c>
      <c r="BL405" t="s">
        <v>1265</v>
      </c>
      <c r="BM405" t="s">
        <v>4783</v>
      </c>
      <c r="BN405" t="s">
        <v>74</v>
      </c>
      <c r="BO405" t="s">
        <v>74</v>
      </c>
      <c r="BP405" t="s">
        <v>74</v>
      </c>
      <c r="BQ405" t="s">
        <v>74</v>
      </c>
      <c r="BR405" t="s">
        <v>91</v>
      </c>
      <c r="BS405" t="s">
        <v>4789</v>
      </c>
      <c r="BT405" t="str">
        <f>HYPERLINK("https%3A%2F%2Fwww.webofscience.com%2Fwos%2Fwoscc%2Ffull-record%2FWOS:A1993KW02000002","View Full Record in Web of Science")</f>
        <v>View Full Record in Web of Science</v>
      </c>
    </row>
    <row r="406" spans="1:72" x14ac:dyDescent="0.15">
      <c r="A406" t="s">
        <v>72</v>
      </c>
      <c r="B406" t="s">
        <v>4790</v>
      </c>
      <c r="C406" t="s">
        <v>74</v>
      </c>
      <c r="D406" t="s">
        <v>74</v>
      </c>
      <c r="E406" t="s">
        <v>74</v>
      </c>
      <c r="F406" t="s">
        <v>4790</v>
      </c>
      <c r="G406" t="s">
        <v>74</v>
      </c>
      <c r="H406" t="s">
        <v>74</v>
      </c>
      <c r="I406" t="s">
        <v>4791</v>
      </c>
      <c r="J406" t="s">
        <v>1256</v>
      </c>
      <c r="K406" t="s">
        <v>74</v>
      </c>
      <c r="L406" t="s">
        <v>74</v>
      </c>
      <c r="M406" t="s">
        <v>77</v>
      </c>
      <c r="N406" t="s">
        <v>78</v>
      </c>
      <c r="O406" t="s">
        <v>74</v>
      </c>
      <c r="P406" t="s">
        <v>74</v>
      </c>
      <c r="Q406" t="s">
        <v>74</v>
      </c>
      <c r="R406" t="s">
        <v>74</v>
      </c>
      <c r="S406" t="s">
        <v>74</v>
      </c>
      <c r="T406" t="s">
        <v>74</v>
      </c>
      <c r="U406" t="s">
        <v>4792</v>
      </c>
      <c r="V406" t="s">
        <v>4793</v>
      </c>
      <c r="W406" t="s">
        <v>4794</v>
      </c>
      <c r="X406" t="s">
        <v>4795</v>
      </c>
      <c r="Y406" t="s">
        <v>4796</v>
      </c>
      <c r="Z406" t="s">
        <v>74</v>
      </c>
      <c r="AA406" t="s">
        <v>74</v>
      </c>
      <c r="AB406" t="s">
        <v>74</v>
      </c>
      <c r="AC406" t="s">
        <v>74</v>
      </c>
      <c r="AD406" t="s">
        <v>74</v>
      </c>
      <c r="AE406" t="s">
        <v>74</v>
      </c>
      <c r="AF406" t="s">
        <v>74</v>
      </c>
      <c r="AG406">
        <v>29</v>
      </c>
      <c r="AH406">
        <v>26</v>
      </c>
      <c r="AI406">
        <v>28</v>
      </c>
      <c r="AJ406">
        <v>1</v>
      </c>
      <c r="AK406">
        <v>12</v>
      </c>
      <c r="AL406" t="s">
        <v>319</v>
      </c>
      <c r="AM406" t="s">
        <v>178</v>
      </c>
      <c r="AN406" t="s">
        <v>1290</v>
      </c>
      <c r="AO406" t="s">
        <v>1261</v>
      </c>
      <c r="AP406" t="s">
        <v>1291</v>
      </c>
      <c r="AQ406" t="s">
        <v>74</v>
      </c>
      <c r="AR406" t="s">
        <v>1262</v>
      </c>
      <c r="AS406" t="s">
        <v>1263</v>
      </c>
      <c r="AT406" t="s">
        <v>4467</v>
      </c>
      <c r="AU406">
        <v>1993</v>
      </c>
      <c r="AV406">
        <v>13</v>
      </c>
      <c r="AW406">
        <v>3</v>
      </c>
      <c r="AX406" t="s">
        <v>74</v>
      </c>
      <c r="AY406" t="s">
        <v>74</v>
      </c>
      <c r="AZ406" t="s">
        <v>74</v>
      </c>
      <c r="BA406" t="s">
        <v>74</v>
      </c>
      <c r="BB406">
        <v>157</v>
      </c>
      <c r="BC406">
        <v>162</v>
      </c>
      <c r="BD406" t="s">
        <v>74</v>
      </c>
      <c r="BE406" t="s">
        <v>74</v>
      </c>
      <c r="BF406" t="s">
        <v>74</v>
      </c>
      <c r="BG406" t="s">
        <v>74</v>
      </c>
      <c r="BH406" t="s">
        <v>74</v>
      </c>
      <c r="BI406">
        <v>6</v>
      </c>
      <c r="BJ406" t="s">
        <v>1264</v>
      </c>
      <c r="BK406" t="s">
        <v>88</v>
      </c>
      <c r="BL406" t="s">
        <v>1265</v>
      </c>
      <c r="BM406" t="s">
        <v>4783</v>
      </c>
      <c r="BN406" t="s">
        <v>74</v>
      </c>
      <c r="BO406" t="s">
        <v>74</v>
      </c>
      <c r="BP406" t="s">
        <v>74</v>
      </c>
      <c r="BQ406" t="s">
        <v>74</v>
      </c>
      <c r="BR406" t="s">
        <v>91</v>
      </c>
      <c r="BS406" t="s">
        <v>4797</v>
      </c>
      <c r="BT406" t="str">
        <f>HYPERLINK("https%3A%2F%2Fwww.webofscience.com%2Fwos%2Fwoscc%2Ffull-record%2FWOS:A1993KW02000003","View Full Record in Web of Science")</f>
        <v>View Full Record in Web of Science</v>
      </c>
    </row>
    <row r="407" spans="1:72" x14ac:dyDescent="0.15">
      <c r="A407" t="s">
        <v>72</v>
      </c>
      <c r="B407" t="s">
        <v>4798</v>
      </c>
      <c r="C407" t="s">
        <v>74</v>
      </c>
      <c r="D407" t="s">
        <v>74</v>
      </c>
      <c r="E407" t="s">
        <v>74</v>
      </c>
      <c r="F407" t="s">
        <v>4798</v>
      </c>
      <c r="G407" t="s">
        <v>74</v>
      </c>
      <c r="H407" t="s">
        <v>74</v>
      </c>
      <c r="I407" t="s">
        <v>4799</v>
      </c>
      <c r="J407" t="s">
        <v>1256</v>
      </c>
      <c r="K407" t="s">
        <v>74</v>
      </c>
      <c r="L407" t="s">
        <v>74</v>
      </c>
      <c r="M407" t="s">
        <v>77</v>
      </c>
      <c r="N407" t="s">
        <v>78</v>
      </c>
      <c r="O407" t="s">
        <v>74</v>
      </c>
      <c r="P407" t="s">
        <v>74</v>
      </c>
      <c r="Q407" t="s">
        <v>74</v>
      </c>
      <c r="R407" t="s">
        <v>74</v>
      </c>
      <c r="S407" t="s">
        <v>74</v>
      </c>
      <c r="T407" t="s">
        <v>74</v>
      </c>
      <c r="U407" t="s">
        <v>4800</v>
      </c>
      <c r="V407" t="s">
        <v>4801</v>
      </c>
      <c r="W407" t="s">
        <v>74</v>
      </c>
      <c r="X407" t="s">
        <v>74</v>
      </c>
      <c r="Y407" t="s">
        <v>4802</v>
      </c>
      <c r="Z407" t="s">
        <v>74</v>
      </c>
      <c r="AA407" t="s">
        <v>74</v>
      </c>
      <c r="AB407" t="s">
        <v>74</v>
      </c>
      <c r="AC407" t="s">
        <v>74</v>
      </c>
      <c r="AD407" t="s">
        <v>74</v>
      </c>
      <c r="AE407" t="s">
        <v>74</v>
      </c>
      <c r="AF407" t="s">
        <v>74</v>
      </c>
      <c r="AG407">
        <v>23</v>
      </c>
      <c r="AH407">
        <v>61</v>
      </c>
      <c r="AI407">
        <v>62</v>
      </c>
      <c r="AJ407">
        <v>0</v>
      </c>
      <c r="AK407">
        <v>13</v>
      </c>
      <c r="AL407" t="s">
        <v>177</v>
      </c>
      <c r="AM407" t="s">
        <v>178</v>
      </c>
      <c r="AN407" t="s">
        <v>179</v>
      </c>
      <c r="AO407" t="s">
        <v>1261</v>
      </c>
      <c r="AP407" t="s">
        <v>74</v>
      </c>
      <c r="AQ407" t="s">
        <v>74</v>
      </c>
      <c r="AR407" t="s">
        <v>1262</v>
      </c>
      <c r="AS407" t="s">
        <v>1263</v>
      </c>
      <c r="AT407" t="s">
        <v>4467</v>
      </c>
      <c r="AU407">
        <v>1993</v>
      </c>
      <c r="AV407">
        <v>13</v>
      </c>
      <c r="AW407">
        <v>3</v>
      </c>
      <c r="AX407" t="s">
        <v>74</v>
      </c>
      <c r="AY407" t="s">
        <v>74</v>
      </c>
      <c r="AZ407" t="s">
        <v>74</v>
      </c>
      <c r="BA407" t="s">
        <v>74</v>
      </c>
      <c r="BB407">
        <v>163</v>
      </c>
      <c r="BC407">
        <v>170</v>
      </c>
      <c r="BD407" t="s">
        <v>74</v>
      </c>
      <c r="BE407" t="s">
        <v>74</v>
      </c>
      <c r="BF407" t="s">
        <v>74</v>
      </c>
      <c r="BG407" t="s">
        <v>74</v>
      </c>
      <c r="BH407" t="s">
        <v>74</v>
      </c>
      <c r="BI407">
        <v>8</v>
      </c>
      <c r="BJ407" t="s">
        <v>1264</v>
      </c>
      <c r="BK407" t="s">
        <v>88</v>
      </c>
      <c r="BL407" t="s">
        <v>1265</v>
      </c>
      <c r="BM407" t="s">
        <v>4783</v>
      </c>
      <c r="BN407" t="s">
        <v>74</v>
      </c>
      <c r="BO407" t="s">
        <v>74</v>
      </c>
      <c r="BP407" t="s">
        <v>74</v>
      </c>
      <c r="BQ407" t="s">
        <v>74</v>
      </c>
      <c r="BR407" t="s">
        <v>91</v>
      </c>
      <c r="BS407" t="s">
        <v>4803</v>
      </c>
      <c r="BT407" t="str">
        <f>HYPERLINK("https%3A%2F%2Fwww.webofscience.com%2Fwos%2Fwoscc%2Ffull-record%2FWOS:A1993KW02000004","View Full Record in Web of Science")</f>
        <v>View Full Record in Web of Science</v>
      </c>
    </row>
    <row r="408" spans="1:72" x14ac:dyDescent="0.15">
      <c r="A408" t="s">
        <v>72</v>
      </c>
      <c r="B408" t="s">
        <v>4804</v>
      </c>
      <c r="C408" t="s">
        <v>74</v>
      </c>
      <c r="D408" t="s">
        <v>74</v>
      </c>
      <c r="E408" t="s">
        <v>74</v>
      </c>
      <c r="F408" t="s">
        <v>4804</v>
      </c>
      <c r="G408" t="s">
        <v>74</v>
      </c>
      <c r="H408" t="s">
        <v>74</v>
      </c>
      <c r="I408" t="s">
        <v>4805</v>
      </c>
      <c r="J408" t="s">
        <v>1256</v>
      </c>
      <c r="K408" t="s">
        <v>74</v>
      </c>
      <c r="L408" t="s">
        <v>74</v>
      </c>
      <c r="M408" t="s">
        <v>77</v>
      </c>
      <c r="N408" t="s">
        <v>78</v>
      </c>
      <c r="O408" t="s">
        <v>74</v>
      </c>
      <c r="P408" t="s">
        <v>74</v>
      </c>
      <c r="Q408" t="s">
        <v>74</v>
      </c>
      <c r="R408" t="s">
        <v>74</v>
      </c>
      <c r="S408" t="s">
        <v>74</v>
      </c>
      <c r="T408" t="s">
        <v>74</v>
      </c>
      <c r="U408" t="s">
        <v>4806</v>
      </c>
      <c r="V408" t="s">
        <v>4807</v>
      </c>
      <c r="W408" t="s">
        <v>4808</v>
      </c>
      <c r="X408" t="s">
        <v>4809</v>
      </c>
      <c r="Y408" t="s">
        <v>673</v>
      </c>
      <c r="Z408" t="s">
        <v>74</v>
      </c>
      <c r="AA408" t="s">
        <v>74</v>
      </c>
      <c r="AB408" t="s">
        <v>74</v>
      </c>
      <c r="AC408" t="s">
        <v>74</v>
      </c>
      <c r="AD408" t="s">
        <v>74</v>
      </c>
      <c r="AE408" t="s">
        <v>74</v>
      </c>
      <c r="AF408" t="s">
        <v>74</v>
      </c>
      <c r="AG408">
        <v>34</v>
      </c>
      <c r="AH408">
        <v>6</v>
      </c>
      <c r="AI408">
        <v>8</v>
      </c>
      <c r="AJ408">
        <v>0</v>
      </c>
      <c r="AK408">
        <v>1</v>
      </c>
      <c r="AL408" t="s">
        <v>177</v>
      </c>
      <c r="AM408" t="s">
        <v>178</v>
      </c>
      <c r="AN408" t="s">
        <v>179</v>
      </c>
      <c r="AO408" t="s">
        <v>1261</v>
      </c>
      <c r="AP408" t="s">
        <v>74</v>
      </c>
      <c r="AQ408" t="s">
        <v>74</v>
      </c>
      <c r="AR408" t="s">
        <v>1262</v>
      </c>
      <c r="AS408" t="s">
        <v>1263</v>
      </c>
      <c r="AT408" t="s">
        <v>4467</v>
      </c>
      <c r="AU408">
        <v>1993</v>
      </c>
      <c r="AV408">
        <v>13</v>
      </c>
      <c r="AW408">
        <v>3</v>
      </c>
      <c r="AX408" t="s">
        <v>74</v>
      </c>
      <c r="AY408" t="s">
        <v>74</v>
      </c>
      <c r="AZ408" t="s">
        <v>74</v>
      </c>
      <c r="BA408" t="s">
        <v>74</v>
      </c>
      <c r="BB408">
        <v>171</v>
      </c>
      <c r="BC408">
        <v>181</v>
      </c>
      <c r="BD408" t="s">
        <v>74</v>
      </c>
      <c r="BE408" t="s">
        <v>74</v>
      </c>
      <c r="BF408" t="s">
        <v>74</v>
      </c>
      <c r="BG408" t="s">
        <v>74</v>
      </c>
      <c r="BH408" t="s">
        <v>74</v>
      </c>
      <c r="BI408">
        <v>11</v>
      </c>
      <c r="BJ408" t="s">
        <v>1264</v>
      </c>
      <c r="BK408" t="s">
        <v>88</v>
      </c>
      <c r="BL408" t="s">
        <v>1265</v>
      </c>
      <c r="BM408" t="s">
        <v>4783</v>
      </c>
      <c r="BN408" t="s">
        <v>74</v>
      </c>
      <c r="BO408" t="s">
        <v>74</v>
      </c>
      <c r="BP408" t="s">
        <v>74</v>
      </c>
      <c r="BQ408" t="s">
        <v>74</v>
      </c>
      <c r="BR408" t="s">
        <v>91</v>
      </c>
      <c r="BS408" t="s">
        <v>4810</v>
      </c>
      <c r="BT408" t="str">
        <f>HYPERLINK("https%3A%2F%2Fwww.webofscience.com%2Fwos%2Fwoscc%2Ffull-record%2FWOS:A1993KW02000005","View Full Record in Web of Science")</f>
        <v>View Full Record in Web of Science</v>
      </c>
    </row>
    <row r="409" spans="1:72" x14ac:dyDescent="0.15">
      <c r="A409" t="s">
        <v>72</v>
      </c>
      <c r="B409" t="s">
        <v>4811</v>
      </c>
      <c r="C409" t="s">
        <v>74</v>
      </c>
      <c r="D409" t="s">
        <v>74</v>
      </c>
      <c r="E409" t="s">
        <v>74</v>
      </c>
      <c r="F409" t="s">
        <v>4811</v>
      </c>
      <c r="G409" t="s">
        <v>74</v>
      </c>
      <c r="H409" t="s">
        <v>74</v>
      </c>
      <c r="I409" t="s">
        <v>4812</v>
      </c>
      <c r="J409" t="s">
        <v>1256</v>
      </c>
      <c r="K409" t="s">
        <v>74</v>
      </c>
      <c r="L409" t="s">
        <v>74</v>
      </c>
      <c r="M409" t="s">
        <v>77</v>
      </c>
      <c r="N409" t="s">
        <v>78</v>
      </c>
      <c r="O409" t="s">
        <v>74</v>
      </c>
      <c r="P409" t="s">
        <v>74</v>
      </c>
      <c r="Q409" t="s">
        <v>74</v>
      </c>
      <c r="R409" t="s">
        <v>74</v>
      </c>
      <c r="S409" t="s">
        <v>74</v>
      </c>
      <c r="T409" t="s">
        <v>74</v>
      </c>
      <c r="U409" t="s">
        <v>4813</v>
      </c>
      <c r="V409" t="s">
        <v>4814</v>
      </c>
      <c r="W409" t="s">
        <v>4815</v>
      </c>
      <c r="X409" t="s">
        <v>4816</v>
      </c>
      <c r="Y409" t="s">
        <v>4817</v>
      </c>
      <c r="Z409" t="s">
        <v>74</v>
      </c>
      <c r="AA409" t="s">
        <v>74</v>
      </c>
      <c r="AB409" t="s">
        <v>74</v>
      </c>
      <c r="AC409" t="s">
        <v>74</v>
      </c>
      <c r="AD409" t="s">
        <v>74</v>
      </c>
      <c r="AE409" t="s">
        <v>74</v>
      </c>
      <c r="AF409" t="s">
        <v>74</v>
      </c>
      <c r="AG409">
        <v>46</v>
      </c>
      <c r="AH409">
        <v>47</v>
      </c>
      <c r="AI409">
        <v>49</v>
      </c>
      <c r="AJ409">
        <v>0</v>
      </c>
      <c r="AK409">
        <v>5</v>
      </c>
      <c r="AL409" t="s">
        <v>177</v>
      </c>
      <c r="AM409" t="s">
        <v>178</v>
      </c>
      <c r="AN409" t="s">
        <v>179</v>
      </c>
      <c r="AO409" t="s">
        <v>1261</v>
      </c>
      <c r="AP409" t="s">
        <v>74</v>
      </c>
      <c r="AQ409" t="s">
        <v>74</v>
      </c>
      <c r="AR409" t="s">
        <v>1262</v>
      </c>
      <c r="AS409" t="s">
        <v>1263</v>
      </c>
      <c r="AT409" t="s">
        <v>4467</v>
      </c>
      <c r="AU409">
        <v>1993</v>
      </c>
      <c r="AV409">
        <v>13</v>
      </c>
      <c r="AW409">
        <v>3</v>
      </c>
      <c r="AX409" t="s">
        <v>74</v>
      </c>
      <c r="AY409" t="s">
        <v>74</v>
      </c>
      <c r="AZ409" t="s">
        <v>74</v>
      </c>
      <c r="BA409" t="s">
        <v>74</v>
      </c>
      <c r="BB409">
        <v>193</v>
      </c>
      <c r="BC409">
        <v>200</v>
      </c>
      <c r="BD409" t="s">
        <v>74</v>
      </c>
      <c r="BE409" t="s">
        <v>74</v>
      </c>
      <c r="BF409" t="s">
        <v>74</v>
      </c>
      <c r="BG409" t="s">
        <v>74</v>
      </c>
      <c r="BH409" t="s">
        <v>74</v>
      </c>
      <c r="BI409">
        <v>8</v>
      </c>
      <c r="BJ409" t="s">
        <v>1264</v>
      </c>
      <c r="BK409" t="s">
        <v>88</v>
      </c>
      <c r="BL409" t="s">
        <v>1265</v>
      </c>
      <c r="BM409" t="s">
        <v>4783</v>
      </c>
      <c r="BN409" t="s">
        <v>74</v>
      </c>
      <c r="BO409" t="s">
        <v>74</v>
      </c>
      <c r="BP409" t="s">
        <v>74</v>
      </c>
      <c r="BQ409" t="s">
        <v>74</v>
      </c>
      <c r="BR409" t="s">
        <v>91</v>
      </c>
      <c r="BS409" t="s">
        <v>4818</v>
      </c>
      <c r="BT409" t="str">
        <f>HYPERLINK("https%3A%2F%2Fwww.webofscience.com%2Fwos%2Fwoscc%2Ffull-record%2FWOS:A1993KW02000007","View Full Record in Web of Science")</f>
        <v>View Full Record in Web of Science</v>
      </c>
    </row>
    <row r="410" spans="1:72" x14ac:dyDescent="0.15">
      <c r="A410" t="s">
        <v>72</v>
      </c>
      <c r="B410" t="s">
        <v>4819</v>
      </c>
      <c r="C410" t="s">
        <v>74</v>
      </c>
      <c r="D410" t="s">
        <v>74</v>
      </c>
      <c r="E410" t="s">
        <v>74</v>
      </c>
      <c r="F410" t="s">
        <v>4819</v>
      </c>
      <c r="G410" t="s">
        <v>74</v>
      </c>
      <c r="H410" t="s">
        <v>74</v>
      </c>
      <c r="I410" t="s">
        <v>4820</v>
      </c>
      <c r="J410" t="s">
        <v>1256</v>
      </c>
      <c r="K410" t="s">
        <v>74</v>
      </c>
      <c r="L410" t="s">
        <v>74</v>
      </c>
      <c r="M410" t="s">
        <v>77</v>
      </c>
      <c r="N410" t="s">
        <v>78</v>
      </c>
      <c r="O410" t="s">
        <v>74</v>
      </c>
      <c r="P410" t="s">
        <v>74</v>
      </c>
      <c r="Q410" t="s">
        <v>74</v>
      </c>
      <c r="R410" t="s">
        <v>74</v>
      </c>
      <c r="S410" t="s">
        <v>74</v>
      </c>
      <c r="T410" t="s">
        <v>74</v>
      </c>
      <c r="U410" t="s">
        <v>4821</v>
      </c>
      <c r="V410" t="s">
        <v>4822</v>
      </c>
      <c r="W410" t="s">
        <v>4823</v>
      </c>
      <c r="X410" t="s">
        <v>4824</v>
      </c>
      <c r="Y410" t="s">
        <v>4825</v>
      </c>
      <c r="Z410" t="s">
        <v>74</v>
      </c>
      <c r="AA410" t="s">
        <v>4826</v>
      </c>
      <c r="AB410" t="s">
        <v>4827</v>
      </c>
      <c r="AC410" t="s">
        <v>74</v>
      </c>
      <c r="AD410" t="s">
        <v>74</v>
      </c>
      <c r="AE410" t="s">
        <v>74</v>
      </c>
      <c r="AF410" t="s">
        <v>74</v>
      </c>
      <c r="AG410">
        <v>71</v>
      </c>
      <c r="AH410">
        <v>65</v>
      </c>
      <c r="AI410">
        <v>66</v>
      </c>
      <c r="AJ410">
        <v>0</v>
      </c>
      <c r="AK410">
        <v>8</v>
      </c>
      <c r="AL410" t="s">
        <v>177</v>
      </c>
      <c r="AM410" t="s">
        <v>178</v>
      </c>
      <c r="AN410" t="s">
        <v>179</v>
      </c>
      <c r="AO410" t="s">
        <v>1261</v>
      </c>
      <c r="AP410" t="s">
        <v>74</v>
      </c>
      <c r="AQ410" t="s">
        <v>74</v>
      </c>
      <c r="AR410" t="s">
        <v>1262</v>
      </c>
      <c r="AS410" t="s">
        <v>1263</v>
      </c>
      <c r="AT410" t="s">
        <v>4467</v>
      </c>
      <c r="AU410">
        <v>1993</v>
      </c>
      <c r="AV410">
        <v>13</v>
      </c>
      <c r="AW410">
        <v>3</v>
      </c>
      <c r="AX410" t="s">
        <v>74</v>
      </c>
      <c r="AY410" t="s">
        <v>74</v>
      </c>
      <c r="AZ410" t="s">
        <v>74</v>
      </c>
      <c r="BA410" t="s">
        <v>74</v>
      </c>
      <c r="BB410">
        <v>201</v>
      </c>
      <c r="BC410">
        <v>213</v>
      </c>
      <c r="BD410" t="s">
        <v>74</v>
      </c>
      <c r="BE410" t="s">
        <v>4828</v>
      </c>
      <c r="BF410" t="str">
        <f>HYPERLINK("http://dx.doi.org/10.1007/BF00238930","http://dx.doi.org/10.1007/BF00238930")</f>
        <v>http://dx.doi.org/10.1007/BF00238930</v>
      </c>
      <c r="BG410" t="s">
        <v>74</v>
      </c>
      <c r="BH410" t="s">
        <v>74</v>
      </c>
      <c r="BI410">
        <v>13</v>
      </c>
      <c r="BJ410" t="s">
        <v>1264</v>
      </c>
      <c r="BK410" t="s">
        <v>88</v>
      </c>
      <c r="BL410" t="s">
        <v>1265</v>
      </c>
      <c r="BM410" t="s">
        <v>4783</v>
      </c>
      <c r="BN410" t="s">
        <v>74</v>
      </c>
      <c r="BO410" t="s">
        <v>74</v>
      </c>
      <c r="BP410" t="s">
        <v>74</v>
      </c>
      <c r="BQ410" t="s">
        <v>74</v>
      </c>
      <c r="BR410" t="s">
        <v>91</v>
      </c>
      <c r="BS410" t="s">
        <v>4829</v>
      </c>
      <c r="BT410" t="str">
        <f>HYPERLINK("https%3A%2F%2Fwww.webofscience.com%2Fwos%2Fwoscc%2Ffull-record%2FWOS:A1993KW02000008","View Full Record in Web of Science")</f>
        <v>View Full Record in Web of Science</v>
      </c>
    </row>
    <row r="411" spans="1:72" x14ac:dyDescent="0.15">
      <c r="A411" t="s">
        <v>72</v>
      </c>
      <c r="B411" t="s">
        <v>4830</v>
      </c>
      <c r="C411" t="s">
        <v>74</v>
      </c>
      <c r="D411" t="s">
        <v>74</v>
      </c>
      <c r="E411" t="s">
        <v>74</v>
      </c>
      <c r="F411" t="s">
        <v>4830</v>
      </c>
      <c r="G411" t="s">
        <v>74</v>
      </c>
      <c r="H411" t="s">
        <v>74</v>
      </c>
      <c r="I411" t="s">
        <v>4831</v>
      </c>
      <c r="J411" t="s">
        <v>4832</v>
      </c>
      <c r="K411" t="s">
        <v>74</v>
      </c>
      <c r="L411" t="s">
        <v>74</v>
      </c>
      <c r="M411" t="s">
        <v>77</v>
      </c>
      <c r="N411" t="s">
        <v>484</v>
      </c>
      <c r="O411" t="s">
        <v>74</v>
      </c>
      <c r="P411" t="s">
        <v>74</v>
      </c>
      <c r="Q411" t="s">
        <v>74</v>
      </c>
      <c r="R411" t="s">
        <v>74</v>
      </c>
      <c r="S411" t="s">
        <v>74</v>
      </c>
      <c r="T411" t="s">
        <v>74</v>
      </c>
      <c r="U411" t="s">
        <v>4833</v>
      </c>
      <c r="V411" t="s">
        <v>4834</v>
      </c>
      <c r="W411" t="s">
        <v>4835</v>
      </c>
      <c r="X411" t="s">
        <v>74</v>
      </c>
      <c r="Y411" t="s">
        <v>4836</v>
      </c>
      <c r="Z411" t="s">
        <v>74</v>
      </c>
      <c r="AA411" t="s">
        <v>4837</v>
      </c>
      <c r="AB411" t="s">
        <v>4838</v>
      </c>
      <c r="AC411" t="s">
        <v>74</v>
      </c>
      <c r="AD411" t="s">
        <v>74</v>
      </c>
      <c r="AE411" t="s">
        <v>74</v>
      </c>
      <c r="AF411" t="s">
        <v>74</v>
      </c>
      <c r="AG411">
        <v>127</v>
      </c>
      <c r="AH411">
        <v>129</v>
      </c>
      <c r="AI411">
        <v>137</v>
      </c>
      <c r="AJ411">
        <v>0</v>
      </c>
      <c r="AK411">
        <v>9</v>
      </c>
      <c r="AL411" t="s">
        <v>119</v>
      </c>
      <c r="AM411" t="s">
        <v>120</v>
      </c>
      <c r="AN411" t="s">
        <v>121</v>
      </c>
      <c r="AO411" t="s">
        <v>4839</v>
      </c>
      <c r="AP411" t="s">
        <v>74</v>
      </c>
      <c r="AQ411" t="s">
        <v>74</v>
      </c>
      <c r="AR411" t="s">
        <v>4840</v>
      </c>
      <c r="AS411" t="s">
        <v>4841</v>
      </c>
      <c r="AT411" t="s">
        <v>4467</v>
      </c>
      <c r="AU411">
        <v>1993</v>
      </c>
      <c r="AV411">
        <v>62</v>
      </c>
      <c r="AW411" t="s">
        <v>749</v>
      </c>
      <c r="AX411" t="s">
        <v>74</v>
      </c>
      <c r="AY411" t="s">
        <v>74</v>
      </c>
      <c r="AZ411" t="s">
        <v>74</v>
      </c>
      <c r="BA411" t="s">
        <v>74</v>
      </c>
      <c r="BB411">
        <v>1</v>
      </c>
      <c r="BC411">
        <v>59</v>
      </c>
      <c r="BD411" t="s">
        <v>74</v>
      </c>
      <c r="BE411" t="s">
        <v>4842</v>
      </c>
      <c r="BF411" t="str">
        <f>HYPERLINK("http://dx.doi.org/10.1016/0301-9268(93)90093-H","http://dx.doi.org/10.1016/0301-9268(93)90093-H")</f>
        <v>http://dx.doi.org/10.1016/0301-9268(93)90093-H</v>
      </c>
      <c r="BG411" t="s">
        <v>74</v>
      </c>
      <c r="BH411" t="s">
        <v>74</v>
      </c>
      <c r="BI411">
        <v>59</v>
      </c>
      <c r="BJ411" t="s">
        <v>451</v>
      </c>
      <c r="BK411" t="s">
        <v>88</v>
      </c>
      <c r="BL411" t="s">
        <v>452</v>
      </c>
      <c r="BM411" t="s">
        <v>4843</v>
      </c>
      <c r="BN411" t="s">
        <v>74</v>
      </c>
      <c r="BO411" t="s">
        <v>74</v>
      </c>
      <c r="BP411" t="s">
        <v>74</v>
      </c>
      <c r="BQ411" t="s">
        <v>74</v>
      </c>
      <c r="BR411" t="s">
        <v>91</v>
      </c>
      <c r="BS411" t="s">
        <v>4844</v>
      </c>
      <c r="BT411" t="str">
        <f>HYPERLINK("https%3A%2F%2Fwww.webofscience.com%2Fwos%2Fwoscc%2Ffull-record%2FWOS:A1993KY93000001","View Full Record in Web of Science")</f>
        <v>View Full Record in Web of Science</v>
      </c>
    </row>
    <row r="412" spans="1:72" x14ac:dyDescent="0.15">
      <c r="A412" t="s">
        <v>72</v>
      </c>
      <c r="B412" t="s">
        <v>4845</v>
      </c>
      <c r="C412" t="s">
        <v>74</v>
      </c>
      <c r="D412" t="s">
        <v>74</v>
      </c>
      <c r="E412" t="s">
        <v>74</v>
      </c>
      <c r="F412" t="s">
        <v>4845</v>
      </c>
      <c r="G412" t="s">
        <v>74</v>
      </c>
      <c r="H412" t="s">
        <v>74</v>
      </c>
      <c r="I412" t="s">
        <v>4846</v>
      </c>
      <c r="J412" t="s">
        <v>2965</v>
      </c>
      <c r="K412" t="s">
        <v>74</v>
      </c>
      <c r="L412" t="s">
        <v>74</v>
      </c>
      <c r="M412" t="s">
        <v>77</v>
      </c>
      <c r="N412" t="s">
        <v>78</v>
      </c>
      <c r="O412" t="s">
        <v>74</v>
      </c>
      <c r="P412" t="s">
        <v>74</v>
      </c>
      <c r="Q412" t="s">
        <v>74</v>
      </c>
      <c r="R412" t="s">
        <v>74</v>
      </c>
      <c r="S412" t="s">
        <v>74</v>
      </c>
      <c r="T412" t="s">
        <v>74</v>
      </c>
      <c r="U412" t="s">
        <v>4847</v>
      </c>
      <c r="V412" t="s">
        <v>4848</v>
      </c>
      <c r="W412" t="s">
        <v>4849</v>
      </c>
      <c r="X412" t="s">
        <v>4850</v>
      </c>
      <c r="Y412" t="s">
        <v>74</v>
      </c>
      <c r="Z412" t="s">
        <v>74</v>
      </c>
      <c r="AA412" t="s">
        <v>4851</v>
      </c>
      <c r="AB412" t="s">
        <v>4852</v>
      </c>
      <c r="AC412" t="s">
        <v>74</v>
      </c>
      <c r="AD412" t="s">
        <v>74</v>
      </c>
      <c r="AE412" t="s">
        <v>74</v>
      </c>
      <c r="AF412" t="s">
        <v>74</v>
      </c>
      <c r="AG412">
        <v>35</v>
      </c>
      <c r="AH412">
        <v>48</v>
      </c>
      <c r="AI412">
        <v>49</v>
      </c>
      <c r="AJ412">
        <v>2</v>
      </c>
      <c r="AK412">
        <v>8</v>
      </c>
      <c r="AL412" t="s">
        <v>2970</v>
      </c>
      <c r="AM412" t="s">
        <v>2971</v>
      </c>
      <c r="AN412" t="s">
        <v>2972</v>
      </c>
      <c r="AO412" t="s">
        <v>2973</v>
      </c>
      <c r="AP412" t="s">
        <v>74</v>
      </c>
      <c r="AQ412" t="s">
        <v>74</v>
      </c>
      <c r="AR412" t="s">
        <v>2974</v>
      </c>
      <c r="AS412" t="s">
        <v>2975</v>
      </c>
      <c r="AT412" t="s">
        <v>4467</v>
      </c>
      <c r="AU412">
        <v>1993</v>
      </c>
      <c r="AV412">
        <v>119</v>
      </c>
      <c r="AW412">
        <v>511</v>
      </c>
      <c r="AX412" t="s">
        <v>74</v>
      </c>
      <c r="AY412" t="s">
        <v>74</v>
      </c>
      <c r="AZ412" t="s">
        <v>74</v>
      </c>
      <c r="BA412" t="s">
        <v>74</v>
      </c>
      <c r="BB412">
        <v>531</v>
      </c>
      <c r="BC412">
        <v>546</v>
      </c>
      <c r="BD412" t="s">
        <v>74</v>
      </c>
      <c r="BE412" t="s">
        <v>4853</v>
      </c>
      <c r="BF412" t="str">
        <f>HYPERLINK("http://dx.doi.org/10.1256/smsqj.51109","http://dx.doi.org/10.1256/smsqj.51109")</f>
        <v>http://dx.doi.org/10.1256/smsqj.51109</v>
      </c>
      <c r="BG412" t="s">
        <v>74</v>
      </c>
      <c r="BH412" t="s">
        <v>74</v>
      </c>
      <c r="BI412">
        <v>16</v>
      </c>
      <c r="BJ412" t="s">
        <v>403</v>
      </c>
      <c r="BK412" t="s">
        <v>88</v>
      </c>
      <c r="BL412" t="s">
        <v>403</v>
      </c>
      <c r="BM412" t="s">
        <v>4854</v>
      </c>
      <c r="BN412" t="s">
        <v>74</v>
      </c>
      <c r="BO412" t="s">
        <v>74</v>
      </c>
      <c r="BP412" t="s">
        <v>74</v>
      </c>
      <c r="BQ412" t="s">
        <v>74</v>
      </c>
      <c r="BR412" t="s">
        <v>91</v>
      </c>
      <c r="BS412" t="s">
        <v>4855</v>
      </c>
      <c r="BT412" t="str">
        <f>HYPERLINK("https%3A%2F%2Fwww.webofscience.com%2Fwos%2Fwoscc%2Ffull-record%2FWOS:A1993LB11400009","View Full Record in Web of Science")</f>
        <v>View Full Record in Web of Science</v>
      </c>
    </row>
    <row r="413" spans="1:72" x14ac:dyDescent="0.15">
      <c r="A413" t="s">
        <v>72</v>
      </c>
      <c r="B413" t="s">
        <v>4856</v>
      </c>
      <c r="C413" t="s">
        <v>74</v>
      </c>
      <c r="D413" t="s">
        <v>74</v>
      </c>
      <c r="E413" t="s">
        <v>74</v>
      </c>
      <c r="F413" t="s">
        <v>4856</v>
      </c>
      <c r="G413" t="s">
        <v>74</v>
      </c>
      <c r="H413" t="s">
        <v>74</v>
      </c>
      <c r="I413" t="s">
        <v>4857</v>
      </c>
      <c r="J413" t="s">
        <v>4858</v>
      </c>
      <c r="K413" t="s">
        <v>74</v>
      </c>
      <c r="L413" t="s">
        <v>74</v>
      </c>
      <c r="M413" t="s">
        <v>77</v>
      </c>
      <c r="N413" t="s">
        <v>78</v>
      </c>
      <c r="O413" t="s">
        <v>74</v>
      </c>
      <c r="P413" t="s">
        <v>74</v>
      </c>
      <c r="Q413" t="s">
        <v>74</v>
      </c>
      <c r="R413" t="s">
        <v>74</v>
      </c>
      <c r="S413" t="s">
        <v>74</v>
      </c>
      <c r="T413" t="s">
        <v>74</v>
      </c>
      <c r="U413" t="s">
        <v>4859</v>
      </c>
      <c r="V413" t="s">
        <v>4860</v>
      </c>
      <c r="W413" t="s">
        <v>4861</v>
      </c>
      <c r="X413" t="s">
        <v>138</v>
      </c>
      <c r="Y413" t="s">
        <v>74</v>
      </c>
      <c r="Z413" t="s">
        <v>74</v>
      </c>
      <c r="AA413" t="s">
        <v>74</v>
      </c>
      <c r="AB413" t="s">
        <v>74</v>
      </c>
      <c r="AC413" t="s">
        <v>74</v>
      </c>
      <c r="AD413" t="s">
        <v>74</v>
      </c>
      <c r="AE413" t="s">
        <v>74</v>
      </c>
      <c r="AF413" t="s">
        <v>74</v>
      </c>
      <c r="AG413">
        <v>54</v>
      </c>
      <c r="AH413">
        <v>32</v>
      </c>
      <c r="AI413">
        <v>34</v>
      </c>
      <c r="AJ413">
        <v>0</v>
      </c>
      <c r="AK413">
        <v>2</v>
      </c>
      <c r="AL413" t="s">
        <v>139</v>
      </c>
      <c r="AM413" t="s">
        <v>140</v>
      </c>
      <c r="AN413" t="s">
        <v>141</v>
      </c>
      <c r="AO413" t="s">
        <v>4862</v>
      </c>
      <c r="AP413" t="s">
        <v>74</v>
      </c>
      <c r="AQ413" t="s">
        <v>74</v>
      </c>
      <c r="AR413" t="s">
        <v>4858</v>
      </c>
      <c r="AS413" t="s">
        <v>4863</v>
      </c>
      <c r="AT413" t="s">
        <v>4467</v>
      </c>
      <c r="AU413">
        <v>1993</v>
      </c>
      <c r="AV413">
        <v>40</v>
      </c>
      <c r="AW413">
        <v>2</v>
      </c>
      <c r="AX413" t="s">
        <v>74</v>
      </c>
      <c r="AY413" t="s">
        <v>74</v>
      </c>
      <c r="AZ413" t="s">
        <v>74</v>
      </c>
      <c r="BA413" t="s">
        <v>74</v>
      </c>
      <c r="BB413">
        <v>331</v>
      </c>
      <c r="BC413">
        <v>349</v>
      </c>
      <c r="BD413" t="s">
        <v>74</v>
      </c>
      <c r="BE413" t="s">
        <v>4864</v>
      </c>
      <c r="BF413" t="str">
        <f>HYPERLINK("http://dx.doi.org/10.1111/j.1365-3091.1993.tb01767.x","http://dx.doi.org/10.1111/j.1365-3091.1993.tb01767.x")</f>
        <v>http://dx.doi.org/10.1111/j.1365-3091.1993.tb01767.x</v>
      </c>
      <c r="BG413" t="s">
        <v>74</v>
      </c>
      <c r="BH413" t="s">
        <v>74</v>
      </c>
      <c r="BI413">
        <v>19</v>
      </c>
      <c r="BJ413" t="s">
        <v>452</v>
      </c>
      <c r="BK413" t="s">
        <v>88</v>
      </c>
      <c r="BL413" t="s">
        <v>452</v>
      </c>
      <c r="BM413" t="s">
        <v>4865</v>
      </c>
      <c r="BN413" t="s">
        <v>74</v>
      </c>
      <c r="BO413" t="s">
        <v>74</v>
      </c>
      <c r="BP413" t="s">
        <v>74</v>
      </c>
      <c r="BQ413" t="s">
        <v>74</v>
      </c>
      <c r="BR413" t="s">
        <v>91</v>
      </c>
      <c r="BS413" t="s">
        <v>4866</v>
      </c>
      <c r="BT413" t="str">
        <f>HYPERLINK("https%3A%2F%2Fwww.webofscience.com%2Fwos%2Fwoscc%2Ffull-record%2FWOS:A1993LL44000009","View Full Record in Web of Science")</f>
        <v>View Full Record in Web of Science</v>
      </c>
    </row>
    <row r="414" spans="1:72" x14ac:dyDescent="0.15">
      <c r="A414" t="s">
        <v>72</v>
      </c>
      <c r="B414" t="s">
        <v>4867</v>
      </c>
      <c r="C414" t="s">
        <v>74</v>
      </c>
      <c r="D414" t="s">
        <v>74</v>
      </c>
      <c r="E414" t="s">
        <v>74</v>
      </c>
      <c r="F414" t="s">
        <v>4867</v>
      </c>
      <c r="G414" t="s">
        <v>74</v>
      </c>
      <c r="H414" t="s">
        <v>74</v>
      </c>
      <c r="I414" t="s">
        <v>4868</v>
      </c>
      <c r="J414" t="s">
        <v>1314</v>
      </c>
      <c r="K414" t="s">
        <v>74</v>
      </c>
      <c r="L414" t="s">
        <v>74</v>
      </c>
      <c r="M414" t="s">
        <v>77</v>
      </c>
      <c r="N414" t="s">
        <v>78</v>
      </c>
      <c r="O414" t="s">
        <v>74</v>
      </c>
      <c r="P414" t="s">
        <v>74</v>
      </c>
      <c r="Q414" t="s">
        <v>74</v>
      </c>
      <c r="R414" t="s">
        <v>74</v>
      </c>
      <c r="S414" t="s">
        <v>74</v>
      </c>
      <c r="T414" t="s">
        <v>74</v>
      </c>
      <c r="U414" t="s">
        <v>74</v>
      </c>
      <c r="V414" t="s">
        <v>4869</v>
      </c>
      <c r="W414" t="s">
        <v>74</v>
      </c>
      <c r="X414" t="s">
        <v>74</v>
      </c>
      <c r="Y414" t="s">
        <v>4870</v>
      </c>
      <c r="Z414" t="s">
        <v>74</v>
      </c>
      <c r="AA414" t="s">
        <v>4871</v>
      </c>
      <c r="AB414" t="s">
        <v>74</v>
      </c>
      <c r="AC414" t="s">
        <v>74</v>
      </c>
      <c r="AD414" t="s">
        <v>74</v>
      </c>
      <c r="AE414" t="s">
        <v>74</v>
      </c>
      <c r="AF414" t="s">
        <v>74</v>
      </c>
      <c r="AG414">
        <v>0</v>
      </c>
      <c r="AH414">
        <v>8</v>
      </c>
      <c r="AI414">
        <v>9</v>
      </c>
      <c r="AJ414">
        <v>0</v>
      </c>
      <c r="AK414">
        <v>3</v>
      </c>
      <c r="AL414" t="s">
        <v>1317</v>
      </c>
      <c r="AM414" t="s">
        <v>1318</v>
      </c>
      <c r="AN414" t="s">
        <v>1319</v>
      </c>
      <c r="AO414" t="s">
        <v>1320</v>
      </c>
      <c r="AP414" t="s">
        <v>74</v>
      </c>
      <c r="AQ414" t="s">
        <v>74</v>
      </c>
      <c r="AR414" t="s">
        <v>1321</v>
      </c>
      <c r="AS414" t="s">
        <v>1322</v>
      </c>
      <c r="AT414" t="s">
        <v>4467</v>
      </c>
      <c r="AU414">
        <v>1993</v>
      </c>
      <c r="AV414">
        <v>45</v>
      </c>
      <c r="AW414">
        <v>2</v>
      </c>
      <c r="AX414" t="s">
        <v>74</v>
      </c>
      <c r="AY414" t="s">
        <v>74</v>
      </c>
      <c r="AZ414" t="s">
        <v>74</v>
      </c>
      <c r="BA414" t="s">
        <v>74</v>
      </c>
      <c r="BB414">
        <v>89</v>
      </c>
      <c r="BC414">
        <v>98</v>
      </c>
      <c r="BD414" t="s">
        <v>74</v>
      </c>
      <c r="BE414" t="s">
        <v>4872</v>
      </c>
      <c r="BF414" t="str">
        <f>HYPERLINK("http://dx.doi.org/10.1034/j.1600-0889.1993.t01-1-00001.x","http://dx.doi.org/10.1034/j.1600-0889.1993.t01-1-00001.x")</f>
        <v>http://dx.doi.org/10.1034/j.1600-0889.1993.t01-1-00001.x</v>
      </c>
      <c r="BG414" t="s">
        <v>74</v>
      </c>
      <c r="BH414" t="s">
        <v>74</v>
      </c>
      <c r="BI414">
        <v>10</v>
      </c>
      <c r="BJ414" t="s">
        <v>403</v>
      </c>
      <c r="BK414" t="s">
        <v>88</v>
      </c>
      <c r="BL414" t="s">
        <v>403</v>
      </c>
      <c r="BM414" t="s">
        <v>4873</v>
      </c>
      <c r="BN414" t="s">
        <v>74</v>
      </c>
      <c r="BO414" t="s">
        <v>74</v>
      </c>
      <c r="BP414" t="s">
        <v>74</v>
      </c>
      <c r="BQ414" t="s">
        <v>74</v>
      </c>
      <c r="BR414" t="s">
        <v>91</v>
      </c>
      <c r="BS414" t="s">
        <v>4874</v>
      </c>
      <c r="BT414" t="str">
        <f>HYPERLINK("https%3A%2F%2Fwww.webofscience.com%2Fwos%2Fwoscc%2Ffull-record%2FWOS:A1993KZ27300001","View Full Record in Web of Science")</f>
        <v>View Full Record in Web of Science</v>
      </c>
    </row>
    <row r="415" spans="1:72" x14ac:dyDescent="0.15">
      <c r="A415" t="s">
        <v>72</v>
      </c>
      <c r="B415" t="s">
        <v>4875</v>
      </c>
      <c r="C415" t="s">
        <v>74</v>
      </c>
      <c r="D415" t="s">
        <v>74</v>
      </c>
      <c r="E415" t="s">
        <v>74</v>
      </c>
      <c r="F415" t="s">
        <v>4875</v>
      </c>
      <c r="G415" t="s">
        <v>74</v>
      </c>
      <c r="H415" t="s">
        <v>74</v>
      </c>
      <c r="I415" t="s">
        <v>4876</v>
      </c>
      <c r="J415" t="s">
        <v>1314</v>
      </c>
      <c r="K415" t="s">
        <v>74</v>
      </c>
      <c r="L415" t="s">
        <v>74</v>
      </c>
      <c r="M415" t="s">
        <v>77</v>
      </c>
      <c r="N415" t="s">
        <v>78</v>
      </c>
      <c r="O415" t="s">
        <v>74</v>
      </c>
      <c r="P415" t="s">
        <v>74</v>
      </c>
      <c r="Q415" t="s">
        <v>74</v>
      </c>
      <c r="R415" t="s">
        <v>74</v>
      </c>
      <c r="S415" t="s">
        <v>74</v>
      </c>
      <c r="T415" t="s">
        <v>74</v>
      </c>
      <c r="U415" t="s">
        <v>74</v>
      </c>
      <c r="V415" t="s">
        <v>4877</v>
      </c>
      <c r="W415" t="s">
        <v>74</v>
      </c>
      <c r="X415" t="s">
        <v>74</v>
      </c>
      <c r="Y415" t="s">
        <v>4870</v>
      </c>
      <c r="Z415" t="s">
        <v>74</v>
      </c>
      <c r="AA415" t="s">
        <v>2140</v>
      </c>
      <c r="AB415" t="s">
        <v>74</v>
      </c>
      <c r="AC415" t="s">
        <v>74</v>
      </c>
      <c r="AD415" t="s">
        <v>74</v>
      </c>
      <c r="AE415" t="s">
        <v>74</v>
      </c>
      <c r="AF415" t="s">
        <v>74</v>
      </c>
      <c r="AG415">
        <v>0</v>
      </c>
      <c r="AH415">
        <v>6</v>
      </c>
      <c r="AI415">
        <v>6</v>
      </c>
      <c r="AJ415">
        <v>0</v>
      </c>
      <c r="AK415">
        <v>0</v>
      </c>
      <c r="AL415" t="s">
        <v>1317</v>
      </c>
      <c r="AM415" t="s">
        <v>1318</v>
      </c>
      <c r="AN415" t="s">
        <v>1319</v>
      </c>
      <c r="AO415" t="s">
        <v>1320</v>
      </c>
      <c r="AP415" t="s">
        <v>74</v>
      </c>
      <c r="AQ415" t="s">
        <v>74</v>
      </c>
      <c r="AR415" t="s">
        <v>1321</v>
      </c>
      <c r="AS415" t="s">
        <v>1322</v>
      </c>
      <c r="AT415" t="s">
        <v>4467</v>
      </c>
      <c r="AU415">
        <v>1993</v>
      </c>
      <c r="AV415">
        <v>45</v>
      </c>
      <c r="AW415">
        <v>2</v>
      </c>
      <c r="AX415" t="s">
        <v>74</v>
      </c>
      <c r="AY415" t="s">
        <v>74</v>
      </c>
      <c r="AZ415" t="s">
        <v>74</v>
      </c>
      <c r="BA415" t="s">
        <v>74</v>
      </c>
      <c r="BB415">
        <v>99</v>
      </c>
      <c r="BC415">
        <v>105</v>
      </c>
      <c r="BD415" t="s">
        <v>74</v>
      </c>
      <c r="BE415" t="s">
        <v>4878</v>
      </c>
      <c r="BF415" t="str">
        <f>HYPERLINK("http://dx.doi.org/10.1034/j.1600-0889.1993.t01-1-00002.x","http://dx.doi.org/10.1034/j.1600-0889.1993.t01-1-00002.x")</f>
        <v>http://dx.doi.org/10.1034/j.1600-0889.1993.t01-1-00002.x</v>
      </c>
      <c r="BG415" t="s">
        <v>74</v>
      </c>
      <c r="BH415" t="s">
        <v>74</v>
      </c>
      <c r="BI415">
        <v>7</v>
      </c>
      <c r="BJ415" t="s">
        <v>403</v>
      </c>
      <c r="BK415" t="s">
        <v>88</v>
      </c>
      <c r="BL415" t="s">
        <v>403</v>
      </c>
      <c r="BM415" t="s">
        <v>4873</v>
      </c>
      <c r="BN415" t="s">
        <v>74</v>
      </c>
      <c r="BO415" t="s">
        <v>74</v>
      </c>
      <c r="BP415" t="s">
        <v>74</v>
      </c>
      <c r="BQ415" t="s">
        <v>74</v>
      </c>
      <c r="BR415" t="s">
        <v>91</v>
      </c>
      <c r="BS415" t="s">
        <v>4879</v>
      </c>
      <c r="BT415" t="str">
        <f>HYPERLINK("https%3A%2F%2Fwww.webofscience.com%2Fwos%2Fwoscc%2Ffull-record%2FWOS:A1993KZ27300002","View Full Record in Web of Science")</f>
        <v>View Full Record in Web of Science</v>
      </c>
    </row>
    <row r="416" spans="1:72" x14ac:dyDescent="0.15">
      <c r="A416" t="s">
        <v>72</v>
      </c>
      <c r="B416" t="s">
        <v>4880</v>
      </c>
      <c r="C416" t="s">
        <v>74</v>
      </c>
      <c r="D416" t="s">
        <v>74</v>
      </c>
      <c r="E416" t="s">
        <v>74</v>
      </c>
      <c r="F416" t="s">
        <v>4880</v>
      </c>
      <c r="G416" t="s">
        <v>74</v>
      </c>
      <c r="H416" t="s">
        <v>74</v>
      </c>
      <c r="I416" t="s">
        <v>4881</v>
      </c>
      <c r="J416" t="s">
        <v>1314</v>
      </c>
      <c r="K416" t="s">
        <v>74</v>
      </c>
      <c r="L416" t="s">
        <v>74</v>
      </c>
      <c r="M416" t="s">
        <v>77</v>
      </c>
      <c r="N416" t="s">
        <v>78</v>
      </c>
      <c r="O416" t="s">
        <v>74</v>
      </c>
      <c r="P416" t="s">
        <v>74</v>
      </c>
      <c r="Q416" t="s">
        <v>74</v>
      </c>
      <c r="R416" t="s">
        <v>74</v>
      </c>
      <c r="S416" t="s">
        <v>74</v>
      </c>
      <c r="T416" t="s">
        <v>74</v>
      </c>
      <c r="U416" t="s">
        <v>74</v>
      </c>
      <c r="V416" t="s">
        <v>4882</v>
      </c>
      <c r="W416" t="s">
        <v>74</v>
      </c>
      <c r="X416" t="s">
        <v>74</v>
      </c>
      <c r="Y416" t="s">
        <v>4883</v>
      </c>
      <c r="Z416" t="s">
        <v>74</v>
      </c>
      <c r="AA416" t="s">
        <v>74</v>
      </c>
      <c r="AB416" t="s">
        <v>74</v>
      </c>
      <c r="AC416" t="s">
        <v>74</v>
      </c>
      <c r="AD416" t="s">
        <v>74</v>
      </c>
      <c r="AE416" t="s">
        <v>74</v>
      </c>
      <c r="AF416" t="s">
        <v>74</v>
      </c>
      <c r="AG416">
        <v>0</v>
      </c>
      <c r="AH416">
        <v>7</v>
      </c>
      <c r="AI416">
        <v>7</v>
      </c>
      <c r="AJ416">
        <v>0</v>
      </c>
      <c r="AK416">
        <v>0</v>
      </c>
      <c r="AL416" t="s">
        <v>1317</v>
      </c>
      <c r="AM416" t="s">
        <v>1318</v>
      </c>
      <c r="AN416" t="s">
        <v>1319</v>
      </c>
      <c r="AO416" t="s">
        <v>1320</v>
      </c>
      <c r="AP416" t="s">
        <v>74</v>
      </c>
      <c r="AQ416" t="s">
        <v>74</v>
      </c>
      <c r="AR416" t="s">
        <v>1321</v>
      </c>
      <c r="AS416" t="s">
        <v>1322</v>
      </c>
      <c r="AT416" t="s">
        <v>4467</v>
      </c>
      <c r="AU416">
        <v>1993</v>
      </c>
      <c r="AV416">
        <v>45</v>
      </c>
      <c r="AW416">
        <v>2</v>
      </c>
      <c r="AX416" t="s">
        <v>74</v>
      </c>
      <c r="AY416" t="s">
        <v>74</v>
      </c>
      <c r="AZ416" t="s">
        <v>74</v>
      </c>
      <c r="BA416" t="s">
        <v>74</v>
      </c>
      <c r="BB416">
        <v>106</v>
      </c>
      <c r="BC416">
        <v>119</v>
      </c>
      <c r="BD416" t="s">
        <v>74</v>
      </c>
      <c r="BE416" t="s">
        <v>4884</v>
      </c>
      <c r="BF416" t="str">
        <f>HYPERLINK("http://dx.doi.org/10.1034/j.1600-0889.1993.t01-1-00003.x","http://dx.doi.org/10.1034/j.1600-0889.1993.t01-1-00003.x")</f>
        <v>http://dx.doi.org/10.1034/j.1600-0889.1993.t01-1-00003.x</v>
      </c>
      <c r="BG416" t="s">
        <v>74</v>
      </c>
      <c r="BH416" t="s">
        <v>74</v>
      </c>
      <c r="BI416">
        <v>14</v>
      </c>
      <c r="BJ416" t="s">
        <v>403</v>
      </c>
      <c r="BK416" t="s">
        <v>88</v>
      </c>
      <c r="BL416" t="s">
        <v>403</v>
      </c>
      <c r="BM416" t="s">
        <v>4873</v>
      </c>
      <c r="BN416" t="s">
        <v>74</v>
      </c>
      <c r="BO416" t="s">
        <v>74</v>
      </c>
      <c r="BP416" t="s">
        <v>74</v>
      </c>
      <c r="BQ416" t="s">
        <v>74</v>
      </c>
      <c r="BR416" t="s">
        <v>91</v>
      </c>
      <c r="BS416" t="s">
        <v>4885</v>
      </c>
      <c r="BT416" t="str">
        <f>HYPERLINK("https%3A%2F%2Fwww.webofscience.com%2Fwos%2Fwoscc%2Ffull-record%2FWOS:A1993KZ27300003","View Full Record in Web of Science")</f>
        <v>View Full Record in Web of Science</v>
      </c>
    </row>
    <row r="417" spans="1:72" x14ac:dyDescent="0.15">
      <c r="A417" t="s">
        <v>72</v>
      </c>
      <c r="B417" t="s">
        <v>4886</v>
      </c>
      <c r="C417" t="s">
        <v>74</v>
      </c>
      <c r="D417" t="s">
        <v>74</v>
      </c>
      <c r="E417" t="s">
        <v>74</v>
      </c>
      <c r="F417" t="s">
        <v>4886</v>
      </c>
      <c r="G417" t="s">
        <v>74</v>
      </c>
      <c r="H417" t="s">
        <v>74</v>
      </c>
      <c r="I417" t="s">
        <v>4887</v>
      </c>
      <c r="J417" t="s">
        <v>1314</v>
      </c>
      <c r="K417" t="s">
        <v>74</v>
      </c>
      <c r="L417" t="s">
        <v>74</v>
      </c>
      <c r="M417" t="s">
        <v>77</v>
      </c>
      <c r="N417" t="s">
        <v>78</v>
      </c>
      <c r="O417" t="s">
        <v>74</v>
      </c>
      <c r="P417" t="s">
        <v>74</v>
      </c>
      <c r="Q417" t="s">
        <v>74</v>
      </c>
      <c r="R417" t="s">
        <v>74</v>
      </c>
      <c r="S417" t="s">
        <v>74</v>
      </c>
      <c r="T417" t="s">
        <v>74</v>
      </c>
      <c r="U417" t="s">
        <v>74</v>
      </c>
      <c r="V417" t="s">
        <v>4888</v>
      </c>
      <c r="W417" t="s">
        <v>74</v>
      </c>
      <c r="X417" t="s">
        <v>74</v>
      </c>
      <c r="Y417" t="s">
        <v>4889</v>
      </c>
      <c r="Z417" t="s">
        <v>74</v>
      </c>
      <c r="AA417" t="s">
        <v>4890</v>
      </c>
      <c r="AB417" t="s">
        <v>4891</v>
      </c>
      <c r="AC417" t="s">
        <v>74</v>
      </c>
      <c r="AD417" t="s">
        <v>74</v>
      </c>
      <c r="AE417" t="s">
        <v>74</v>
      </c>
      <c r="AF417" t="s">
        <v>74</v>
      </c>
      <c r="AG417">
        <v>0</v>
      </c>
      <c r="AH417">
        <v>68</v>
      </c>
      <c r="AI417">
        <v>71</v>
      </c>
      <c r="AJ417">
        <v>0</v>
      </c>
      <c r="AK417">
        <v>12</v>
      </c>
      <c r="AL417" t="s">
        <v>1317</v>
      </c>
      <c r="AM417" t="s">
        <v>1318</v>
      </c>
      <c r="AN417" t="s">
        <v>1319</v>
      </c>
      <c r="AO417" t="s">
        <v>1320</v>
      </c>
      <c r="AP417" t="s">
        <v>74</v>
      </c>
      <c r="AQ417" t="s">
        <v>74</v>
      </c>
      <c r="AR417" t="s">
        <v>1321</v>
      </c>
      <c r="AS417" t="s">
        <v>1322</v>
      </c>
      <c r="AT417" t="s">
        <v>4467</v>
      </c>
      <c r="AU417">
        <v>1993</v>
      </c>
      <c r="AV417">
        <v>45</v>
      </c>
      <c r="AW417">
        <v>2</v>
      </c>
      <c r="AX417" t="s">
        <v>74</v>
      </c>
      <c r="AY417" t="s">
        <v>74</v>
      </c>
      <c r="AZ417" t="s">
        <v>74</v>
      </c>
      <c r="BA417" t="s">
        <v>74</v>
      </c>
      <c r="BB417">
        <v>120</v>
      </c>
      <c r="BC417">
        <v>126</v>
      </c>
      <c r="BD417" t="s">
        <v>74</v>
      </c>
      <c r="BE417" t="s">
        <v>4892</v>
      </c>
      <c r="BF417" t="str">
        <f>HYPERLINK("http://dx.doi.org/10.1034/j.1600-0889.1993.t01-1-00004.x","http://dx.doi.org/10.1034/j.1600-0889.1993.t01-1-00004.x")</f>
        <v>http://dx.doi.org/10.1034/j.1600-0889.1993.t01-1-00004.x</v>
      </c>
      <c r="BG417" t="s">
        <v>74</v>
      </c>
      <c r="BH417" t="s">
        <v>74</v>
      </c>
      <c r="BI417">
        <v>7</v>
      </c>
      <c r="BJ417" t="s">
        <v>403</v>
      </c>
      <c r="BK417" t="s">
        <v>88</v>
      </c>
      <c r="BL417" t="s">
        <v>403</v>
      </c>
      <c r="BM417" t="s">
        <v>4873</v>
      </c>
      <c r="BN417" t="s">
        <v>74</v>
      </c>
      <c r="BO417" t="s">
        <v>74</v>
      </c>
      <c r="BP417" t="s">
        <v>74</v>
      </c>
      <c r="BQ417" t="s">
        <v>74</v>
      </c>
      <c r="BR417" t="s">
        <v>91</v>
      </c>
      <c r="BS417" t="s">
        <v>4893</v>
      </c>
      <c r="BT417" t="str">
        <f>HYPERLINK("https%3A%2F%2Fwww.webofscience.com%2Fwos%2Fwoscc%2Ffull-record%2FWOS:A1993KZ27300004","View Full Record in Web of Science")</f>
        <v>View Full Record in Web of Science</v>
      </c>
    </row>
    <row r="418" spans="1:72" x14ac:dyDescent="0.15">
      <c r="A418" t="s">
        <v>72</v>
      </c>
      <c r="B418" t="s">
        <v>4894</v>
      </c>
      <c r="C418" t="s">
        <v>74</v>
      </c>
      <c r="D418" t="s">
        <v>74</v>
      </c>
      <c r="E418" t="s">
        <v>74</v>
      </c>
      <c r="F418" t="s">
        <v>4894</v>
      </c>
      <c r="G418" t="s">
        <v>74</v>
      </c>
      <c r="H418" t="s">
        <v>74</v>
      </c>
      <c r="I418" t="s">
        <v>4895</v>
      </c>
      <c r="J418" t="s">
        <v>1314</v>
      </c>
      <c r="K418" t="s">
        <v>74</v>
      </c>
      <c r="L418" t="s">
        <v>74</v>
      </c>
      <c r="M418" t="s">
        <v>77</v>
      </c>
      <c r="N418" t="s">
        <v>78</v>
      </c>
      <c r="O418" t="s">
        <v>74</v>
      </c>
      <c r="P418" t="s">
        <v>74</v>
      </c>
      <c r="Q418" t="s">
        <v>74</v>
      </c>
      <c r="R418" t="s">
        <v>74</v>
      </c>
      <c r="S418" t="s">
        <v>74</v>
      </c>
      <c r="T418" t="s">
        <v>74</v>
      </c>
      <c r="U418" t="s">
        <v>74</v>
      </c>
      <c r="V418" t="s">
        <v>4896</v>
      </c>
      <c r="W418" t="s">
        <v>74</v>
      </c>
      <c r="X418" t="s">
        <v>74</v>
      </c>
      <c r="Y418" t="s">
        <v>4897</v>
      </c>
      <c r="Z418" t="s">
        <v>74</v>
      </c>
      <c r="AA418" t="s">
        <v>74</v>
      </c>
      <c r="AB418" t="s">
        <v>74</v>
      </c>
      <c r="AC418" t="s">
        <v>74</v>
      </c>
      <c r="AD418" t="s">
        <v>74</v>
      </c>
      <c r="AE418" t="s">
        <v>74</v>
      </c>
      <c r="AF418" t="s">
        <v>74</v>
      </c>
      <c r="AG418">
        <v>0</v>
      </c>
      <c r="AH418">
        <v>43</v>
      </c>
      <c r="AI418">
        <v>44</v>
      </c>
      <c r="AJ418">
        <v>0</v>
      </c>
      <c r="AK418">
        <v>4</v>
      </c>
      <c r="AL418" t="s">
        <v>1317</v>
      </c>
      <c r="AM418" t="s">
        <v>1318</v>
      </c>
      <c r="AN418" t="s">
        <v>1319</v>
      </c>
      <c r="AO418" t="s">
        <v>1320</v>
      </c>
      <c r="AP418" t="s">
        <v>74</v>
      </c>
      <c r="AQ418" t="s">
        <v>74</v>
      </c>
      <c r="AR418" t="s">
        <v>1321</v>
      </c>
      <c r="AS418" t="s">
        <v>1322</v>
      </c>
      <c r="AT418" t="s">
        <v>4467</v>
      </c>
      <c r="AU418">
        <v>1993</v>
      </c>
      <c r="AV418">
        <v>45</v>
      </c>
      <c r="AW418">
        <v>2</v>
      </c>
      <c r="AX418" t="s">
        <v>74</v>
      </c>
      <c r="AY418" t="s">
        <v>74</v>
      </c>
      <c r="AZ418" t="s">
        <v>74</v>
      </c>
      <c r="BA418" t="s">
        <v>74</v>
      </c>
      <c r="BB418">
        <v>127</v>
      </c>
      <c r="BC418">
        <v>137</v>
      </c>
      <c r="BD418" t="s">
        <v>74</v>
      </c>
      <c r="BE418" t="s">
        <v>4898</v>
      </c>
      <c r="BF418" t="str">
        <f>HYPERLINK("http://dx.doi.org/10.1034/j.1600-0889.1993.t01-1-00005.x","http://dx.doi.org/10.1034/j.1600-0889.1993.t01-1-00005.x")</f>
        <v>http://dx.doi.org/10.1034/j.1600-0889.1993.t01-1-00005.x</v>
      </c>
      <c r="BG418" t="s">
        <v>74</v>
      </c>
      <c r="BH418" t="s">
        <v>74</v>
      </c>
      <c r="BI418">
        <v>11</v>
      </c>
      <c r="BJ418" t="s">
        <v>403</v>
      </c>
      <c r="BK418" t="s">
        <v>88</v>
      </c>
      <c r="BL418" t="s">
        <v>403</v>
      </c>
      <c r="BM418" t="s">
        <v>4873</v>
      </c>
      <c r="BN418" t="s">
        <v>74</v>
      </c>
      <c r="BO418" t="s">
        <v>74</v>
      </c>
      <c r="BP418" t="s">
        <v>74</v>
      </c>
      <c r="BQ418" t="s">
        <v>74</v>
      </c>
      <c r="BR418" t="s">
        <v>91</v>
      </c>
      <c r="BS418" t="s">
        <v>4899</v>
      </c>
      <c r="BT418" t="str">
        <f>HYPERLINK("https%3A%2F%2Fwww.webofscience.com%2Fwos%2Fwoscc%2Ffull-record%2FWOS:A1993KZ27300005","View Full Record in Web of Science")</f>
        <v>View Full Record in Web of Science</v>
      </c>
    </row>
    <row r="419" spans="1:72" x14ac:dyDescent="0.15">
      <c r="A419" t="s">
        <v>72</v>
      </c>
      <c r="B419" t="s">
        <v>4900</v>
      </c>
      <c r="C419" t="s">
        <v>74</v>
      </c>
      <c r="D419" t="s">
        <v>74</v>
      </c>
      <c r="E419" t="s">
        <v>74</v>
      </c>
      <c r="F419" t="s">
        <v>4900</v>
      </c>
      <c r="G419" t="s">
        <v>74</v>
      </c>
      <c r="H419" t="s">
        <v>74</v>
      </c>
      <c r="I419" t="s">
        <v>4901</v>
      </c>
      <c r="J419" t="s">
        <v>1314</v>
      </c>
      <c r="K419" t="s">
        <v>74</v>
      </c>
      <c r="L419" t="s">
        <v>74</v>
      </c>
      <c r="M419" t="s">
        <v>77</v>
      </c>
      <c r="N419" t="s">
        <v>78</v>
      </c>
      <c r="O419" t="s">
        <v>74</v>
      </c>
      <c r="P419" t="s">
        <v>74</v>
      </c>
      <c r="Q419" t="s">
        <v>74</v>
      </c>
      <c r="R419" t="s">
        <v>74</v>
      </c>
      <c r="S419" t="s">
        <v>74</v>
      </c>
      <c r="T419" t="s">
        <v>74</v>
      </c>
      <c r="U419" t="s">
        <v>74</v>
      </c>
      <c r="V419" t="s">
        <v>4902</v>
      </c>
      <c r="W419" t="s">
        <v>74</v>
      </c>
      <c r="X419" t="s">
        <v>74</v>
      </c>
      <c r="Y419" t="s">
        <v>4903</v>
      </c>
      <c r="Z419" t="s">
        <v>74</v>
      </c>
      <c r="AA419" t="s">
        <v>74</v>
      </c>
      <c r="AB419" t="s">
        <v>74</v>
      </c>
      <c r="AC419" t="s">
        <v>74</v>
      </c>
      <c r="AD419" t="s">
        <v>74</v>
      </c>
      <c r="AE419" t="s">
        <v>74</v>
      </c>
      <c r="AF419" t="s">
        <v>74</v>
      </c>
      <c r="AG419">
        <v>0</v>
      </c>
      <c r="AH419">
        <v>56</v>
      </c>
      <c r="AI419">
        <v>60</v>
      </c>
      <c r="AJ419">
        <v>0</v>
      </c>
      <c r="AK419">
        <v>2</v>
      </c>
      <c r="AL419" t="s">
        <v>1317</v>
      </c>
      <c r="AM419" t="s">
        <v>1318</v>
      </c>
      <c r="AN419" t="s">
        <v>1319</v>
      </c>
      <c r="AO419" t="s">
        <v>1320</v>
      </c>
      <c r="AP419" t="s">
        <v>74</v>
      </c>
      <c r="AQ419" t="s">
        <v>74</v>
      </c>
      <c r="AR419" t="s">
        <v>1321</v>
      </c>
      <c r="AS419" t="s">
        <v>1322</v>
      </c>
      <c r="AT419" t="s">
        <v>4467</v>
      </c>
      <c r="AU419">
        <v>1993</v>
      </c>
      <c r="AV419">
        <v>45</v>
      </c>
      <c r="AW419">
        <v>2</v>
      </c>
      <c r="AX419" t="s">
        <v>74</v>
      </c>
      <c r="AY419" t="s">
        <v>74</v>
      </c>
      <c r="AZ419" t="s">
        <v>74</v>
      </c>
      <c r="BA419" t="s">
        <v>74</v>
      </c>
      <c r="BB419">
        <v>145</v>
      </c>
      <c r="BC419">
        <v>159</v>
      </c>
      <c r="BD419" t="s">
        <v>74</v>
      </c>
      <c r="BE419" t="s">
        <v>4904</v>
      </c>
      <c r="BF419" t="str">
        <f>HYPERLINK("http://dx.doi.org/10.1034/j.1600-0889.1993.t01-1-00007.x","http://dx.doi.org/10.1034/j.1600-0889.1993.t01-1-00007.x")</f>
        <v>http://dx.doi.org/10.1034/j.1600-0889.1993.t01-1-00007.x</v>
      </c>
      <c r="BG419" t="s">
        <v>74</v>
      </c>
      <c r="BH419" t="s">
        <v>74</v>
      </c>
      <c r="BI419">
        <v>15</v>
      </c>
      <c r="BJ419" t="s">
        <v>403</v>
      </c>
      <c r="BK419" t="s">
        <v>88</v>
      </c>
      <c r="BL419" t="s">
        <v>403</v>
      </c>
      <c r="BM419" t="s">
        <v>4873</v>
      </c>
      <c r="BN419" t="s">
        <v>74</v>
      </c>
      <c r="BO419" t="s">
        <v>74</v>
      </c>
      <c r="BP419" t="s">
        <v>74</v>
      </c>
      <c r="BQ419" t="s">
        <v>74</v>
      </c>
      <c r="BR419" t="s">
        <v>91</v>
      </c>
      <c r="BS419" t="s">
        <v>4905</v>
      </c>
      <c r="BT419" t="str">
        <f>HYPERLINK("https%3A%2F%2Fwww.webofscience.com%2Fwos%2Fwoscc%2Ffull-record%2FWOS:A1993KZ27300007","View Full Record in Web of Science")</f>
        <v>View Full Record in Web of Science</v>
      </c>
    </row>
    <row r="420" spans="1:72" x14ac:dyDescent="0.15">
      <c r="A420" t="s">
        <v>72</v>
      </c>
      <c r="B420" t="s">
        <v>4906</v>
      </c>
      <c r="C420" t="s">
        <v>74</v>
      </c>
      <c r="D420" t="s">
        <v>74</v>
      </c>
      <c r="E420" t="s">
        <v>74</v>
      </c>
      <c r="F420" t="s">
        <v>4906</v>
      </c>
      <c r="G420" t="s">
        <v>74</v>
      </c>
      <c r="H420" t="s">
        <v>74</v>
      </c>
      <c r="I420" t="s">
        <v>4907</v>
      </c>
      <c r="J420" t="s">
        <v>1314</v>
      </c>
      <c r="K420" t="s">
        <v>74</v>
      </c>
      <c r="L420" t="s">
        <v>74</v>
      </c>
      <c r="M420" t="s">
        <v>77</v>
      </c>
      <c r="N420" t="s">
        <v>78</v>
      </c>
      <c r="O420" t="s">
        <v>74</v>
      </c>
      <c r="P420" t="s">
        <v>74</v>
      </c>
      <c r="Q420" t="s">
        <v>74</v>
      </c>
      <c r="R420" t="s">
        <v>74</v>
      </c>
      <c r="S420" t="s">
        <v>74</v>
      </c>
      <c r="T420" t="s">
        <v>74</v>
      </c>
      <c r="U420" t="s">
        <v>74</v>
      </c>
      <c r="V420" t="s">
        <v>4908</v>
      </c>
      <c r="W420" t="s">
        <v>74</v>
      </c>
      <c r="X420" t="s">
        <v>74</v>
      </c>
      <c r="Y420" t="s">
        <v>4909</v>
      </c>
      <c r="Z420" t="s">
        <v>74</v>
      </c>
      <c r="AA420" t="s">
        <v>74</v>
      </c>
      <c r="AB420" t="s">
        <v>74</v>
      </c>
      <c r="AC420" t="s">
        <v>74</v>
      </c>
      <c r="AD420" t="s">
        <v>74</v>
      </c>
      <c r="AE420" t="s">
        <v>74</v>
      </c>
      <c r="AF420" t="s">
        <v>74</v>
      </c>
      <c r="AG420">
        <v>0</v>
      </c>
      <c r="AH420">
        <v>6</v>
      </c>
      <c r="AI420">
        <v>7</v>
      </c>
      <c r="AJ420">
        <v>0</v>
      </c>
      <c r="AK420">
        <v>3</v>
      </c>
      <c r="AL420" t="s">
        <v>1317</v>
      </c>
      <c r="AM420" t="s">
        <v>1318</v>
      </c>
      <c r="AN420" t="s">
        <v>1319</v>
      </c>
      <c r="AO420" t="s">
        <v>1320</v>
      </c>
      <c r="AP420" t="s">
        <v>74</v>
      </c>
      <c r="AQ420" t="s">
        <v>74</v>
      </c>
      <c r="AR420" t="s">
        <v>1321</v>
      </c>
      <c r="AS420" t="s">
        <v>1322</v>
      </c>
      <c r="AT420" t="s">
        <v>4467</v>
      </c>
      <c r="AU420">
        <v>1993</v>
      </c>
      <c r="AV420">
        <v>45</v>
      </c>
      <c r="AW420">
        <v>2</v>
      </c>
      <c r="AX420" t="s">
        <v>74</v>
      </c>
      <c r="AY420" t="s">
        <v>74</v>
      </c>
      <c r="AZ420" t="s">
        <v>74</v>
      </c>
      <c r="BA420" t="s">
        <v>74</v>
      </c>
      <c r="BB420">
        <v>160</v>
      </c>
      <c r="BC420">
        <v>178</v>
      </c>
      <c r="BD420" t="s">
        <v>74</v>
      </c>
      <c r="BE420" t="s">
        <v>4910</v>
      </c>
      <c r="BF420" t="str">
        <f>HYPERLINK("http://dx.doi.org/10.1034/j.1600-0889.1993.t01-1-00008.x","http://dx.doi.org/10.1034/j.1600-0889.1993.t01-1-00008.x")</f>
        <v>http://dx.doi.org/10.1034/j.1600-0889.1993.t01-1-00008.x</v>
      </c>
      <c r="BG420" t="s">
        <v>74</v>
      </c>
      <c r="BH420" t="s">
        <v>74</v>
      </c>
      <c r="BI420">
        <v>19</v>
      </c>
      <c r="BJ420" t="s">
        <v>403</v>
      </c>
      <c r="BK420" t="s">
        <v>88</v>
      </c>
      <c r="BL420" t="s">
        <v>403</v>
      </c>
      <c r="BM420" t="s">
        <v>4873</v>
      </c>
      <c r="BN420" t="s">
        <v>74</v>
      </c>
      <c r="BO420" t="s">
        <v>74</v>
      </c>
      <c r="BP420" t="s">
        <v>74</v>
      </c>
      <c r="BQ420" t="s">
        <v>74</v>
      </c>
      <c r="BR420" t="s">
        <v>91</v>
      </c>
      <c r="BS420" t="s">
        <v>4911</v>
      </c>
      <c r="BT420" t="str">
        <f>HYPERLINK("https%3A%2F%2Fwww.webofscience.com%2Fwos%2Fwoscc%2Ffull-record%2FWOS:A1993KZ27300008","View Full Record in Web of Science")</f>
        <v>View Full Record in Web of Science</v>
      </c>
    </row>
    <row r="421" spans="1:72" x14ac:dyDescent="0.15">
      <c r="A421" t="s">
        <v>72</v>
      </c>
      <c r="B421" t="s">
        <v>4912</v>
      </c>
      <c r="C421" t="s">
        <v>74</v>
      </c>
      <c r="D421" t="s">
        <v>74</v>
      </c>
      <c r="E421" t="s">
        <v>74</v>
      </c>
      <c r="F421" t="s">
        <v>4912</v>
      </c>
      <c r="G421" t="s">
        <v>74</v>
      </c>
      <c r="H421" t="s">
        <v>74</v>
      </c>
      <c r="I421" t="s">
        <v>4913</v>
      </c>
      <c r="J421" t="s">
        <v>1314</v>
      </c>
      <c r="K421" t="s">
        <v>74</v>
      </c>
      <c r="L421" t="s">
        <v>74</v>
      </c>
      <c r="M421" t="s">
        <v>77</v>
      </c>
      <c r="N421" t="s">
        <v>78</v>
      </c>
      <c r="O421" t="s">
        <v>74</v>
      </c>
      <c r="P421" t="s">
        <v>74</v>
      </c>
      <c r="Q421" t="s">
        <v>74</v>
      </c>
      <c r="R421" t="s">
        <v>74</v>
      </c>
      <c r="S421" t="s">
        <v>74</v>
      </c>
      <c r="T421" t="s">
        <v>74</v>
      </c>
      <c r="U421" t="s">
        <v>74</v>
      </c>
      <c r="V421" t="s">
        <v>4914</v>
      </c>
      <c r="W421" t="s">
        <v>74</v>
      </c>
      <c r="X421" t="s">
        <v>74</v>
      </c>
      <c r="Y421" t="s">
        <v>4915</v>
      </c>
      <c r="Z421" t="s">
        <v>74</v>
      </c>
      <c r="AA421" t="s">
        <v>4916</v>
      </c>
      <c r="AB421" t="s">
        <v>4917</v>
      </c>
      <c r="AC421" t="s">
        <v>74</v>
      </c>
      <c r="AD421" t="s">
        <v>74</v>
      </c>
      <c r="AE421" t="s">
        <v>74</v>
      </c>
      <c r="AF421" t="s">
        <v>74</v>
      </c>
      <c r="AG421">
        <v>0</v>
      </c>
      <c r="AH421">
        <v>23</v>
      </c>
      <c r="AI421">
        <v>27</v>
      </c>
      <c r="AJ421">
        <v>0</v>
      </c>
      <c r="AK421">
        <v>3</v>
      </c>
      <c r="AL421" t="s">
        <v>1317</v>
      </c>
      <c r="AM421" t="s">
        <v>1318</v>
      </c>
      <c r="AN421" t="s">
        <v>1319</v>
      </c>
      <c r="AO421" t="s">
        <v>1320</v>
      </c>
      <c r="AP421" t="s">
        <v>74</v>
      </c>
      <c r="AQ421" t="s">
        <v>74</v>
      </c>
      <c r="AR421" t="s">
        <v>1321</v>
      </c>
      <c r="AS421" t="s">
        <v>1322</v>
      </c>
      <c r="AT421" t="s">
        <v>4467</v>
      </c>
      <c r="AU421">
        <v>1993</v>
      </c>
      <c r="AV421">
        <v>45</v>
      </c>
      <c r="AW421">
        <v>2</v>
      </c>
      <c r="AX421" t="s">
        <v>74</v>
      </c>
      <c r="AY421" t="s">
        <v>74</v>
      </c>
      <c r="AZ421" t="s">
        <v>74</v>
      </c>
      <c r="BA421" t="s">
        <v>74</v>
      </c>
      <c r="BB421">
        <v>179</v>
      </c>
      <c r="BC421">
        <v>187</v>
      </c>
      <c r="BD421" t="s">
        <v>74</v>
      </c>
      <c r="BE421" t="s">
        <v>4918</v>
      </c>
      <c r="BF421" t="str">
        <f>HYPERLINK("http://dx.doi.org/10.1034/j.1600-0889.1993.00009.x","http://dx.doi.org/10.1034/j.1600-0889.1993.00009.x")</f>
        <v>http://dx.doi.org/10.1034/j.1600-0889.1993.00009.x</v>
      </c>
      <c r="BG421" t="s">
        <v>74</v>
      </c>
      <c r="BH421" t="s">
        <v>74</v>
      </c>
      <c r="BI421">
        <v>9</v>
      </c>
      <c r="BJ421" t="s">
        <v>403</v>
      </c>
      <c r="BK421" t="s">
        <v>88</v>
      </c>
      <c r="BL421" t="s">
        <v>403</v>
      </c>
      <c r="BM421" t="s">
        <v>4873</v>
      </c>
      <c r="BN421" t="s">
        <v>74</v>
      </c>
      <c r="BO421" t="s">
        <v>74</v>
      </c>
      <c r="BP421" t="s">
        <v>74</v>
      </c>
      <c r="BQ421" t="s">
        <v>74</v>
      </c>
      <c r="BR421" t="s">
        <v>91</v>
      </c>
      <c r="BS421" t="s">
        <v>4919</v>
      </c>
      <c r="BT421" t="str">
        <f>HYPERLINK("https%3A%2F%2Fwww.webofscience.com%2Fwos%2Fwoscc%2Ffull-record%2FWOS:A1993KZ27300009","View Full Record in Web of Science")</f>
        <v>View Full Record in Web of Science</v>
      </c>
    </row>
    <row r="422" spans="1:72" x14ac:dyDescent="0.15">
      <c r="A422" t="s">
        <v>72</v>
      </c>
      <c r="B422" t="s">
        <v>4920</v>
      </c>
      <c r="C422" t="s">
        <v>74</v>
      </c>
      <c r="D422" t="s">
        <v>74</v>
      </c>
      <c r="E422" t="s">
        <v>74</v>
      </c>
      <c r="F422" t="s">
        <v>4920</v>
      </c>
      <c r="G422" t="s">
        <v>74</v>
      </c>
      <c r="H422" t="s">
        <v>74</v>
      </c>
      <c r="I422" t="s">
        <v>4921</v>
      </c>
      <c r="J422" t="s">
        <v>4922</v>
      </c>
      <c r="K422" t="s">
        <v>74</v>
      </c>
      <c r="L422" t="s">
        <v>74</v>
      </c>
      <c r="M422" t="s">
        <v>77</v>
      </c>
      <c r="N422" t="s">
        <v>78</v>
      </c>
      <c r="O422" t="s">
        <v>74</v>
      </c>
      <c r="P422" t="s">
        <v>74</v>
      </c>
      <c r="Q422" t="s">
        <v>74</v>
      </c>
      <c r="R422" t="s">
        <v>74</v>
      </c>
      <c r="S422" t="s">
        <v>74</v>
      </c>
      <c r="T422" t="s">
        <v>4923</v>
      </c>
      <c r="U422" t="s">
        <v>4924</v>
      </c>
      <c r="V422" t="s">
        <v>4925</v>
      </c>
      <c r="W422" t="s">
        <v>4926</v>
      </c>
      <c r="X422" t="s">
        <v>4927</v>
      </c>
      <c r="Y422" t="s">
        <v>4928</v>
      </c>
      <c r="Z422" t="s">
        <v>74</v>
      </c>
      <c r="AA422" t="s">
        <v>74</v>
      </c>
      <c r="AB422" t="s">
        <v>74</v>
      </c>
      <c r="AC422" t="s">
        <v>74</v>
      </c>
      <c r="AD422" t="s">
        <v>74</v>
      </c>
      <c r="AE422" t="s">
        <v>74</v>
      </c>
      <c r="AF422" t="s">
        <v>74</v>
      </c>
      <c r="AG422">
        <v>19</v>
      </c>
      <c r="AH422">
        <v>37</v>
      </c>
      <c r="AI422">
        <v>40</v>
      </c>
      <c r="AJ422">
        <v>0</v>
      </c>
      <c r="AK422">
        <v>10</v>
      </c>
      <c r="AL422" t="s">
        <v>873</v>
      </c>
      <c r="AM422" t="s">
        <v>140</v>
      </c>
      <c r="AN422" t="s">
        <v>874</v>
      </c>
      <c r="AO422" t="s">
        <v>4929</v>
      </c>
      <c r="AP422" t="s">
        <v>74</v>
      </c>
      <c r="AQ422" t="s">
        <v>74</v>
      </c>
      <c r="AR422" t="s">
        <v>4930</v>
      </c>
      <c r="AS422" t="s">
        <v>4931</v>
      </c>
      <c r="AT422" t="s">
        <v>4467</v>
      </c>
      <c r="AU422">
        <v>1993</v>
      </c>
      <c r="AV422">
        <v>27</v>
      </c>
      <c r="AW422">
        <v>4</v>
      </c>
      <c r="AX422" t="s">
        <v>74</v>
      </c>
      <c r="AY422" t="s">
        <v>74</v>
      </c>
      <c r="AZ422" t="s">
        <v>74</v>
      </c>
      <c r="BA422" t="s">
        <v>74</v>
      </c>
      <c r="BB422">
        <v>645</v>
      </c>
      <c r="BC422">
        <v>650</v>
      </c>
      <c r="BD422" t="s">
        <v>74</v>
      </c>
      <c r="BE422" t="s">
        <v>4932</v>
      </c>
      <c r="BF422" t="str">
        <f>HYPERLINK("http://dx.doi.org/10.1016/0043-1354(93)90174-G","http://dx.doi.org/10.1016/0043-1354(93)90174-G")</f>
        <v>http://dx.doi.org/10.1016/0043-1354(93)90174-G</v>
      </c>
      <c r="BG422" t="s">
        <v>74</v>
      </c>
      <c r="BH422" t="s">
        <v>74</v>
      </c>
      <c r="BI422">
        <v>6</v>
      </c>
      <c r="BJ422" t="s">
        <v>4933</v>
      </c>
      <c r="BK422" t="s">
        <v>88</v>
      </c>
      <c r="BL422" t="s">
        <v>4934</v>
      </c>
      <c r="BM422" t="s">
        <v>4935</v>
      </c>
      <c r="BN422">
        <v>11537610</v>
      </c>
      <c r="BO422" t="s">
        <v>74</v>
      </c>
      <c r="BP422" t="s">
        <v>74</v>
      </c>
      <c r="BQ422" t="s">
        <v>74</v>
      </c>
      <c r="BR422" t="s">
        <v>91</v>
      </c>
      <c r="BS422" t="s">
        <v>4936</v>
      </c>
      <c r="BT422" t="str">
        <f>HYPERLINK("https%3A%2F%2Fwww.webofscience.com%2Fwos%2Fwoscc%2Ffull-record%2FWOS:A1993KV32200013","View Full Record in Web of Science")</f>
        <v>View Full Record in Web of Science</v>
      </c>
    </row>
    <row r="423" spans="1:72" x14ac:dyDescent="0.15">
      <c r="A423" t="s">
        <v>72</v>
      </c>
      <c r="B423" t="s">
        <v>4937</v>
      </c>
      <c r="C423" t="s">
        <v>74</v>
      </c>
      <c r="D423" t="s">
        <v>74</v>
      </c>
      <c r="E423" t="s">
        <v>74</v>
      </c>
      <c r="F423" t="s">
        <v>4937</v>
      </c>
      <c r="G423" t="s">
        <v>74</v>
      </c>
      <c r="H423" t="s">
        <v>74</v>
      </c>
      <c r="I423" t="s">
        <v>4938</v>
      </c>
      <c r="J423" t="s">
        <v>352</v>
      </c>
      <c r="K423" t="s">
        <v>74</v>
      </c>
      <c r="L423" t="s">
        <v>74</v>
      </c>
      <c r="M423" t="s">
        <v>77</v>
      </c>
      <c r="N423" t="s">
        <v>549</v>
      </c>
      <c r="O423" t="s">
        <v>74</v>
      </c>
      <c r="P423" t="s">
        <v>74</v>
      </c>
      <c r="Q423" t="s">
        <v>74</v>
      </c>
      <c r="R423" t="s">
        <v>74</v>
      </c>
      <c r="S423" t="s">
        <v>74</v>
      </c>
      <c r="T423" t="s">
        <v>74</v>
      </c>
      <c r="U423" t="s">
        <v>74</v>
      </c>
      <c r="V423" t="s">
        <v>74</v>
      </c>
      <c r="W423" t="s">
        <v>74</v>
      </c>
      <c r="X423" t="s">
        <v>74</v>
      </c>
      <c r="Y423" t="s">
        <v>74</v>
      </c>
      <c r="Z423" t="s">
        <v>74</v>
      </c>
      <c r="AA423" t="s">
        <v>74</v>
      </c>
      <c r="AB423" t="s">
        <v>74</v>
      </c>
      <c r="AC423" t="s">
        <v>74</v>
      </c>
      <c r="AD423" t="s">
        <v>74</v>
      </c>
      <c r="AE423" t="s">
        <v>74</v>
      </c>
      <c r="AF423" t="s">
        <v>74</v>
      </c>
      <c r="AG423">
        <v>0</v>
      </c>
      <c r="AH423">
        <v>0</v>
      </c>
      <c r="AI423">
        <v>0</v>
      </c>
      <c r="AJ423">
        <v>0</v>
      </c>
      <c r="AK423">
        <v>0</v>
      </c>
      <c r="AL423" t="s">
        <v>354</v>
      </c>
      <c r="AM423" t="s">
        <v>355</v>
      </c>
      <c r="AN423" t="s">
        <v>356</v>
      </c>
      <c r="AO423" t="s">
        <v>357</v>
      </c>
      <c r="AP423" t="s">
        <v>74</v>
      </c>
      <c r="AQ423" t="s">
        <v>74</v>
      </c>
      <c r="AR423" t="s">
        <v>358</v>
      </c>
      <c r="AS423" t="s">
        <v>359</v>
      </c>
      <c r="AT423" t="s">
        <v>4939</v>
      </c>
      <c r="AU423">
        <v>1993</v>
      </c>
      <c r="AV423">
        <v>137</v>
      </c>
      <c r="AW423">
        <v>1866</v>
      </c>
      <c r="AX423" t="s">
        <v>74</v>
      </c>
      <c r="AY423" t="s">
        <v>74</v>
      </c>
      <c r="AZ423" t="s">
        <v>74</v>
      </c>
      <c r="BA423" t="s">
        <v>74</v>
      </c>
      <c r="BB423">
        <v>19</v>
      </c>
      <c r="BC423">
        <v>19</v>
      </c>
      <c r="BD423" t="s">
        <v>74</v>
      </c>
      <c r="BE423" t="s">
        <v>74</v>
      </c>
      <c r="BF423" t="s">
        <v>74</v>
      </c>
      <c r="BG423" t="s">
        <v>74</v>
      </c>
      <c r="BH423" t="s">
        <v>74</v>
      </c>
      <c r="BI423">
        <v>1</v>
      </c>
      <c r="BJ423" t="s">
        <v>361</v>
      </c>
      <c r="BK423" t="s">
        <v>88</v>
      </c>
      <c r="BL423" t="s">
        <v>362</v>
      </c>
      <c r="BM423" t="s">
        <v>4940</v>
      </c>
      <c r="BN423" t="s">
        <v>74</v>
      </c>
      <c r="BO423" t="s">
        <v>74</v>
      </c>
      <c r="BP423" t="s">
        <v>74</v>
      </c>
      <c r="BQ423" t="s">
        <v>74</v>
      </c>
      <c r="BR423" t="s">
        <v>91</v>
      </c>
      <c r="BS423" t="s">
        <v>4941</v>
      </c>
      <c r="BT423" t="str">
        <f>HYPERLINK("https%3A%2F%2Fwww.webofscience.com%2Fwos%2Fwoscc%2Ffull-record%2FWOS:A1993KV30100024","View Full Record in Web of Science")</f>
        <v>View Full Record in Web of Science</v>
      </c>
    </row>
    <row r="424" spans="1:72" x14ac:dyDescent="0.15">
      <c r="A424" t="s">
        <v>72</v>
      </c>
      <c r="B424" t="s">
        <v>4942</v>
      </c>
      <c r="C424" t="s">
        <v>74</v>
      </c>
      <c r="D424" t="s">
        <v>74</v>
      </c>
      <c r="E424" t="s">
        <v>74</v>
      </c>
      <c r="F424" t="s">
        <v>4942</v>
      </c>
      <c r="G424" t="s">
        <v>74</v>
      </c>
      <c r="H424" t="s">
        <v>74</v>
      </c>
      <c r="I424" t="s">
        <v>4943</v>
      </c>
      <c r="J424" t="s">
        <v>4944</v>
      </c>
      <c r="K424" t="s">
        <v>74</v>
      </c>
      <c r="L424" t="s">
        <v>74</v>
      </c>
      <c r="M424" t="s">
        <v>77</v>
      </c>
      <c r="N424" t="s">
        <v>78</v>
      </c>
      <c r="O424" t="s">
        <v>74</v>
      </c>
      <c r="P424" t="s">
        <v>74</v>
      </c>
      <c r="Q424" t="s">
        <v>74</v>
      </c>
      <c r="R424" t="s">
        <v>74</v>
      </c>
      <c r="S424" t="s">
        <v>74</v>
      </c>
      <c r="T424" t="s">
        <v>74</v>
      </c>
      <c r="U424" t="s">
        <v>4945</v>
      </c>
      <c r="V424" t="s">
        <v>4946</v>
      </c>
      <c r="W424" t="s">
        <v>4947</v>
      </c>
      <c r="X424" t="s">
        <v>4948</v>
      </c>
      <c r="Y424" t="s">
        <v>74</v>
      </c>
      <c r="Z424" t="s">
        <v>74</v>
      </c>
      <c r="AA424" t="s">
        <v>74</v>
      </c>
      <c r="AB424" t="s">
        <v>74</v>
      </c>
      <c r="AC424" t="s">
        <v>74</v>
      </c>
      <c r="AD424" t="s">
        <v>74</v>
      </c>
      <c r="AE424" t="s">
        <v>74</v>
      </c>
      <c r="AF424" t="s">
        <v>74</v>
      </c>
      <c r="AG424">
        <v>42</v>
      </c>
      <c r="AH424">
        <v>14</v>
      </c>
      <c r="AI424">
        <v>16</v>
      </c>
      <c r="AJ424">
        <v>0</v>
      </c>
      <c r="AK424">
        <v>1</v>
      </c>
      <c r="AL424" t="s">
        <v>256</v>
      </c>
      <c r="AM424" t="s">
        <v>257</v>
      </c>
      <c r="AN424" t="s">
        <v>396</v>
      </c>
      <c r="AO424" t="s">
        <v>4949</v>
      </c>
      <c r="AP424" t="s">
        <v>4950</v>
      </c>
      <c r="AQ424" t="s">
        <v>74</v>
      </c>
      <c r="AR424" t="s">
        <v>4951</v>
      </c>
      <c r="AS424" t="s">
        <v>4952</v>
      </c>
      <c r="AT424" t="s">
        <v>4953</v>
      </c>
      <c r="AU424">
        <v>1993</v>
      </c>
      <c r="AV424">
        <v>98</v>
      </c>
      <c r="AW424" t="s">
        <v>4954</v>
      </c>
      <c r="AX424" t="s">
        <v>74</v>
      </c>
      <c r="AY424" t="s">
        <v>74</v>
      </c>
      <c r="AZ424" t="s">
        <v>74</v>
      </c>
      <c r="BA424" t="s">
        <v>74</v>
      </c>
      <c r="BB424">
        <v>5301</v>
      </c>
      <c r="BC424">
        <v>5307</v>
      </c>
      <c r="BD424" t="s">
        <v>74</v>
      </c>
      <c r="BE424" t="s">
        <v>4955</v>
      </c>
      <c r="BF424" t="str">
        <f>HYPERLINK("http://dx.doi.org/10.1029/92JE02943","http://dx.doi.org/10.1029/92JE02943")</f>
        <v>http://dx.doi.org/10.1029/92JE02943</v>
      </c>
      <c r="BG424" t="s">
        <v>74</v>
      </c>
      <c r="BH424" t="s">
        <v>74</v>
      </c>
      <c r="BI424">
        <v>7</v>
      </c>
      <c r="BJ424" t="s">
        <v>727</v>
      </c>
      <c r="BK424" t="s">
        <v>88</v>
      </c>
      <c r="BL424" t="s">
        <v>727</v>
      </c>
      <c r="BM424" t="s">
        <v>4956</v>
      </c>
      <c r="BN424" t="s">
        <v>74</v>
      </c>
      <c r="BO424" t="s">
        <v>74</v>
      </c>
      <c r="BP424" t="s">
        <v>74</v>
      </c>
      <c r="BQ424" t="s">
        <v>74</v>
      </c>
      <c r="BR424" t="s">
        <v>91</v>
      </c>
      <c r="BS424" t="s">
        <v>4957</v>
      </c>
      <c r="BT424" t="str">
        <f>HYPERLINK("https%3A%2F%2Fwww.webofscience.com%2Fwos%2Fwoscc%2Ffull-record%2FWOS:A1993KW89400003","View Full Record in Web of Science")</f>
        <v>View Full Record in Web of Science</v>
      </c>
    </row>
    <row r="425" spans="1:72" x14ac:dyDescent="0.15">
      <c r="A425" t="s">
        <v>72</v>
      </c>
      <c r="B425" t="s">
        <v>4958</v>
      </c>
      <c r="C425" t="s">
        <v>74</v>
      </c>
      <c r="D425" t="s">
        <v>74</v>
      </c>
      <c r="E425" t="s">
        <v>74</v>
      </c>
      <c r="F425" t="s">
        <v>4958</v>
      </c>
      <c r="G425" t="s">
        <v>74</v>
      </c>
      <c r="H425" t="s">
        <v>74</v>
      </c>
      <c r="I425" t="s">
        <v>4959</v>
      </c>
      <c r="J425" t="s">
        <v>4960</v>
      </c>
      <c r="K425" t="s">
        <v>74</v>
      </c>
      <c r="L425" t="s">
        <v>74</v>
      </c>
      <c r="M425" t="s">
        <v>77</v>
      </c>
      <c r="N425" t="s">
        <v>78</v>
      </c>
      <c r="O425" t="s">
        <v>74</v>
      </c>
      <c r="P425" t="s">
        <v>74</v>
      </c>
      <c r="Q425" t="s">
        <v>74</v>
      </c>
      <c r="R425" t="s">
        <v>74</v>
      </c>
      <c r="S425" t="s">
        <v>74</v>
      </c>
      <c r="T425" t="s">
        <v>4961</v>
      </c>
      <c r="U425" t="s">
        <v>74</v>
      </c>
      <c r="V425" t="s">
        <v>4962</v>
      </c>
      <c r="W425" t="s">
        <v>74</v>
      </c>
      <c r="X425" t="s">
        <v>74</v>
      </c>
      <c r="Y425" t="s">
        <v>4963</v>
      </c>
      <c r="Z425" t="s">
        <v>74</v>
      </c>
      <c r="AA425" t="s">
        <v>74</v>
      </c>
      <c r="AB425" t="s">
        <v>74</v>
      </c>
      <c r="AC425" t="s">
        <v>74</v>
      </c>
      <c r="AD425" t="s">
        <v>74</v>
      </c>
      <c r="AE425" t="s">
        <v>74</v>
      </c>
      <c r="AF425" t="s">
        <v>74</v>
      </c>
      <c r="AG425">
        <v>0</v>
      </c>
      <c r="AH425">
        <v>5</v>
      </c>
      <c r="AI425">
        <v>5</v>
      </c>
      <c r="AJ425">
        <v>0</v>
      </c>
      <c r="AK425">
        <v>3</v>
      </c>
      <c r="AL425" t="s">
        <v>4964</v>
      </c>
      <c r="AM425" t="s">
        <v>4965</v>
      </c>
      <c r="AN425" t="s">
        <v>4966</v>
      </c>
      <c r="AO425" t="s">
        <v>4967</v>
      </c>
      <c r="AP425" t="s">
        <v>74</v>
      </c>
      <c r="AQ425" t="s">
        <v>74</v>
      </c>
      <c r="AR425" t="s">
        <v>4960</v>
      </c>
      <c r="AS425" t="s">
        <v>4968</v>
      </c>
      <c r="AT425" t="s">
        <v>4969</v>
      </c>
      <c r="AU425">
        <v>1993</v>
      </c>
      <c r="AV425">
        <v>107</v>
      </c>
      <c r="AW425">
        <v>1</v>
      </c>
      <c r="AX425" t="s">
        <v>74</v>
      </c>
      <c r="AY425" t="s">
        <v>74</v>
      </c>
      <c r="AZ425" t="s">
        <v>74</v>
      </c>
      <c r="BA425" t="s">
        <v>74</v>
      </c>
      <c r="BB425">
        <v>1</v>
      </c>
      <c r="BC425">
        <v>8</v>
      </c>
      <c r="BD425" t="s">
        <v>74</v>
      </c>
      <c r="BE425" t="s">
        <v>74</v>
      </c>
      <c r="BF425" t="s">
        <v>74</v>
      </c>
      <c r="BG425" t="s">
        <v>74</v>
      </c>
      <c r="BH425" t="s">
        <v>74</v>
      </c>
      <c r="BI425">
        <v>8</v>
      </c>
      <c r="BJ425" t="s">
        <v>1736</v>
      </c>
      <c r="BK425" t="s">
        <v>88</v>
      </c>
      <c r="BL425" t="s">
        <v>1736</v>
      </c>
      <c r="BM425" t="s">
        <v>4970</v>
      </c>
      <c r="BN425" t="s">
        <v>74</v>
      </c>
      <c r="BO425" t="s">
        <v>74</v>
      </c>
      <c r="BP425" t="s">
        <v>74</v>
      </c>
      <c r="BQ425" t="s">
        <v>74</v>
      </c>
      <c r="BR425" t="s">
        <v>91</v>
      </c>
      <c r="BS425" t="s">
        <v>4971</v>
      </c>
      <c r="BT425" t="str">
        <f>HYPERLINK("https%3A%2F%2Fwww.webofscience.com%2Fwos%2Fwoscc%2Ffull-record%2FWOS:A1993KU96300001","View Full Record in Web of Science")</f>
        <v>View Full Record in Web of Science</v>
      </c>
    </row>
    <row r="426" spans="1:72" x14ac:dyDescent="0.15">
      <c r="A426" t="s">
        <v>72</v>
      </c>
      <c r="B426" t="s">
        <v>4972</v>
      </c>
      <c r="C426" t="s">
        <v>74</v>
      </c>
      <c r="D426" t="s">
        <v>74</v>
      </c>
      <c r="E426" t="s">
        <v>74</v>
      </c>
      <c r="F426" t="s">
        <v>4972</v>
      </c>
      <c r="G426" t="s">
        <v>74</v>
      </c>
      <c r="H426" t="s">
        <v>74</v>
      </c>
      <c r="I426" t="s">
        <v>4973</v>
      </c>
      <c r="J426" t="s">
        <v>4974</v>
      </c>
      <c r="K426" t="s">
        <v>74</v>
      </c>
      <c r="L426" t="s">
        <v>74</v>
      </c>
      <c r="M426" t="s">
        <v>77</v>
      </c>
      <c r="N426" t="s">
        <v>78</v>
      </c>
      <c r="O426" t="s">
        <v>74</v>
      </c>
      <c r="P426" t="s">
        <v>74</v>
      </c>
      <c r="Q426" t="s">
        <v>74</v>
      </c>
      <c r="R426" t="s">
        <v>74</v>
      </c>
      <c r="S426" t="s">
        <v>74</v>
      </c>
      <c r="T426" t="s">
        <v>74</v>
      </c>
      <c r="U426" t="s">
        <v>4975</v>
      </c>
      <c r="V426" t="s">
        <v>4976</v>
      </c>
      <c r="W426" t="s">
        <v>4977</v>
      </c>
      <c r="X426" t="s">
        <v>4978</v>
      </c>
      <c r="Y426" t="s">
        <v>4979</v>
      </c>
      <c r="Z426" t="s">
        <v>74</v>
      </c>
      <c r="AA426" t="s">
        <v>4980</v>
      </c>
      <c r="AB426" t="s">
        <v>2627</v>
      </c>
      <c r="AC426" t="s">
        <v>74</v>
      </c>
      <c r="AD426" t="s">
        <v>74</v>
      </c>
      <c r="AE426" t="s">
        <v>74</v>
      </c>
      <c r="AF426" t="s">
        <v>74</v>
      </c>
      <c r="AG426">
        <v>24</v>
      </c>
      <c r="AH426">
        <v>1</v>
      </c>
      <c r="AI426">
        <v>1</v>
      </c>
      <c r="AJ426">
        <v>0</v>
      </c>
      <c r="AK426">
        <v>1</v>
      </c>
      <c r="AL426" t="s">
        <v>2815</v>
      </c>
      <c r="AM426" t="s">
        <v>120</v>
      </c>
      <c r="AN426" t="s">
        <v>2816</v>
      </c>
      <c r="AO426" t="s">
        <v>4981</v>
      </c>
      <c r="AP426" t="s">
        <v>4982</v>
      </c>
      <c r="AQ426" t="s">
        <v>74</v>
      </c>
      <c r="AR426" t="s">
        <v>4983</v>
      </c>
      <c r="AS426" t="s">
        <v>4984</v>
      </c>
      <c r="AT426" t="s">
        <v>4985</v>
      </c>
      <c r="AU426">
        <v>1993</v>
      </c>
      <c r="AV426">
        <v>216</v>
      </c>
      <c r="AW426" t="s">
        <v>74</v>
      </c>
      <c r="AX426" t="s">
        <v>74</v>
      </c>
      <c r="AY426" t="s">
        <v>74</v>
      </c>
      <c r="AZ426" t="s">
        <v>74</v>
      </c>
      <c r="BA426" t="s">
        <v>74</v>
      </c>
      <c r="BB426">
        <v>81</v>
      </c>
      <c r="BC426">
        <v>85</v>
      </c>
      <c r="BD426" t="s">
        <v>74</v>
      </c>
      <c r="BE426" t="s">
        <v>4986</v>
      </c>
      <c r="BF426" t="str">
        <f>HYPERLINK("http://dx.doi.org/10.1016/0040-6031(93)80381-J","http://dx.doi.org/10.1016/0040-6031(93)80381-J")</f>
        <v>http://dx.doi.org/10.1016/0040-6031(93)80381-J</v>
      </c>
      <c r="BG426" t="s">
        <v>74</v>
      </c>
      <c r="BH426" t="s">
        <v>74</v>
      </c>
      <c r="BI426">
        <v>5</v>
      </c>
      <c r="BJ426" t="s">
        <v>4987</v>
      </c>
      <c r="BK426" t="s">
        <v>88</v>
      </c>
      <c r="BL426" t="s">
        <v>4988</v>
      </c>
      <c r="BM426" t="s">
        <v>4989</v>
      </c>
      <c r="BN426" t="s">
        <v>74</v>
      </c>
      <c r="BO426" t="s">
        <v>74</v>
      </c>
      <c r="BP426" t="s">
        <v>74</v>
      </c>
      <c r="BQ426" t="s">
        <v>74</v>
      </c>
      <c r="BR426" t="s">
        <v>91</v>
      </c>
      <c r="BS426" t="s">
        <v>4990</v>
      </c>
      <c r="BT426" t="str">
        <f>HYPERLINK("https%3A%2F%2Fwww.webofscience.com%2Fwos%2Fwoscc%2Ffull-record%2FWOS:A1993KW14300007","View Full Record in Web of Science")</f>
        <v>View Full Record in Web of Science</v>
      </c>
    </row>
    <row r="427" spans="1:72" x14ac:dyDescent="0.15">
      <c r="A427" t="s">
        <v>72</v>
      </c>
      <c r="B427" t="s">
        <v>4991</v>
      </c>
      <c r="C427" t="s">
        <v>74</v>
      </c>
      <c r="D427" t="s">
        <v>74</v>
      </c>
      <c r="E427" t="s">
        <v>74</v>
      </c>
      <c r="F427" t="s">
        <v>4991</v>
      </c>
      <c r="G427" t="s">
        <v>74</v>
      </c>
      <c r="H427" t="s">
        <v>74</v>
      </c>
      <c r="I427" t="s">
        <v>4992</v>
      </c>
      <c r="J427" t="s">
        <v>388</v>
      </c>
      <c r="K427" t="s">
        <v>74</v>
      </c>
      <c r="L427" t="s">
        <v>74</v>
      </c>
      <c r="M427" t="s">
        <v>77</v>
      </c>
      <c r="N427" t="s">
        <v>78</v>
      </c>
      <c r="O427" t="s">
        <v>74</v>
      </c>
      <c r="P427" t="s">
        <v>74</v>
      </c>
      <c r="Q427" t="s">
        <v>74</v>
      </c>
      <c r="R427" t="s">
        <v>74</v>
      </c>
      <c r="S427" t="s">
        <v>74</v>
      </c>
      <c r="T427" t="s">
        <v>74</v>
      </c>
      <c r="U427" t="s">
        <v>4993</v>
      </c>
      <c r="V427" t="s">
        <v>4994</v>
      </c>
      <c r="W427" t="s">
        <v>4995</v>
      </c>
      <c r="X427" t="s">
        <v>138</v>
      </c>
      <c r="Y427" t="s">
        <v>74</v>
      </c>
      <c r="Z427" t="s">
        <v>74</v>
      </c>
      <c r="AA427" t="s">
        <v>4996</v>
      </c>
      <c r="AB427" t="s">
        <v>4997</v>
      </c>
      <c r="AC427" t="s">
        <v>74</v>
      </c>
      <c r="AD427" t="s">
        <v>74</v>
      </c>
      <c r="AE427" t="s">
        <v>74</v>
      </c>
      <c r="AF427" t="s">
        <v>74</v>
      </c>
      <c r="AG427">
        <v>34</v>
      </c>
      <c r="AH427">
        <v>47</v>
      </c>
      <c r="AI427">
        <v>48</v>
      </c>
      <c r="AJ427">
        <v>0</v>
      </c>
      <c r="AK427">
        <v>1</v>
      </c>
      <c r="AL427" t="s">
        <v>256</v>
      </c>
      <c r="AM427" t="s">
        <v>257</v>
      </c>
      <c r="AN427" t="s">
        <v>396</v>
      </c>
      <c r="AO427" t="s">
        <v>397</v>
      </c>
      <c r="AP427" t="s">
        <v>398</v>
      </c>
      <c r="AQ427" t="s">
        <v>74</v>
      </c>
      <c r="AR427" t="s">
        <v>399</v>
      </c>
      <c r="AS427" t="s">
        <v>400</v>
      </c>
      <c r="AT427" t="s">
        <v>4998</v>
      </c>
      <c r="AU427">
        <v>1993</v>
      </c>
      <c r="AV427">
        <v>98</v>
      </c>
      <c r="AW427" t="s">
        <v>4999</v>
      </c>
      <c r="AX427" t="s">
        <v>74</v>
      </c>
      <c r="AY427" t="s">
        <v>74</v>
      </c>
      <c r="AZ427" t="s">
        <v>74</v>
      </c>
      <c r="BA427" t="s">
        <v>74</v>
      </c>
      <c r="BB427">
        <v>5213</v>
      </c>
      <c r="BC427">
        <v>5220</v>
      </c>
      <c r="BD427" t="s">
        <v>74</v>
      </c>
      <c r="BE427" t="s">
        <v>5000</v>
      </c>
      <c r="BF427" t="str">
        <f>HYPERLINK("http://dx.doi.org/10.1029/92JD02966","http://dx.doi.org/10.1029/92JD02966")</f>
        <v>http://dx.doi.org/10.1029/92JD02966</v>
      </c>
      <c r="BG427" t="s">
        <v>74</v>
      </c>
      <c r="BH427" t="s">
        <v>74</v>
      </c>
      <c r="BI427">
        <v>8</v>
      </c>
      <c r="BJ427" t="s">
        <v>403</v>
      </c>
      <c r="BK427" t="s">
        <v>88</v>
      </c>
      <c r="BL427" t="s">
        <v>403</v>
      </c>
      <c r="BM427" t="s">
        <v>5001</v>
      </c>
      <c r="BN427" t="s">
        <v>74</v>
      </c>
      <c r="BO427" t="s">
        <v>74</v>
      </c>
      <c r="BP427" t="s">
        <v>74</v>
      </c>
      <c r="BQ427" t="s">
        <v>74</v>
      </c>
      <c r="BR427" t="s">
        <v>91</v>
      </c>
      <c r="BS427" t="s">
        <v>5002</v>
      </c>
      <c r="BT427" t="str">
        <f>HYPERLINK("https%3A%2F%2Fwww.webofscience.com%2Fwos%2Fwoscc%2Ffull-record%2FWOS:A1993KU06900029","View Full Record in Web of Science")</f>
        <v>View Full Record in Web of Science</v>
      </c>
    </row>
    <row r="428" spans="1:72" x14ac:dyDescent="0.15">
      <c r="A428" t="s">
        <v>72</v>
      </c>
      <c r="B428" t="s">
        <v>5003</v>
      </c>
      <c r="C428" t="s">
        <v>74</v>
      </c>
      <c r="D428" t="s">
        <v>74</v>
      </c>
      <c r="E428" t="s">
        <v>74</v>
      </c>
      <c r="F428" t="s">
        <v>5003</v>
      </c>
      <c r="G428" t="s">
        <v>74</v>
      </c>
      <c r="H428" t="s">
        <v>74</v>
      </c>
      <c r="I428" t="s">
        <v>5004</v>
      </c>
      <c r="J428" t="s">
        <v>440</v>
      </c>
      <c r="K428" t="s">
        <v>74</v>
      </c>
      <c r="L428" t="s">
        <v>74</v>
      </c>
      <c r="M428" t="s">
        <v>77</v>
      </c>
      <c r="N428" t="s">
        <v>78</v>
      </c>
      <c r="O428" t="s">
        <v>74</v>
      </c>
      <c r="P428" t="s">
        <v>74</v>
      </c>
      <c r="Q428" t="s">
        <v>74</v>
      </c>
      <c r="R428" t="s">
        <v>74</v>
      </c>
      <c r="S428" t="s">
        <v>74</v>
      </c>
      <c r="T428" t="s">
        <v>74</v>
      </c>
      <c r="U428" t="s">
        <v>5005</v>
      </c>
      <c r="V428" t="s">
        <v>5006</v>
      </c>
      <c r="W428" t="s">
        <v>74</v>
      </c>
      <c r="X428" t="s">
        <v>74</v>
      </c>
      <c r="Y428" t="s">
        <v>5007</v>
      </c>
      <c r="Z428" t="s">
        <v>74</v>
      </c>
      <c r="AA428" t="s">
        <v>4292</v>
      </c>
      <c r="AB428" t="s">
        <v>5008</v>
      </c>
      <c r="AC428" t="s">
        <v>74</v>
      </c>
      <c r="AD428" t="s">
        <v>74</v>
      </c>
      <c r="AE428" t="s">
        <v>74</v>
      </c>
      <c r="AF428" t="s">
        <v>74</v>
      </c>
      <c r="AG428">
        <v>26</v>
      </c>
      <c r="AH428">
        <v>78</v>
      </c>
      <c r="AI428">
        <v>88</v>
      </c>
      <c r="AJ428">
        <v>0</v>
      </c>
      <c r="AK428">
        <v>12</v>
      </c>
      <c r="AL428" t="s">
        <v>256</v>
      </c>
      <c r="AM428" t="s">
        <v>257</v>
      </c>
      <c r="AN428" t="s">
        <v>258</v>
      </c>
      <c r="AO428" t="s">
        <v>446</v>
      </c>
      <c r="AP428" t="s">
        <v>74</v>
      </c>
      <c r="AQ428" t="s">
        <v>74</v>
      </c>
      <c r="AR428" t="s">
        <v>447</v>
      </c>
      <c r="AS428" t="s">
        <v>448</v>
      </c>
      <c r="AT428" t="s">
        <v>5009</v>
      </c>
      <c r="AU428">
        <v>1993</v>
      </c>
      <c r="AV428">
        <v>20</v>
      </c>
      <c r="AW428">
        <v>6</v>
      </c>
      <c r="AX428" t="s">
        <v>74</v>
      </c>
      <c r="AY428" t="s">
        <v>74</v>
      </c>
      <c r="AZ428" t="s">
        <v>74</v>
      </c>
      <c r="BA428" t="s">
        <v>74</v>
      </c>
      <c r="BB428">
        <v>443</v>
      </c>
      <c r="BC428">
        <v>446</v>
      </c>
      <c r="BD428" t="s">
        <v>74</v>
      </c>
      <c r="BE428" t="s">
        <v>5010</v>
      </c>
      <c r="BF428" t="str">
        <f>HYPERLINK("http://dx.doi.org/10.1029/93GL00499","http://dx.doi.org/10.1029/93GL00499")</f>
        <v>http://dx.doi.org/10.1029/93GL00499</v>
      </c>
      <c r="BG428" t="s">
        <v>74</v>
      </c>
      <c r="BH428" t="s">
        <v>74</v>
      </c>
      <c r="BI428">
        <v>4</v>
      </c>
      <c r="BJ428" t="s">
        <v>451</v>
      </c>
      <c r="BK428" t="s">
        <v>88</v>
      </c>
      <c r="BL428" t="s">
        <v>452</v>
      </c>
      <c r="BM428" t="s">
        <v>5011</v>
      </c>
      <c r="BN428" t="s">
        <v>74</v>
      </c>
      <c r="BO428" t="s">
        <v>1910</v>
      </c>
      <c r="BP428" t="s">
        <v>74</v>
      </c>
      <c r="BQ428" t="s">
        <v>74</v>
      </c>
      <c r="BR428" t="s">
        <v>91</v>
      </c>
      <c r="BS428" t="s">
        <v>5012</v>
      </c>
      <c r="BT428" t="str">
        <f>HYPERLINK("https%3A%2F%2Fwww.webofscience.com%2Fwos%2Fwoscc%2Ffull-record%2FWOS:A1993KU90800008","View Full Record in Web of Science")</f>
        <v>View Full Record in Web of Science</v>
      </c>
    </row>
    <row r="429" spans="1:72" x14ac:dyDescent="0.15">
      <c r="A429" t="s">
        <v>72</v>
      </c>
      <c r="B429" t="s">
        <v>5013</v>
      </c>
      <c r="C429" t="s">
        <v>74</v>
      </c>
      <c r="D429" t="s">
        <v>74</v>
      </c>
      <c r="E429" t="s">
        <v>74</v>
      </c>
      <c r="F429" t="s">
        <v>5013</v>
      </c>
      <c r="G429" t="s">
        <v>74</v>
      </c>
      <c r="H429" t="s">
        <v>74</v>
      </c>
      <c r="I429" t="s">
        <v>5014</v>
      </c>
      <c r="J429" t="s">
        <v>5015</v>
      </c>
      <c r="K429" t="s">
        <v>74</v>
      </c>
      <c r="L429" t="s">
        <v>74</v>
      </c>
      <c r="M429" t="s">
        <v>77</v>
      </c>
      <c r="N429" t="s">
        <v>78</v>
      </c>
      <c r="O429" t="s">
        <v>74</v>
      </c>
      <c r="P429" t="s">
        <v>74</v>
      </c>
      <c r="Q429" t="s">
        <v>74</v>
      </c>
      <c r="R429" t="s">
        <v>74</v>
      </c>
      <c r="S429" t="s">
        <v>74</v>
      </c>
      <c r="T429" t="s">
        <v>5016</v>
      </c>
      <c r="U429" t="s">
        <v>74</v>
      </c>
      <c r="V429" t="s">
        <v>5017</v>
      </c>
      <c r="W429" t="s">
        <v>74</v>
      </c>
      <c r="X429" t="s">
        <v>74</v>
      </c>
      <c r="Y429" t="s">
        <v>5018</v>
      </c>
      <c r="Z429" t="s">
        <v>74</v>
      </c>
      <c r="AA429" t="s">
        <v>5019</v>
      </c>
      <c r="AB429" t="s">
        <v>5020</v>
      </c>
      <c r="AC429" t="s">
        <v>74</v>
      </c>
      <c r="AD429" t="s">
        <v>74</v>
      </c>
      <c r="AE429" t="s">
        <v>74</v>
      </c>
      <c r="AF429" t="s">
        <v>74</v>
      </c>
      <c r="AG429">
        <v>4</v>
      </c>
      <c r="AH429">
        <v>31</v>
      </c>
      <c r="AI429">
        <v>32</v>
      </c>
      <c r="AJ429">
        <v>0</v>
      </c>
      <c r="AK429">
        <v>1</v>
      </c>
      <c r="AL429" t="s">
        <v>5021</v>
      </c>
      <c r="AM429" t="s">
        <v>5022</v>
      </c>
      <c r="AN429" t="s">
        <v>5023</v>
      </c>
      <c r="AO429" t="s">
        <v>5024</v>
      </c>
      <c r="AP429" t="s">
        <v>74</v>
      </c>
      <c r="AQ429" t="s">
        <v>74</v>
      </c>
      <c r="AR429" t="s">
        <v>5015</v>
      </c>
      <c r="AS429" t="s">
        <v>5025</v>
      </c>
      <c r="AT429" t="s">
        <v>5026</v>
      </c>
      <c r="AU429">
        <v>1993</v>
      </c>
      <c r="AV429">
        <v>49</v>
      </c>
      <c r="AW429">
        <v>3</v>
      </c>
      <c r="AX429" t="s">
        <v>74</v>
      </c>
      <c r="AY429" t="s">
        <v>74</v>
      </c>
      <c r="AZ429" t="s">
        <v>74</v>
      </c>
      <c r="BA429" t="s">
        <v>74</v>
      </c>
      <c r="BB429">
        <v>263</v>
      </c>
      <c r="BC429">
        <v>264</v>
      </c>
      <c r="BD429" t="s">
        <v>74</v>
      </c>
      <c r="BE429" t="s">
        <v>5027</v>
      </c>
      <c r="BF429" t="str">
        <f>HYPERLINK("http://dx.doi.org/10.1007/BF01923536","http://dx.doi.org/10.1007/BF01923536")</f>
        <v>http://dx.doi.org/10.1007/BF01923536</v>
      </c>
      <c r="BG429" t="s">
        <v>74</v>
      </c>
      <c r="BH429" t="s">
        <v>74</v>
      </c>
      <c r="BI429">
        <v>2</v>
      </c>
      <c r="BJ429" t="s">
        <v>361</v>
      </c>
      <c r="BK429" t="s">
        <v>88</v>
      </c>
      <c r="BL429" t="s">
        <v>362</v>
      </c>
      <c r="BM429" t="s">
        <v>5028</v>
      </c>
      <c r="BN429" t="s">
        <v>74</v>
      </c>
      <c r="BO429" t="s">
        <v>74</v>
      </c>
      <c r="BP429" t="s">
        <v>74</v>
      </c>
      <c r="BQ429" t="s">
        <v>74</v>
      </c>
      <c r="BR429" t="s">
        <v>91</v>
      </c>
      <c r="BS429" t="s">
        <v>5029</v>
      </c>
      <c r="BT429" t="str">
        <f>HYPERLINK("https%3A%2F%2Fwww.webofscience.com%2Fwos%2Fwoscc%2Ffull-record%2FWOS:A1993KU85000012","View Full Record in Web of Science")</f>
        <v>View Full Record in Web of Science</v>
      </c>
    </row>
    <row r="430" spans="1:72" x14ac:dyDescent="0.15">
      <c r="A430" t="s">
        <v>72</v>
      </c>
      <c r="B430" t="s">
        <v>5030</v>
      </c>
      <c r="C430" t="s">
        <v>74</v>
      </c>
      <c r="D430" t="s">
        <v>74</v>
      </c>
      <c r="E430" t="s">
        <v>74</v>
      </c>
      <c r="F430" t="s">
        <v>5030</v>
      </c>
      <c r="G430" t="s">
        <v>74</v>
      </c>
      <c r="H430" t="s">
        <v>74</v>
      </c>
      <c r="I430" t="s">
        <v>5031</v>
      </c>
      <c r="J430" t="s">
        <v>5032</v>
      </c>
      <c r="K430" t="s">
        <v>74</v>
      </c>
      <c r="L430" t="s">
        <v>74</v>
      </c>
      <c r="M430" t="s">
        <v>77</v>
      </c>
      <c r="N430" t="s">
        <v>78</v>
      </c>
      <c r="O430" t="s">
        <v>74</v>
      </c>
      <c r="P430" t="s">
        <v>74</v>
      </c>
      <c r="Q430" t="s">
        <v>74</v>
      </c>
      <c r="R430" t="s">
        <v>74</v>
      </c>
      <c r="S430" t="s">
        <v>74</v>
      </c>
      <c r="T430" t="s">
        <v>5033</v>
      </c>
      <c r="U430" t="s">
        <v>5034</v>
      </c>
      <c r="V430" t="s">
        <v>5035</v>
      </c>
      <c r="W430" t="s">
        <v>4861</v>
      </c>
      <c r="X430" t="s">
        <v>138</v>
      </c>
      <c r="Y430" t="s">
        <v>5036</v>
      </c>
      <c r="Z430" t="s">
        <v>74</v>
      </c>
      <c r="AA430" t="s">
        <v>74</v>
      </c>
      <c r="AB430" t="s">
        <v>74</v>
      </c>
      <c r="AC430" t="s">
        <v>74</v>
      </c>
      <c r="AD430" t="s">
        <v>74</v>
      </c>
      <c r="AE430" t="s">
        <v>74</v>
      </c>
      <c r="AF430" t="s">
        <v>74</v>
      </c>
      <c r="AG430">
        <v>68</v>
      </c>
      <c r="AH430">
        <v>82</v>
      </c>
      <c r="AI430">
        <v>88</v>
      </c>
      <c r="AJ430">
        <v>0</v>
      </c>
      <c r="AK430">
        <v>2</v>
      </c>
      <c r="AL430" t="s">
        <v>5037</v>
      </c>
      <c r="AM430" t="s">
        <v>3729</v>
      </c>
      <c r="AN430" t="s">
        <v>5038</v>
      </c>
      <c r="AO430" t="s">
        <v>5039</v>
      </c>
      <c r="AP430" t="s">
        <v>74</v>
      </c>
      <c r="AQ430" t="s">
        <v>74</v>
      </c>
      <c r="AR430" t="s">
        <v>5032</v>
      </c>
      <c r="AS430" t="s">
        <v>5040</v>
      </c>
      <c r="AT430" t="s">
        <v>5026</v>
      </c>
      <c r="AU430">
        <v>1993</v>
      </c>
      <c r="AV430">
        <v>26</v>
      </c>
      <c r="AW430">
        <v>1</v>
      </c>
      <c r="AX430" t="s">
        <v>74</v>
      </c>
      <c r="AY430" t="s">
        <v>74</v>
      </c>
      <c r="AZ430" t="s">
        <v>74</v>
      </c>
      <c r="BA430" t="s">
        <v>74</v>
      </c>
      <c r="BB430">
        <v>65</v>
      </c>
      <c r="BC430">
        <v>80</v>
      </c>
      <c r="BD430" t="s">
        <v>74</v>
      </c>
      <c r="BE430" t="s">
        <v>5041</v>
      </c>
      <c r="BF430" t="str">
        <f>HYPERLINK("http://dx.doi.org/10.1111/j.1502-3931.1993.tb01513.x","http://dx.doi.org/10.1111/j.1502-3931.1993.tb01513.x")</f>
        <v>http://dx.doi.org/10.1111/j.1502-3931.1993.tb01513.x</v>
      </c>
      <c r="BG430" t="s">
        <v>74</v>
      </c>
      <c r="BH430" t="s">
        <v>74</v>
      </c>
      <c r="BI430">
        <v>16</v>
      </c>
      <c r="BJ430" t="s">
        <v>109</v>
      </c>
      <c r="BK430" t="s">
        <v>88</v>
      </c>
      <c r="BL430" t="s">
        <v>109</v>
      </c>
      <c r="BM430" t="s">
        <v>5042</v>
      </c>
      <c r="BN430" t="s">
        <v>74</v>
      </c>
      <c r="BO430" t="s">
        <v>74</v>
      </c>
      <c r="BP430" t="s">
        <v>74</v>
      </c>
      <c r="BQ430" t="s">
        <v>74</v>
      </c>
      <c r="BR430" t="s">
        <v>91</v>
      </c>
      <c r="BS430" t="s">
        <v>5043</v>
      </c>
      <c r="BT430" t="str">
        <f>HYPERLINK("https%3A%2F%2Fwww.webofscience.com%2Fwos%2Fwoscc%2Ffull-record%2FWOS:A1993LF24800012","View Full Record in Web of Science")</f>
        <v>View Full Record in Web of Science</v>
      </c>
    </row>
    <row r="431" spans="1:72" x14ac:dyDescent="0.15">
      <c r="A431" t="s">
        <v>72</v>
      </c>
      <c r="B431" t="s">
        <v>5044</v>
      </c>
      <c r="C431" t="s">
        <v>74</v>
      </c>
      <c r="D431" t="s">
        <v>74</v>
      </c>
      <c r="E431" t="s">
        <v>74</v>
      </c>
      <c r="F431" t="s">
        <v>5044</v>
      </c>
      <c r="G431" t="s">
        <v>74</v>
      </c>
      <c r="H431" t="s">
        <v>74</v>
      </c>
      <c r="I431" t="s">
        <v>5045</v>
      </c>
      <c r="J431" t="s">
        <v>408</v>
      </c>
      <c r="K431" t="s">
        <v>74</v>
      </c>
      <c r="L431" t="s">
        <v>74</v>
      </c>
      <c r="M431" t="s">
        <v>77</v>
      </c>
      <c r="N431" t="s">
        <v>78</v>
      </c>
      <c r="O431" t="s">
        <v>74</v>
      </c>
      <c r="P431" t="s">
        <v>74</v>
      </c>
      <c r="Q431" t="s">
        <v>74</v>
      </c>
      <c r="R431" t="s">
        <v>74</v>
      </c>
      <c r="S431" t="s">
        <v>74</v>
      </c>
      <c r="T431" t="s">
        <v>5046</v>
      </c>
      <c r="U431" t="s">
        <v>5047</v>
      </c>
      <c r="V431" t="s">
        <v>5048</v>
      </c>
      <c r="W431" t="s">
        <v>3377</v>
      </c>
      <c r="X431" t="s">
        <v>1012</v>
      </c>
      <c r="Y431" t="s">
        <v>5049</v>
      </c>
      <c r="Z431" t="s">
        <v>74</v>
      </c>
      <c r="AA431" t="s">
        <v>74</v>
      </c>
      <c r="AB431" t="s">
        <v>74</v>
      </c>
      <c r="AC431" t="s">
        <v>74</v>
      </c>
      <c r="AD431" t="s">
        <v>74</v>
      </c>
      <c r="AE431" t="s">
        <v>74</v>
      </c>
      <c r="AF431" t="s">
        <v>74</v>
      </c>
      <c r="AG431">
        <v>39</v>
      </c>
      <c r="AH431">
        <v>41</v>
      </c>
      <c r="AI431">
        <v>44</v>
      </c>
      <c r="AJ431">
        <v>0</v>
      </c>
      <c r="AK431">
        <v>9</v>
      </c>
      <c r="AL431" t="s">
        <v>119</v>
      </c>
      <c r="AM431" t="s">
        <v>120</v>
      </c>
      <c r="AN431" t="s">
        <v>121</v>
      </c>
      <c r="AO431" t="s">
        <v>415</v>
      </c>
      <c r="AP431" t="s">
        <v>74</v>
      </c>
      <c r="AQ431" t="s">
        <v>74</v>
      </c>
      <c r="AR431" t="s">
        <v>416</v>
      </c>
      <c r="AS431" t="s">
        <v>74</v>
      </c>
      <c r="AT431" t="s">
        <v>5050</v>
      </c>
      <c r="AU431">
        <v>1993</v>
      </c>
      <c r="AV431">
        <v>1146</v>
      </c>
      <c r="AW431">
        <v>2</v>
      </c>
      <c r="AX431" t="s">
        <v>74</v>
      </c>
      <c r="AY431" t="s">
        <v>74</v>
      </c>
      <c r="AZ431" t="s">
        <v>74</v>
      </c>
      <c r="BA431" t="s">
        <v>74</v>
      </c>
      <c r="BB431">
        <v>258</v>
      </c>
      <c r="BC431">
        <v>264</v>
      </c>
      <c r="BD431" t="s">
        <v>74</v>
      </c>
      <c r="BE431" t="s">
        <v>5051</v>
      </c>
      <c r="BF431" t="str">
        <f>HYPERLINK("http://dx.doi.org/10.1016/0005-2736(93)90364-6","http://dx.doi.org/10.1016/0005-2736(93)90364-6")</f>
        <v>http://dx.doi.org/10.1016/0005-2736(93)90364-6</v>
      </c>
      <c r="BG431" t="s">
        <v>74</v>
      </c>
      <c r="BH431" t="s">
        <v>74</v>
      </c>
      <c r="BI431">
        <v>7</v>
      </c>
      <c r="BJ431" t="s">
        <v>292</v>
      </c>
      <c r="BK431" t="s">
        <v>88</v>
      </c>
      <c r="BL431" t="s">
        <v>292</v>
      </c>
      <c r="BM431" t="s">
        <v>5052</v>
      </c>
      <c r="BN431">
        <v>8452860</v>
      </c>
      <c r="BO431" t="s">
        <v>74</v>
      </c>
      <c r="BP431" t="s">
        <v>74</v>
      </c>
      <c r="BQ431" t="s">
        <v>74</v>
      </c>
      <c r="BR431" t="s">
        <v>91</v>
      </c>
      <c r="BS431" t="s">
        <v>5053</v>
      </c>
      <c r="BT431" t="str">
        <f>HYPERLINK("https%3A%2F%2Fwww.webofscience.com%2Fwos%2Fwoscc%2Ffull-record%2FWOS:A1993KT40700014","View Full Record in Web of Science")</f>
        <v>View Full Record in Web of Science</v>
      </c>
    </row>
    <row r="432" spans="1:72" x14ac:dyDescent="0.15">
      <c r="A432" t="s">
        <v>72</v>
      </c>
      <c r="B432" t="s">
        <v>1470</v>
      </c>
      <c r="C432" t="s">
        <v>74</v>
      </c>
      <c r="D432" t="s">
        <v>74</v>
      </c>
      <c r="E432" t="s">
        <v>74</v>
      </c>
      <c r="F432" t="s">
        <v>1470</v>
      </c>
      <c r="G432" t="s">
        <v>74</v>
      </c>
      <c r="H432" t="s">
        <v>74</v>
      </c>
      <c r="I432" t="s">
        <v>5054</v>
      </c>
      <c r="J432" t="s">
        <v>423</v>
      </c>
      <c r="K432" t="s">
        <v>74</v>
      </c>
      <c r="L432" t="s">
        <v>74</v>
      </c>
      <c r="M432" t="s">
        <v>77</v>
      </c>
      <c r="N432" t="s">
        <v>549</v>
      </c>
      <c r="O432" t="s">
        <v>74</v>
      </c>
      <c r="P432" t="s">
        <v>74</v>
      </c>
      <c r="Q432" t="s">
        <v>74</v>
      </c>
      <c r="R432" t="s">
        <v>74</v>
      </c>
      <c r="S432" t="s">
        <v>74</v>
      </c>
      <c r="T432" t="s">
        <v>74</v>
      </c>
      <c r="U432" t="s">
        <v>74</v>
      </c>
      <c r="V432" t="s">
        <v>74</v>
      </c>
      <c r="W432" t="s">
        <v>74</v>
      </c>
      <c r="X432" t="s">
        <v>74</v>
      </c>
      <c r="Y432" t="s">
        <v>74</v>
      </c>
      <c r="Z432" t="s">
        <v>74</v>
      </c>
      <c r="AA432" t="s">
        <v>74</v>
      </c>
      <c r="AB432" t="s">
        <v>74</v>
      </c>
      <c r="AC432" t="s">
        <v>74</v>
      </c>
      <c r="AD432" t="s">
        <v>74</v>
      </c>
      <c r="AE432" t="s">
        <v>74</v>
      </c>
      <c r="AF432" t="s">
        <v>74</v>
      </c>
      <c r="AG432">
        <v>0</v>
      </c>
      <c r="AH432">
        <v>0</v>
      </c>
      <c r="AI432">
        <v>0</v>
      </c>
      <c r="AJ432">
        <v>0</v>
      </c>
      <c r="AK432">
        <v>0</v>
      </c>
      <c r="AL432" t="s">
        <v>5055</v>
      </c>
      <c r="AM432" t="s">
        <v>5056</v>
      </c>
      <c r="AN432" t="s">
        <v>5057</v>
      </c>
      <c r="AO432" t="s">
        <v>432</v>
      </c>
      <c r="AP432" t="s">
        <v>492</v>
      </c>
      <c r="AQ432" t="s">
        <v>74</v>
      </c>
      <c r="AR432" t="s">
        <v>423</v>
      </c>
      <c r="AS432" t="s">
        <v>433</v>
      </c>
      <c r="AT432" t="s">
        <v>5058</v>
      </c>
      <c r="AU432">
        <v>1993</v>
      </c>
      <c r="AV432">
        <v>362</v>
      </c>
      <c r="AW432">
        <v>6416</v>
      </c>
      <c r="AX432" t="s">
        <v>74</v>
      </c>
      <c r="AY432" t="s">
        <v>74</v>
      </c>
      <c r="AZ432" t="s">
        <v>74</v>
      </c>
      <c r="BA432" t="s">
        <v>74</v>
      </c>
      <c r="BB432">
        <v>98</v>
      </c>
      <c r="BC432">
        <v>98</v>
      </c>
      <c r="BD432" t="s">
        <v>74</v>
      </c>
      <c r="BE432" t="s">
        <v>74</v>
      </c>
      <c r="BF432" t="s">
        <v>74</v>
      </c>
      <c r="BG432" t="s">
        <v>74</v>
      </c>
      <c r="BH432" t="s">
        <v>74</v>
      </c>
      <c r="BI432">
        <v>1</v>
      </c>
      <c r="BJ432" t="s">
        <v>361</v>
      </c>
      <c r="BK432" t="s">
        <v>88</v>
      </c>
      <c r="BL432" t="s">
        <v>362</v>
      </c>
      <c r="BM432" t="s">
        <v>5059</v>
      </c>
      <c r="BN432" t="s">
        <v>74</v>
      </c>
      <c r="BO432" t="s">
        <v>74</v>
      </c>
      <c r="BP432" t="s">
        <v>74</v>
      </c>
      <c r="BQ432" t="s">
        <v>74</v>
      </c>
      <c r="BR432" t="s">
        <v>91</v>
      </c>
      <c r="BS432" t="s">
        <v>5060</v>
      </c>
      <c r="BT432" t="str">
        <f>HYPERLINK("https%3A%2F%2Fwww.webofscience.com%2Fwos%2Fwoscc%2Ffull-record%2FWOS:A1993KR02800008","View Full Record in Web of Science")</f>
        <v>View Full Record in Web of Science</v>
      </c>
    </row>
    <row r="433" spans="1:72" x14ac:dyDescent="0.15">
      <c r="A433" t="s">
        <v>72</v>
      </c>
      <c r="B433" t="s">
        <v>5061</v>
      </c>
      <c r="C433" t="s">
        <v>74</v>
      </c>
      <c r="D433" t="s">
        <v>74</v>
      </c>
      <c r="E433" t="s">
        <v>74</v>
      </c>
      <c r="F433" t="s">
        <v>5061</v>
      </c>
      <c r="G433" t="s">
        <v>74</v>
      </c>
      <c r="H433" t="s">
        <v>74</v>
      </c>
      <c r="I433" t="s">
        <v>5062</v>
      </c>
      <c r="J433" t="s">
        <v>1425</v>
      </c>
      <c r="K433" t="s">
        <v>74</v>
      </c>
      <c r="L433" t="s">
        <v>74</v>
      </c>
      <c r="M433" t="s">
        <v>77</v>
      </c>
      <c r="N433" t="s">
        <v>484</v>
      </c>
      <c r="O433" t="s">
        <v>74</v>
      </c>
      <c r="P433" t="s">
        <v>74</v>
      </c>
      <c r="Q433" t="s">
        <v>74</v>
      </c>
      <c r="R433" t="s">
        <v>74</v>
      </c>
      <c r="S433" t="s">
        <v>74</v>
      </c>
      <c r="T433" t="s">
        <v>74</v>
      </c>
      <c r="U433" t="s">
        <v>5063</v>
      </c>
      <c r="V433" t="s">
        <v>5064</v>
      </c>
      <c r="W433" t="s">
        <v>74</v>
      </c>
      <c r="X433" t="s">
        <v>74</v>
      </c>
      <c r="Y433" t="s">
        <v>5065</v>
      </c>
      <c r="Z433" t="s">
        <v>74</v>
      </c>
      <c r="AA433" t="s">
        <v>5066</v>
      </c>
      <c r="AB433" t="s">
        <v>5067</v>
      </c>
      <c r="AC433" t="s">
        <v>74</v>
      </c>
      <c r="AD433" t="s">
        <v>74</v>
      </c>
      <c r="AE433" t="s">
        <v>74</v>
      </c>
      <c r="AF433" t="s">
        <v>74</v>
      </c>
      <c r="AG433">
        <v>118</v>
      </c>
      <c r="AH433">
        <v>411</v>
      </c>
      <c r="AI433">
        <v>440</v>
      </c>
      <c r="AJ433">
        <v>1</v>
      </c>
      <c r="AK433">
        <v>65</v>
      </c>
      <c r="AL433" t="s">
        <v>256</v>
      </c>
      <c r="AM433" t="s">
        <v>257</v>
      </c>
      <c r="AN433" t="s">
        <v>396</v>
      </c>
      <c r="AO433" t="s">
        <v>1432</v>
      </c>
      <c r="AP433" t="s">
        <v>1433</v>
      </c>
      <c r="AQ433" t="s">
        <v>74</v>
      </c>
      <c r="AR433" t="s">
        <v>1434</v>
      </c>
      <c r="AS433" t="s">
        <v>1435</v>
      </c>
      <c r="AT433" t="s">
        <v>5068</v>
      </c>
      <c r="AU433">
        <v>1993</v>
      </c>
      <c r="AV433">
        <v>98</v>
      </c>
      <c r="AW433" t="s">
        <v>5069</v>
      </c>
      <c r="AX433" t="s">
        <v>74</v>
      </c>
      <c r="AY433" t="s">
        <v>74</v>
      </c>
      <c r="AZ433" t="s">
        <v>74</v>
      </c>
      <c r="BA433" t="s">
        <v>74</v>
      </c>
      <c r="BB433">
        <v>4163</v>
      </c>
      <c r="BC433">
        <v>4172</v>
      </c>
      <c r="BD433" t="s">
        <v>74</v>
      </c>
      <c r="BE433" t="s">
        <v>5070</v>
      </c>
      <c r="BF433" t="str">
        <f>HYPERLINK("http://dx.doi.org/10.1029/92JB02221","http://dx.doi.org/10.1029/92JB02221")</f>
        <v>http://dx.doi.org/10.1029/92JB02221</v>
      </c>
      <c r="BG433" t="s">
        <v>74</v>
      </c>
      <c r="BH433" t="s">
        <v>74</v>
      </c>
      <c r="BI433">
        <v>10</v>
      </c>
      <c r="BJ433" t="s">
        <v>727</v>
      </c>
      <c r="BK433" t="s">
        <v>88</v>
      </c>
      <c r="BL433" t="s">
        <v>727</v>
      </c>
      <c r="BM433" t="s">
        <v>5071</v>
      </c>
      <c r="BN433" t="s">
        <v>74</v>
      </c>
      <c r="BO433" t="s">
        <v>74</v>
      </c>
      <c r="BP433" t="s">
        <v>74</v>
      </c>
      <c r="BQ433" t="s">
        <v>74</v>
      </c>
      <c r="BR433" t="s">
        <v>91</v>
      </c>
      <c r="BS433" t="s">
        <v>5072</v>
      </c>
      <c r="BT433" t="str">
        <f>HYPERLINK("https%3A%2F%2Fwww.webofscience.com%2Fwos%2Fwoscc%2Ffull-record%2FWOS:A1993KQ87300006","View Full Record in Web of Science")</f>
        <v>View Full Record in Web of Science</v>
      </c>
    </row>
    <row r="434" spans="1:72" x14ac:dyDescent="0.15">
      <c r="A434" t="s">
        <v>72</v>
      </c>
      <c r="B434" t="s">
        <v>5073</v>
      </c>
      <c r="C434" t="s">
        <v>74</v>
      </c>
      <c r="D434" t="s">
        <v>74</v>
      </c>
      <c r="E434" t="s">
        <v>74</v>
      </c>
      <c r="F434" t="s">
        <v>5073</v>
      </c>
      <c r="G434" t="s">
        <v>74</v>
      </c>
      <c r="H434" t="s">
        <v>74</v>
      </c>
      <c r="I434" t="s">
        <v>5074</v>
      </c>
      <c r="J434" t="s">
        <v>1425</v>
      </c>
      <c r="K434" t="s">
        <v>74</v>
      </c>
      <c r="L434" t="s">
        <v>74</v>
      </c>
      <c r="M434" t="s">
        <v>77</v>
      </c>
      <c r="N434" t="s">
        <v>78</v>
      </c>
      <c r="O434" t="s">
        <v>74</v>
      </c>
      <c r="P434" t="s">
        <v>74</v>
      </c>
      <c r="Q434" t="s">
        <v>74</v>
      </c>
      <c r="R434" t="s">
        <v>74</v>
      </c>
      <c r="S434" t="s">
        <v>74</v>
      </c>
      <c r="T434" t="s">
        <v>74</v>
      </c>
      <c r="U434" t="s">
        <v>5075</v>
      </c>
      <c r="V434" t="s">
        <v>5076</v>
      </c>
      <c r="W434" t="s">
        <v>5077</v>
      </c>
      <c r="X434" t="s">
        <v>5078</v>
      </c>
      <c r="Y434" t="s">
        <v>5079</v>
      </c>
      <c r="Z434" t="s">
        <v>74</v>
      </c>
      <c r="AA434" t="s">
        <v>5080</v>
      </c>
      <c r="AB434" t="s">
        <v>74</v>
      </c>
      <c r="AC434" t="s">
        <v>74</v>
      </c>
      <c r="AD434" t="s">
        <v>74</v>
      </c>
      <c r="AE434" t="s">
        <v>74</v>
      </c>
      <c r="AF434" t="s">
        <v>74</v>
      </c>
      <c r="AG434">
        <v>51</v>
      </c>
      <c r="AH434">
        <v>79</v>
      </c>
      <c r="AI434">
        <v>88</v>
      </c>
      <c r="AJ434">
        <v>0</v>
      </c>
      <c r="AK434">
        <v>6</v>
      </c>
      <c r="AL434" t="s">
        <v>256</v>
      </c>
      <c r="AM434" t="s">
        <v>257</v>
      </c>
      <c r="AN434" t="s">
        <v>396</v>
      </c>
      <c r="AO434" t="s">
        <v>1432</v>
      </c>
      <c r="AP434" t="s">
        <v>1433</v>
      </c>
      <c r="AQ434" t="s">
        <v>74</v>
      </c>
      <c r="AR434" t="s">
        <v>1434</v>
      </c>
      <c r="AS434" t="s">
        <v>1435</v>
      </c>
      <c r="AT434" t="s">
        <v>5068</v>
      </c>
      <c r="AU434">
        <v>1993</v>
      </c>
      <c r="AV434">
        <v>98</v>
      </c>
      <c r="AW434" t="s">
        <v>5069</v>
      </c>
      <c r="AX434" t="s">
        <v>74</v>
      </c>
      <c r="AY434" t="s">
        <v>74</v>
      </c>
      <c r="AZ434" t="s">
        <v>74</v>
      </c>
      <c r="BA434" t="s">
        <v>74</v>
      </c>
      <c r="BB434">
        <v>4509</v>
      </c>
      <c r="BC434">
        <v>4526</v>
      </c>
      <c r="BD434" t="s">
        <v>74</v>
      </c>
      <c r="BE434" t="s">
        <v>5081</v>
      </c>
      <c r="BF434" t="str">
        <f>HYPERLINK("http://dx.doi.org/10.1029/92JB02700","http://dx.doi.org/10.1029/92JB02700")</f>
        <v>http://dx.doi.org/10.1029/92JB02700</v>
      </c>
      <c r="BG434" t="s">
        <v>74</v>
      </c>
      <c r="BH434" t="s">
        <v>74</v>
      </c>
      <c r="BI434">
        <v>18</v>
      </c>
      <c r="BJ434" t="s">
        <v>727</v>
      </c>
      <c r="BK434" t="s">
        <v>88</v>
      </c>
      <c r="BL434" t="s">
        <v>727</v>
      </c>
      <c r="BM434" t="s">
        <v>5071</v>
      </c>
      <c r="BN434" t="s">
        <v>74</v>
      </c>
      <c r="BO434" t="s">
        <v>74</v>
      </c>
      <c r="BP434" t="s">
        <v>74</v>
      </c>
      <c r="BQ434" t="s">
        <v>74</v>
      </c>
      <c r="BR434" t="s">
        <v>91</v>
      </c>
      <c r="BS434" t="s">
        <v>5082</v>
      </c>
      <c r="BT434" t="str">
        <f>HYPERLINK("https%3A%2F%2Fwww.webofscience.com%2Fwos%2Fwoscc%2Ffull-record%2FWOS:A1993KQ87300031","View Full Record in Web of Science")</f>
        <v>View Full Record in Web of Science</v>
      </c>
    </row>
    <row r="435" spans="1:72" x14ac:dyDescent="0.15">
      <c r="A435" t="s">
        <v>72</v>
      </c>
      <c r="B435" t="s">
        <v>5083</v>
      </c>
      <c r="C435" t="s">
        <v>74</v>
      </c>
      <c r="D435" t="s">
        <v>74</v>
      </c>
      <c r="E435" t="s">
        <v>74</v>
      </c>
      <c r="F435" t="s">
        <v>5083</v>
      </c>
      <c r="G435" t="s">
        <v>74</v>
      </c>
      <c r="H435" t="s">
        <v>74</v>
      </c>
      <c r="I435" t="s">
        <v>5084</v>
      </c>
      <c r="J435" t="s">
        <v>440</v>
      </c>
      <c r="K435" t="s">
        <v>74</v>
      </c>
      <c r="L435" t="s">
        <v>74</v>
      </c>
      <c r="M435" t="s">
        <v>77</v>
      </c>
      <c r="N435" t="s">
        <v>78</v>
      </c>
      <c r="O435" t="s">
        <v>74</v>
      </c>
      <c r="P435" t="s">
        <v>74</v>
      </c>
      <c r="Q435" t="s">
        <v>74</v>
      </c>
      <c r="R435" t="s">
        <v>74</v>
      </c>
      <c r="S435" t="s">
        <v>74</v>
      </c>
      <c r="T435" t="s">
        <v>74</v>
      </c>
      <c r="U435" t="s">
        <v>5085</v>
      </c>
      <c r="V435" t="s">
        <v>5086</v>
      </c>
      <c r="W435" t="s">
        <v>5087</v>
      </c>
      <c r="X435" t="s">
        <v>5088</v>
      </c>
      <c r="Y435" t="s">
        <v>5089</v>
      </c>
      <c r="Z435" t="s">
        <v>74</v>
      </c>
      <c r="AA435" t="s">
        <v>74</v>
      </c>
      <c r="AB435" t="s">
        <v>74</v>
      </c>
      <c r="AC435" t="s">
        <v>74</v>
      </c>
      <c r="AD435" t="s">
        <v>74</v>
      </c>
      <c r="AE435" t="s">
        <v>74</v>
      </c>
      <c r="AF435" t="s">
        <v>74</v>
      </c>
      <c r="AG435">
        <v>17</v>
      </c>
      <c r="AH435">
        <v>21</v>
      </c>
      <c r="AI435">
        <v>21</v>
      </c>
      <c r="AJ435">
        <v>0</v>
      </c>
      <c r="AK435">
        <v>4</v>
      </c>
      <c r="AL435" t="s">
        <v>256</v>
      </c>
      <c r="AM435" t="s">
        <v>257</v>
      </c>
      <c r="AN435" t="s">
        <v>258</v>
      </c>
      <c r="AO435" t="s">
        <v>446</v>
      </c>
      <c r="AP435" t="s">
        <v>74</v>
      </c>
      <c r="AQ435" t="s">
        <v>74</v>
      </c>
      <c r="AR435" t="s">
        <v>447</v>
      </c>
      <c r="AS435" t="s">
        <v>448</v>
      </c>
      <c r="AT435" t="s">
        <v>5090</v>
      </c>
      <c r="AU435">
        <v>1993</v>
      </c>
      <c r="AV435">
        <v>20</v>
      </c>
      <c r="AW435">
        <v>5</v>
      </c>
      <c r="AX435" t="s">
        <v>74</v>
      </c>
      <c r="AY435" t="s">
        <v>74</v>
      </c>
      <c r="AZ435" t="s">
        <v>74</v>
      </c>
      <c r="BA435" t="s">
        <v>74</v>
      </c>
      <c r="BB435">
        <v>355</v>
      </c>
      <c r="BC435">
        <v>358</v>
      </c>
      <c r="BD435" t="s">
        <v>74</v>
      </c>
      <c r="BE435" t="s">
        <v>5091</v>
      </c>
      <c r="BF435" t="str">
        <f>HYPERLINK("http://dx.doi.org/10.1029/93GL00475","http://dx.doi.org/10.1029/93GL00475")</f>
        <v>http://dx.doi.org/10.1029/93GL00475</v>
      </c>
      <c r="BG435" t="s">
        <v>74</v>
      </c>
      <c r="BH435" t="s">
        <v>74</v>
      </c>
      <c r="BI435">
        <v>4</v>
      </c>
      <c r="BJ435" t="s">
        <v>451</v>
      </c>
      <c r="BK435" t="s">
        <v>88</v>
      </c>
      <c r="BL435" t="s">
        <v>452</v>
      </c>
      <c r="BM435" t="s">
        <v>5092</v>
      </c>
      <c r="BN435" t="s">
        <v>74</v>
      </c>
      <c r="BO435" t="s">
        <v>74</v>
      </c>
      <c r="BP435" t="s">
        <v>74</v>
      </c>
      <c r="BQ435" t="s">
        <v>74</v>
      </c>
      <c r="BR435" t="s">
        <v>91</v>
      </c>
      <c r="BS435" t="s">
        <v>5093</v>
      </c>
      <c r="BT435" t="str">
        <f>HYPERLINK("https%3A%2F%2Fwww.webofscience.com%2Fwos%2Fwoscc%2Ffull-record%2FWOS:A1993KR86600006","View Full Record in Web of Science")</f>
        <v>View Full Record in Web of Science</v>
      </c>
    </row>
    <row r="436" spans="1:72" x14ac:dyDescent="0.15">
      <c r="A436" t="s">
        <v>72</v>
      </c>
      <c r="B436" t="s">
        <v>5094</v>
      </c>
      <c r="C436" t="s">
        <v>74</v>
      </c>
      <c r="D436" t="s">
        <v>74</v>
      </c>
      <c r="E436" t="s">
        <v>74</v>
      </c>
      <c r="F436" t="s">
        <v>5094</v>
      </c>
      <c r="G436" t="s">
        <v>74</v>
      </c>
      <c r="H436" t="s">
        <v>74</v>
      </c>
      <c r="I436" t="s">
        <v>5095</v>
      </c>
      <c r="J436" t="s">
        <v>423</v>
      </c>
      <c r="K436" t="s">
        <v>74</v>
      </c>
      <c r="L436" t="s">
        <v>74</v>
      </c>
      <c r="M436" t="s">
        <v>77</v>
      </c>
      <c r="N436" t="s">
        <v>78</v>
      </c>
      <c r="O436" t="s">
        <v>74</v>
      </c>
      <c r="P436" t="s">
        <v>74</v>
      </c>
      <c r="Q436" t="s">
        <v>74</v>
      </c>
      <c r="R436" t="s">
        <v>74</v>
      </c>
      <c r="S436" t="s">
        <v>74</v>
      </c>
      <c r="T436" t="s">
        <v>74</v>
      </c>
      <c r="U436" t="s">
        <v>5096</v>
      </c>
      <c r="V436" t="s">
        <v>5097</v>
      </c>
      <c r="W436" t="s">
        <v>5098</v>
      </c>
      <c r="X436" t="s">
        <v>3470</v>
      </c>
      <c r="Y436" t="s">
        <v>5099</v>
      </c>
      <c r="Z436" t="s">
        <v>74</v>
      </c>
      <c r="AA436" t="s">
        <v>74</v>
      </c>
      <c r="AB436" t="s">
        <v>5100</v>
      </c>
      <c r="AC436" t="s">
        <v>74</v>
      </c>
      <c r="AD436" t="s">
        <v>74</v>
      </c>
      <c r="AE436" t="s">
        <v>74</v>
      </c>
      <c r="AF436" t="s">
        <v>74</v>
      </c>
      <c r="AG436">
        <v>37</v>
      </c>
      <c r="AH436">
        <v>122</v>
      </c>
      <c r="AI436">
        <v>129</v>
      </c>
      <c r="AJ436">
        <v>2</v>
      </c>
      <c r="AK436">
        <v>22</v>
      </c>
      <c r="AL436" t="s">
        <v>429</v>
      </c>
      <c r="AM436" t="s">
        <v>430</v>
      </c>
      <c r="AN436" t="s">
        <v>431</v>
      </c>
      <c r="AO436" t="s">
        <v>432</v>
      </c>
      <c r="AP436" t="s">
        <v>74</v>
      </c>
      <c r="AQ436" t="s">
        <v>74</v>
      </c>
      <c r="AR436" t="s">
        <v>423</v>
      </c>
      <c r="AS436" t="s">
        <v>433</v>
      </c>
      <c r="AT436" t="s">
        <v>5101</v>
      </c>
      <c r="AU436">
        <v>1993</v>
      </c>
      <c r="AV436">
        <v>362</v>
      </c>
      <c r="AW436">
        <v>6415</v>
      </c>
      <c r="AX436" t="s">
        <v>74</v>
      </c>
      <c r="AY436" t="s">
        <v>74</v>
      </c>
      <c r="AZ436" t="s">
        <v>74</v>
      </c>
      <c r="BA436" t="s">
        <v>74</v>
      </c>
      <c r="BB436">
        <v>45</v>
      </c>
      <c r="BC436">
        <v>48</v>
      </c>
      <c r="BD436" t="s">
        <v>74</v>
      </c>
      <c r="BE436" t="s">
        <v>5102</v>
      </c>
      <c r="BF436" t="str">
        <f>HYPERLINK("http://dx.doi.org/10.1038/362045a0","http://dx.doi.org/10.1038/362045a0")</f>
        <v>http://dx.doi.org/10.1038/362045a0</v>
      </c>
      <c r="BG436" t="s">
        <v>74</v>
      </c>
      <c r="BH436" t="s">
        <v>74</v>
      </c>
      <c r="BI436">
        <v>4</v>
      </c>
      <c r="BJ436" t="s">
        <v>361</v>
      </c>
      <c r="BK436" t="s">
        <v>88</v>
      </c>
      <c r="BL436" t="s">
        <v>362</v>
      </c>
      <c r="BM436" t="s">
        <v>5103</v>
      </c>
      <c r="BN436" t="s">
        <v>74</v>
      </c>
      <c r="BO436" t="s">
        <v>74</v>
      </c>
      <c r="BP436" t="s">
        <v>74</v>
      </c>
      <c r="BQ436" t="s">
        <v>74</v>
      </c>
      <c r="BR436" t="s">
        <v>91</v>
      </c>
      <c r="BS436" t="s">
        <v>5104</v>
      </c>
      <c r="BT436" t="str">
        <f>HYPERLINK("https%3A%2F%2Fwww.webofscience.com%2Fwos%2Fwoscc%2Ffull-record%2FWOS:A1993KP97600054","View Full Record in Web of Science")</f>
        <v>View Full Record in Web of Science</v>
      </c>
    </row>
    <row r="437" spans="1:72" x14ac:dyDescent="0.15">
      <c r="A437" t="s">
        <v>72</v>
      </c>
      <c r="B437" t="s">
        <v>5105</v>
      </c>
      <c r="C437" t="s">
        <v>74</v>
      </c>
      <c r="D437" t="s">
        <v>74</v>
      </c>
      <c r="E437" t="s">
        <v>74</v>
      </c>
      <c r="F437" t="s">
        <v>5105</v>
      </c>
      <c r="G437" t="s">
        <v>74</v>
      </c>
      <c r="H437" t="s">
        <v>74</v>
      </c>
      <c r="I437" t="s">
        <v>5106</v>
      </c>
      <c r="J437" t="s">
        <v>548</v>
      </c>
      <c r="K437" t="s">
        <v>74</v>
      </c>
      <c r="L437" t="s">
        <v>74</v>
      </c>
      <c r="M437" t="s">
        <v>77</v>
      </c>
      <c r="N437" t="s">
        <v>549</v>
      </c>
      <c r="O437" t="s">
        <v>74</v>
      </c>
      <c r="P437" t="s">
        <v>74</v>
      </c>
      <c r="Q437" t="s">
        <v>74</v>
      </c>
      <c r="R437" t="s">
        <v>74</v>
      </c>
      <c r="S437" t="s">
        <v>74</v>
      </c>
      <c r="T437" t="s">
        <v>74</v>
      </c>
      <c r="U437" t="s">
        <v>74</v>
      </c>
      <c r="V437" t="s">
        <v>74</v>
      </c>
      <c r="W437" t="s">
        <v>74</v>
      </c>
      <c r="X437" t="s">
        <v>74</v>
      </c>
      <c r="Y437" t="s">
        <v>74</v>
      </c>
      <c r="Z437" t="s">
        <v>74</v>
      </c>
      <c r="AA437" t="s">
        <v>74</v>
      </c>
      <c r="AB437" t="s">
        <v>74</v>
      </c>
      <c r="AC437" t="s">
        <v>74</v>
      </c>
      <c r="AD437" t="s">
        <v>74</v>
      </c>
      <c r="AE437" t="s">
        <v>74</v>
      </c>
      <c r="AF437" t="s">
        <v>74</v>
      </c>
      <c r="AG437">
        <v>0</v>
      </c>
      <c r="AH437">
        <v>0</v>
      </c>
      <c r="AI437">
        <v>0</v>
      </c>
      <c r="AJ437">
        <v>0</v>
      </c>
      <c r="AK437">
        <v>0</v>
      </c>
      <c r="AL437" t="s">
        <v>139</v>
      </c>
      <c r="AM437" t="s">
        <v>140</v>
      </c>
      <c r="AN437" t="s">
        <v>141</v>
      </c>
      <c r="AO437" t="s">
        <v>550</v>
      </c>
      <c r="AP437" t="s">
        <v>74</v>
      </c>
      <c r="AQ437" t="s">
        <v>74</v>
      </c>
      <c r="AR437" t="s">
        <v>551</v>
      </c>
      <c r="AS437" t="s">
        <v>552</v>
      </c>
      <c r="AT437" t="s">
        <v>5107</v>
      </c>
      <c r="AU437">
        <v>1993</v>
      </c>
      <c r="AV437">
        <v>5</v>
      </c>
      <c r="AW437">
        <v>1</v>
      </c>
      <c r="AX437" t="s">
        <v>74</v>
      </c>
      <c r="AY437" t="s">
        <v>74</v>
      </c>
      <c r="AZ437" t="s">
        <v>74</v>
      </c>
      <c r="BA437" t="s">
        <v>74</v>
      </c>
      <c r="BB437">
        <v>1</v>
      </c>
      <c r="BC437">
        <v>1</v>
      </c>
      <c r="BD437" t="s">
        <v>74</v>
      </c>
      <c r="BE437" t="s">
        <v>74</v>
      </c>
      <c r="BF437" t="s">
        <v>74</v>
      </c>
      <c r="BG437" t="s">
        <v>74</v>
      </c>
      <c r="BH437" t="s">
        <v>74</v>
      </c>
      <c r="BI437">
        <v>1</v>
      </c>
      <c r="BJ437" t="s">
        <v>554</v>
      </c>
      <c r="BK437" t="s">
        <v>88</v>
      </c>
      <c r="BL437" t="s">
        <v>555</v>
      </c>
      <c r="BM437" t="s">
        <v>5108</v>
      </c>
      <c r="BN437" t="s">
        <v>74</v>
      </c>
      <c r="BO437" t="s">
        <v>74</v>
      </c>
      <c r="BP437" t="s">
        <v>74</v>
      </c>
      <c r="BQ437" t="s">
        <v>74</v>
      </c>
      <c r="BR437" t="s">
        <v>91</v>
      </c>
      <c r="BS437" t="s">
        <v>5109</v>
      </c>
      <c r="BT437" t="str">
        <f>HYPERLINK("https%3A%2F%2Fwww.webofscience.com%2Fwos%2Fwoscc%2Ffull-record%2FWOS:A1993KQ24500001","View Full Record in Web of Science")</f>
        <v>View Full Record in Web of Science</v>
      </c>
    </row>
    <row r="438" spans="1:72" x14ac:dyDescent="0.15">
      <c r="A438" t="s">
        <v>72</v>
      </c>
      <c r="B438" t="s">
        <v>5110</v>
      </c>
      <c r="C438" t="s">
        <v>74</v>
      </c>
      <c r="D438" t="s">
        <v>74</v>
      </c>
      <c r="E438" t="s">
        <v>74</v>
      </c>
      <c r="F438" t="s">
        <v>5110</v>
      </c>
      <c r="G438" t="s">
        <v>74</v>
      </c>
      <c r="H438" t="s">
        <v>74</v>
      </c>
      <c r="I438" t="s">
        <v>5111</v>
      </c>
      <c r="J438" t="s">
        <v>548</v>
      </c>
      <c r="K438" t="s">
        <v>74</v>
      </c>
      <c r="L438" t="s">
        <v>74</v>
      </c>
      <c r="M438" t="s">
        <v>77</v>
      </c>
      <c r="N438" t="s">
        <v>78</v>
      </c>
      <c r="O438" t="s">
        <v>74</v>
      </c>
      <c r="P438" t="s">
        <v>74</v>
      </c>
      <c r="Q438" t="s">
        <v>74</v>
      </c>
      <c r="R438" t="s">
        <v>74</v>
      </c>
      <c r="S438" t="s">
        <v>74</v>
      </c>
      <c r="T438" t="s">
        <v>5112</v>
      </c>
      <c r="U438" t="s">
        <v>74</v>
      </c>
      <c r="V438" t="s">
        <v>5113</v>
      </c>
      <c r="W438" t="s">
        <v>74</v>
      </c>
      <c r="X438" t="s">
        <v>74</v>
      </c>
      <c r="Y438" t="s">
        <v>5114</v>
      </c>
      <c r="Z438" t="s">
        <v>74</v>
      </c>
      <c r="AA438" t="s">
        <v>5115</v>
      </c>
      <c r="AB438" t="s">
        <v>74</v>
      </c>
      <c r="AC438" t="s">
        <v>74</v>
      </c>
      <c r="AD438" t="s">
        <v>74</v>
      </c>
      <c r="AE438" t="s">
        <v>74</v>
      </c>
      <c r="AF438" t="s">
        <v>74</v>
      </c>
      <c r="AG438">
        <v>0</v>
      </c>
      <c r="AH438">
        <v>44</v>
      </c>
      <c r="AI438">
        <v>45</v>
      </c>
      <c r="AJ438">
        <v>1</v>
      </c>
      <c r="AK438">
        <v>12</v>
      </c>
      <c r="AL438" t="s">
        <v>139</v>
      </c>
      <c r="AM438" t="s">
        <v>140</v>
      </c>
      <c r="AN438" t="s">
        <v>141</v>
      </c>
      <c r="AO438" t="s">
        <v>550</v>
      </c>
      <c r="AP438" t="s">
        <v>74</v>
      </c>
      <c r="AQ438" t="s">
        <v>74</v>
      </c>
      <c r="AR438" t="s">
        <v>551</v>
      </c>
      <c r="AS438" t="s">
        <v>552</v>
      </c>
      <c r="AT438" t="s">
        <v>5107</v>
      </c>
      <c r="AU438">
        <v>1993</v>
      </c>
      <c r="AV438">
        <v>5</v>
      </c>
      <c r="AW438">
        <v>1</v>
      </c>
      <c r="AX438" t="s">
        <v>74</v>
      </c>
      <c r="AY438" t="s">
        <v>74</v>
      </c>
      <c r="AZ438" t="s">
        <v>74</v>
      </c>
      <c r="BA438" t="s">
        <v>74</v>
      </c>
      <c r="BB438">
        <v>3</v>
      </c>
      <c r="BC438">
        <v>8</v>
      </c>
      <c r="BD438" t="s">
        <v>74</v>
      </c>
      <c r="BE438" t="s">
        <v>5116</v>
      </c>
      <c r="BF438" t="str">
        <f>HYPERLINK("http://dx.doi.org/10.1017/S0954102093000021","http://dx.doi.org/10.1017/S0954102093000021")</f>
        <v>http://dx.doi.org/10.1017/S0954102093000021</v>
      </c>
      <c r="BG438" t="s">
        <v>74</v>
      </c>
      <c r="BH438" t="s">
        <v>74</v>
      </c>
      <c r="BI438">
        <v>6</v>
      </c>
      <c r="BJ438" t="s">
        <v>554</v>
      </c>
      <c r="BK438" t="s">
        <v>88</v>
      </c>
      <c r="BL438" t="s">
        <v>555</v>
      </c>
      <c r="BM438" t="s">
        <v>5108</v>
      </c>
      <c r="BN438" t="s">
        <v>74</v>
      </c>
      <c r="BO438" t="s">
        <v>74</v>
      </c>
      <c r="BP438" t="s">
        <v>74</v>
      </c>
      <c r="BQ438" t="s">
        <v>74</v>
      </c>
      <c r="BR438" t="s">
        <v>91</v>
      </c>
      <c r="BS438" t="s">
        <v>5117</v>
      </c>
      <c r="BT438" t="str">
        <f>HYPERLINK("https%3A%2F%2Fwww.webofscience.com%2Fwos%2Fwoscc%2Ffull-record%2FWOS:A1993KQ24500002","View Full Record in Web of Science")</f>
        <v>View Full Record in Web of Science</v>
      </c>
    </row>
    <row r="439" spans="1:72" x14ac:dyDescent="0.15">
      <c r="A439" t="s">
        <v>72</v>
      </c>
      <c r="B439" t="s">
        <v>5118</v>
      </c>
      <c r="C439" t="s">
        <v>74</v>
      </c>
      <c r="D439" t="s">
        <v>74</v>
      </c>
      <c r="E439" t="s">
        <v>74</v>
      </c>
      <c r="F439" t="s">
        <v>5118</v>
      </c>
      <c r="G439" t="s">
        <v>74</v>
      </c>
      <c r="H439" t="s">
        <v>74</v>
      </c>
      <c r="I439" t="s">
        <v>5119</v>
      </c>
      <c r="J439" t="s">
        <v>548</v>
      </c>
      <c r="K439" t="s">
        <v>74</v>
      </c>
      <c r="L439" t="s">
        <v>74</v>
      </c>
      <c r="M439" t="s">
        <v>77</v>
      </c>
      <c r="N439" t="s">
        <v>78</v>
      </c>
      <c r="O439" t="s">
        <v>74</v>
      </c>
      <c r="P439" t="s">
        <v>74</v>
      </c>
      <c r="Q439" t="s">
        <v>74</v>
      </c>
      <c r="R439" t="s">
        <v>74</v>
      </c>
      <c r="S439" t="s">
        <v>74</v>
      </c>
      <c r="T439" t="s">
        <v>5120</v>
      </c>
      <c r="U439" t="s">
        <v>74</v>
      </c>
      <c r="V439" t="s">
        <v>5121</v>
      </c>
      <c r="W439" t="s">
        <v>74</v>
      </c>
      <c r="X439" t="s">
        <v>74</v>
      </c>
      <c r="Y439" t="s">
        <v>5122</v>
      </c>
      <c r="Z439" t="s">
        <v>74</v>
      </c>
      <c r="AA439" t="s">
        <v>74</v>
      </c>
      <c r="AB439" t="s">
        <v>74</v>
      </c>
      <c r="AC439" t="s">
        <v>74</v>
      </c>
      <c r="AD439" t="s">
        <v>74</v>
      </c>
      <c r="AE439" t="s">
        <v>74</v>
      </c>
      <c r="AF439" t="s">
        <v>74</v>
      </c>
      <c r="AG439">
        <v>0</v>
      </c>
      <c r="AH439">
        <v>55</v>
      </c>
      <c r="AI439">
        <v>59</v>
      </c>
      <c r="AJ439">
        <v>0</v>
      </c>
      <c r="AK439">
        <v>10</v>
      </c>
      <c r="AL439" t="s">
        <v>139</v>
      </c>
      <c r="AM439" t="s">
        <v>140</v>
      </c>
      <c r="AN439" t="s">
        <v>141</v>
      </c>
      <c r="AO439" t="s">
        <v>550</v>
      </c>
      <c r="AP439" t="s">
        <v>74</v>
      </c>
      <c r="AQ439" t="s">
        <v>74</v>
      </c>
      <c r="AR439" t="s">
        <v>551</v>
      </c>
      <c r="AS439" t="s">
        <v>552</v>
      </c>
      <c r="AT439" t="s">
        <v>5107</v>
      </c>
      <c r="AU439">
        <v>1993</v>
      </c>
      <c r="AV439">
        <v>5</v>
      </c>
      <c r="AW439">
        <v>1</v>
      </c>
      <c r="AX439" t="s">
        <v>74</v>
      </c>
      <c r="AY439" t="s">
        <v>74</v>
      </c>
      <c r="AZ439" t="s">
        <v>74</v>
      </c>
      <c r="BA439" t="s">
        <v>74</v>
      </c>
      <c r="BB439">
        <v>9</v>
      </c>
      <c r="BC439">
        <v>15</v>
      </c>
      <c r="BD439" t="s">
        <v>74</v>
      </c>
      <c r="BE439" t="s">
        <v>5123</v>
      </c>
      <c r="BF439" t="str">
        <f>HYPERLINK("http://dx.doi.org/10.1017/S0954102093000033","http://dx.doi.org/10.1017/S0954102093000033")</f>
        <v>http://dx.doi.org/10.1017/S0954102093000033</v>
      </c>
      <c r="BG439" t="s">
        <v>74</v>
      </c>
      <c r="BH439" t="s">
        <v>74</v>
      </c>
      <c r="BI439">
        <v>7</v>
      </c>
      <c r="BJ439" t="s">
        <v>554</v>
      </c>
      <c r="BK439" t="s">
        <v>88</v>
      </c>
      <c r="BL439" t="s">
        <v>555</v>
      </c>
      <c r="BM439" t="s">
        <v>5108</v>
      </c>
      <c r="BN439" t="s">
        <v>74</v>
      </c>
      <c r="BO439" t="s">
        <v>74</v>
      </c>
      <c r="BP439" t="s">
        <v>74</v>
      </c>
      <c r="BQ439" t="s">
        <v>74</v>
      </c>
      <c r="BR439" t="s">
        <v>91</v>
      </c>
      <c r="BS439" t="s">
        <v>5124</v>
      </c>
      <c r="BT439" t="str">
        <f>HYPERLINK("https%3A%2F%2Fwww.webofscience.com%2Fwos%2Fwoscc%2Ffull-record%2FWOS:A1993KQ24500003","View Full Record in Web of Science")</f>
        <v>View Full Record in Web of Science</v>
      </c>
    </row>
    <row r="440" spans="1:72" x14ac:dyDescent="0.15">
      <c r="A440" t="s">
        <v>72</v>
      </c>
      <c r="B440" t="s">
        <v>5125</v>
      </c>
      <c r="C440" t="s">
        <v>74</v>
      </c>
      <c r="D440" t="s">
        <v>74</v>
      </c>
      <c r="E440" t="s">
        <v>74</v>
      </c>
      <c r="F440" t="s">
        <v>5125</v>
      </c>
      <c r="G440" t="s">
        <v>74</v>
      </c>
      <c r="H440" t="s">
        <v>74</v>
      </c>
      <c r="I440" t="s">
        <v>5126</v>
      </c>
      <c r="J440" t="s">
        <v>548</v>
      </c>
      <c r="K440" t="s">
        <v>74</v>
      </c>
      <c r="L440" t="s">
        <v>74</v>
      </c>
      <c r="M440" t="s">
        <v>77</v>
      </c>
      <c r="N440" t="s">
        <v>78</v>
      </c>
      <c r="O440" t="s">
        <v>74</v>
      </c>
      <c r="P440" t="s">
        <v>74</v>
      </c>
      <c r="Q440" t="s">
        <v>74</v>
      </c>
      <c r="R440" t="s">
        <v>74</v>
      </c>
      <c r="S440" t="s">
        <v>74</v>
      </c>
      <c r="T440" t="s">
        <v>5127</v>
      </c>
      <c r="U440" t="s">
        <v>74</v>
      </c>
      <c r="V440" t="s">
        <v>5128</v>
      </c>
      <c r="W440" t="s">
        <v>74</v>
      </c>
      <c r="X440" t="s">
        <v>74</v>
      </c>
      <c r="Y440" t="s">
        <v>5129</v>
      </c>
      <c r="Z440" t="s">
        <v>74</v>
      </c>
      <c r="AA440" t="s">
        <v>74</v>
      </c>
      <c r="AB440" t="s">
        <v>74</v>
      </c>
      <c r="AC440" t="s">
        <v>74</v>
      </c>
      <c r="AD440" t="s">
        <v>74</v>
      </c>
      <c r="AE440" t="s">
        <v>74</v>
      </c>
      <c r="AF440" t="s">
        <v>74</v>
      </c>
      <c r="AG440">
        <v>0</v>
      </c>
      <c r="AH440">
        <v>139</v>
      </c>
      <c r="AI440">
        <v>158</v>
      </c>
      <c r="AJ440">
        <v>0</v>
      </c>
      <c r="AK440">
        <v>13</v>
      </c>
      <c r="AL440" t="s">
        <v>139</v>
      </c>
      <c r="AM440" t="s">
        <v>140</v>
      </c>
      <c r="AN440" t="s">
        <v>141</v>
      </c>
      <c r="AO440" t="s">
        <v>550</v>
      </c>
      <c r="AP440" t="s">
        <v>74</v>
      </c>
      <c r="AQ440" t="s">
        <v>74</v>
      </c>
      <c r="AR440" t="s">
        <v>551</v>
      </c>
      <c r="AS440" t="s">
        <v>552</v>
      </c>
      <c r="AT440" t="s">
        <v>5107</v>
      </c>
      <c r="AU440">
        <v>1993</v>
      </c>
      <c r="AV440">
        <v>5</v>
      </c>
      <c r="AW440">
        <v>1</v>
      </c>
      <c r="AX440" t="s">
        <v>74</v>
      </c>
      <c r="AY440" t="s">
        <v>74</v>
      </c>
      <c r="AZ440" t="s">
        <v>74</v>
      </c>
      <c r="BA440" t="s">
        <v>74</v>
      </c>
      <c r="BB440">
        <v>17</v>
      </c>
      <c r="BC440">
        <v>24</v>
      </c>
      <c r="BD440" t="s">
        <v>74</v>
      </c>
      <c r="BE440" t="s">
        <v>5130</v>
      </c>
      <c r="BF440" t="str">
        <f>HYPERLINK("http://dx.doi.org/10.1017/S0954102093000045","http://dx.doi.org/10.1017/S0954102093000045")</f>
        <v>http://dx.doi.org/10.1017/S0954102093000045</v>
      </c>
      <c r="BG440" t="s">
        <v>74</v>
      </c>
      <c r="BH440" t="s">
        <v>74</v>
      </c>
      <c r="BI440">
        <v>8</v>
      </c>
      <c r="BJ440" t="s">
        <v>554</v>
      </c>
      <c r="BK440" t="s">
        <v>88</v>
      </c>
      <c r="BL440" t="s">
        <v>555</v>
      </c>
      <c r="BM440" t="s">
        <v>5108</v>
      </c>
      <c r="BN440" t="s">
        <v>74</v>
      </c>
      <c r="BO440" t="s">
        <v>74</v>
      </c>
      <c r="BP440" t="s">
        <v>74</v>
      </c>
      <c r="BQ440" t="s">
        <v>74</v>
      </c>
      <c r="BR440" t="s">
        <v>91</v>
      </c>
      <c r="BS440" t="s">
        <v>5131</v>
      </c>
      <c r="BT440" t="str">
        <f>HYPERLINK("https%3A%2F%2Fwww.webofscience.com%2Fwos%2Fwoscc%2Ffull-record%2FWOS:A1993KQ24500004","View Full Record in Web of Science")</f>
        <v>View Full Record in Web of Science</v>
      </c>
    </row>
    <row r="441" spans="1:72" x14ac:dyDescent="0.15">
      <c r="A441" t="s">
        <v>72</v>
      </c>
      <c r="B441" t="s">
        <v>5132</v>
      </c>
      <c r="C441" t="s">
        <v>74</v>
      </c>
      <c r="D441" t="s">
        <v>74</v>
      </c>
      <c r="E441" t="s">
        <v>74</v>
      </c>
      <c r="F441" t="s">
        <v>5132</v>
      </c>
      <c r="G441" t="s">
        <v>74</v>
      </c>
      <c r="H441" t="s">
        <v>74</v>
      </c>
      <c r="I441" t="s">
        <v>5133</v>
      </c>
      <c r="J441" t="s">
        <v>548</v>
      </c>
      <c r="K441" t="s">
        <v>74</v>
      </c>
      <c r="L441" t="s">
        <v>74</v>
      </c>
      <c r="M441" t="s">
        <v>77</v>
      </c>
      <c r="N441" t="s">
        <v>78</v>
      </c>
      <c r="O441" t="s">
        <v>74</v>
      </c>
      <c r="P441" t="s">
        <v>74</v>
      </c>
      <c r="Q441" t="s">
        <v>74</v>
      </c>
      <c r="R441" t="s">
        <v>74</v>
      </c>
      <c r="S441" t="s">
        <v>74</v>
      </c>
      <c r="T441" t="s">
        <v>5134</v>
      </c>
      <c r="U441" t="s">
        <v>74</v>
      </c>
      <c r="V441" t="s">
        <v>5135</v>
      </c>
      <c r="W441" t="s">
        <v>74</v>
      </c>
      <c r="X441" t="s">
        <v>74</v>
      </c>
      <c r="Y441" t="s">
        <v>5136</v>
      </c>
      <c r="Z441" t="s">
        <v>74</v>
      </c>
      <c r="AA441" t="s">
        <v>74</v>
      </c>
      <c r="AB441" t="s">
        <v>5137</v>
      </c>
      <c r="AC441" t="s">
        <v>74</v>
      </c>
      <c r="AD441" t="s">
        <v>74</v>
      </c>
      <c r="AE441" t="s">
        <v>74</v>
      </c>
      <c r="AF441" t="s">
        <v>74</v>
      </c>
      <c r="AG441">
        <v>0</v>
      </c>
      <c r="AH441">
        <v>15</v>
      </c>
      <c r="AI441">
        <v>15</v>
      </c>
      <c r="AJ441">
        <v>0</v>
      </c>
      <c r="AK441">
        <v>2</v>
      </c>
      <c r="AL441" t="s">
        <v>139</v>
      </c>
      <c r="AM441" t="s">
        <v>140</v>
      </c>
      <c r="AN441" t="s">
        <v>141</v>
      </c>
      <c r="AO441" t="s">
        <v>550</v>
      </c>
      <c r="AP441" t="s">
        <v>74</v>
      </c>
      <c r="AQ441" t="s">
        <v>74</v>
      </c>
      <c r="AR441" t="s">
        <v>551</v>
      </c>
      <c r="AS441" t="s">
        <v>552</v>
      </c>
      <c r="AT441" t="s">
        <v>5107</v>
      </c>
      <c r="AU441">
        <v>1993</v>
      </c>
      <c r="AV441">
        <v>5</v>
      </c>
      <c r="AW441">
        <v>1</v>
      </c>
      <c r="AX441" t="s">
        <v>74</v>
      </c>
      <c r="AY441" t="s">
        <v>74</v>
      </c>
      <c r="AZ441" t="s">
        <v>74</v>
      </c>
      <c r="BA441" t="s">
        <v>74</v>
      </c>
      <c r="BB441">
        <v>25</v>
      </c>
      <c r="BC441">
        <v>36</v>
      </c>
      <c r="BD441" t="s">
        <v>74</v>
      </c>
      <c r="BE441" t="s">
        <v>5138</v>
      </c>
      <c r="BF441" t="str">
        <f>HYPERLINK("http://dx.doi.org/10.1017/S0954102093000057","http://dx.doi.org/10.1017/S0954102093000057")</f>
        <v>http://dx.doi.org/10.1017/S0954102093000057</v>
      </c>
      <c r="BG441" t="s">
        <v>74</v>
      </c>
      <c r="BH441" t="s">
        <v>74</v>
      </c>
      <c r="BI441">
        <v>12</v>
      </c>
      <c r="BJ441" t="s">
        <v>554</v>
      </c>
      <c r="BK441" t="s">
        <v>88</v>
      </c>
      <c r="BL441" t="s">
        <v>555</v>
      </c>
      <c r="BM441" t="s">
        <v>5108</v>
      </c>
      <c r="BN441" t="s">
        <v>74</v>
      </c>
      <c r="BO441" t="s">
        <v>74</v>
      </c>
      <c r="BP441" t="s">
        <v>74</v>
      </c>
      <c r="BQ441" t="s">
        <v>74</v>
      </c>
      <c r="BR441" t="s">
        <v>91</v>
      </c>
      <c r="BS441" t="s">
        <v>5139</v>
      </c>
      <c r="BT441" t="str">
        <f>HYPERLINK("https%3A%2F%2Fwww.webofscience.com%2Fwos%2Fwoscc%2Ffull-record%2FWOS:A1993KQ24500005","View Full Record in Web of Science")</f>
        <v>View Full Record in Web of Science</v>
      </c>
    </row>
    <row r="442" spans="1:72" x14ac:dyDescent="0.15">
      <c r="A442" t="s">
        <v>72</v>
      </c>
      <c r="B442" t="s">
        <v>5140</v>
      </c>
      <c r="C442" t="s">
        <v>74</v>
      </c>
      <c r="D442" t="s">
        <v>74</v>
      </c>
      <c r="E442" t="s">
        <v>74</v>
      </c>
      <c r="F442" t="s">
        <v>5140</v>
      </c>
      <c r="G442" t="s">
        <v>74</v>
      </c>
      <c r="H442" t="s">
        <v>74</v>
      </c>
      <c r="I442" t="s">
        <v>5141</v>
      </c>
      <c r="J442" t="s">
        <v>548</v>
      </c>
      <c r="K442" t="s">
        <v>74</v>
      </c>
      <c r="L442" t="s">
        <v>74</v>
      </c>
      <c r="M442" t="s">
        <v>77</v>
      </c>
      <c r="N442" t="s">
        <v>78</v>
      </c>
      <c r="O442" t="s">
        <v>74</v>
      </c>
      <c r="P442" t="s">
        <v>74</v>
      </c>
      <c r="Q442" t="s">
        <v>74</v>
      </c>
      <c r="R442" t="s">
        <v>74</v>
      </c>
      <c r="S442" t="s">
        <v>74</v>
      </c>
      <c r="T442" t="s">
        <v>5142</v>
      </c>
      <c r="U442" t="s">
        <v>74</v>
      </c>
      <c r="V442" t="s">
        <v>5143</v>
      </c>
      <c r="W442" t="s">
        <v>74</v>
      </c>
      <c r="X442" t="s">
        <v>74</v>
      </c>
      <c r="Y442" t="s">
        <v>5144</v>
      </c>
      <c r="Z442" t="s">
        <v>74</v>
      </c>
      <c r="AA442" t="s">
        <v>5145</v>
      </c>
      <c r="AB442" t="s">
        <v>5146</v>
      </c>
      <c r="AC442" t="s">
        <v>74</v>
      </c>
      <c r="AD442" t="s">
        <v>74</v>
      </c>
      <c r="AE442" t="s">
        <v>74</v>
      </c>
      <c r="AF442" t="s">
        <v>74</v>
      </c>
      <c r="AG442">
        <v>0</v>
      </c>
      <c r="AH442">
        <v>3</v>
      </c>
      <c r="AI442">
        <v>5</v>
      </c>
      <c r="AJ442">
        <v>0</v>
      </c>
      <c r="AK442">
        <v>3</v>
      </c>
      <c r="AL442" t="s">
        <v>1617</v>
      </c>
      <c r="AM442" t="s">
        <v>178</v>
      </c>
      <c r="AN442" t="s">
        <v>1618</v>
      </c>
      <c r="AO442" t="s">
        <v>550</v>
      </c>
      <c r="AP442" t="s">
        <v>5147</v>
      </c>
      <c r="AQ442" t="s">
        <v>74</v>
      </c>
      <c r="AR442" t="s">
        <v>551</v>
      </c>
      <c r="AS442" t="s">
        <v>552</v>
      </c>
      <c r="AT442" t="s">
        <v>5107</v>
      </c>
      <c r="AU442">
        <v>1993</v>
      </c>
      <c r="AV442">
        <v>5</v>
      </c>
      <c r="AW442">
        <v>1</v>
      </c>
      <c r="AX442" t="s">
        <v>74</v>
      </c>
      <c r="AY442" t="s">
        <v>74</v>
      </c>
      <c r="AZ442" t="s">
        <v>74</v>
      </c>
      <c r="BA442" t="s">
        <v>74</v>
      </c>
      <c r="BB442">
        <v>37</v>
      </c>
      <c r="BC442">
        <v>40</v>
      </c>
      <c r="BD442" t="s">
        <v>74</v>
      </c>
      <c r="BE442" t="s">
        <v>5148</v>
      </c>
      <c r="BF442" t="str">
        <f>HYPERLINK("http://dx.doi.org/10.1017/S0954102093000069","http://dx.doi.org/10.1017/S0954102093000069")</f>
        <v>http://dx.doi.org/10.1017/S0954102093000069</v>
      </c>
      <c r="BG442" t="s">
        <v>74</v>
      </c>
      <c r="BH442" t="s">
        <v>74</v>
      </c>
      <c r="BI442">
        <v>4</v>
      </c>
      <c r="BJ442" t="s">
        <v>554</v>
      </c>
      <c r="BK442" t="s">
        <v>88</v>
      </c>
      <c r="BL442" t="s">
        <v>555</v>
      </c>
      <c r="BM442" t="s">
        <v>5108</v>
      </c>
      <c r="BN442" t="s">
        <v>74</v>
      </c>
      <c r="BO442" t="s">
        <v>74</v>
      </c>
      <c r="BP442" t="s">
        <v>74</v>
      </c>
      <c r="BQ442" t="s">
        <v>74</v>
      </c>
      <c r="BR442" t="s">
        <v>91</v>
      </c>
      <c r="BS442" t="s">
        <v>5149</v>
      </c>
      <c r="BT442" t="str">
        <f>HYPERLINK("https%3A%2F%2Fwww.webofscience.com%2Fwos%2Fwoscc%2Ffull-record%2FWOS:A1993KQ24500006","View Full Record in Web of Science")</f>
        <v>View Full Record in Web of Science</v>
      </c>
    </row>
    <row r="443" spans="1:72" x14ac:dyDescent="0.15">
      <c r="A443" t="s">
        <v>72</v>
      </c>
      <c r="B443" t="s">
        <v>5150</v>
      </c>
      <c r="C443" t="s">
        <v>74</v>
      </c>
      <c r="D443" t="s">
        <v>74</v>
      </c>
      <c r="E443" t="s">
        <v>74</v>
      </c>
      <c r="F443" t="s">
        <v>5150</v>
      </c>
      <c r="G443" t="s">
        <v>74</v>
      </c>
      <c r="H443" t="s">
        <v>74</v>
      </c>
      <c r="I443" t="s">
        <v>5151</v>
      </c>
      <c r="J443" t="s">
        <v>548</v>
      </c>
      <c r="K443" t="s">
        <v>74</v>
      </c>
      <c r="L443" t="s">
        <v>74</v>
      </c>
      <c r="M443" t="s">
        <v>77</v>
      </c>
      <c r="N443" t="s">
        <v>78</v>
      </c>
      <c r="O443" t="s">
        <v>74</v>
      </c>
      <c r="P443" t="s">
        <v>74</v>
      </c>
      <c r="Q443" t="s">
        <v>74</v>
      </c>
      <c r="R443" t="s">
        <v>74</v>
      </c>
      <c r="S443" t="s">
        <v>74</v>
      </c>
      <c r="T443" t="s">
        <v>5152</v>
      </c>
      <c r="U443" t="s">
        <v>74</v>
      </c>
      <c r="V443" t="s">
        <v>5153</v>
      </c>
      <c r="W443" t="s">
        <v>74</v>
      </c>
      <c r="X443" t="s">
        <v>74</v>
      </c>
      <c r="Y443" t="s">
        <v>5154</v>
      </c>
      <c r="Z443" t="s">
        <v>74</v>
      </c>
      <c r="AA443" t="s">
        <v>74</v>
      </c>
      <c r="AB443" t="s">
        <v>74</v>
      </c>
      <c r="AC443" t="s">
        <v>74</v>
      </c>
      <c r="AD443" t="s">
        <v>74</v>
      </c>
      <c r="AE443" t="s">
        <v>74</v>
      </c>
      <c r="AF443" t="s">
        <v>74</v>
      </c>
      <c r="AG443">
        <v>0</v>
      </c>
      <c r="AH443">
        <v>21</v>
      </c>
      <c r="AI443">
        <v>21</v>
      </c>
      <c r="AJ443">
        <v>1</v>
      </c>
      <c r="AK443">
        <v>3</v>
      </c>
      <c r="AL443" t="s">
        <v>139</v>
      </c>
      <c r="AM443" t="s">
        <v>140</v>
      </c>
      <c r="AN443" t="s">
        <v>141</v>
      </c>
      <c r="AO443" t="s">
        <v>550</v>
      </c>
      <c r="AP443" t="s">
        <v>74</v>
      </c>
      <c r="AQ443" t="s">
        <v>74</v>
      </c>
      <c r="AR443" t="s">
        <v>551</v>
      </c>
      <c r="AS443" t="s">
        <v>552</v>
      </c>
      <c r="AT443" t="s">
        <v>5107</v>
      </c>
      <c r="AU443">
        <v>1993</v>
      </c>
      <c r="AV443">
        <v>5</v>
      </c>
      <c r="AW443">
        <v>1</v>
      </c>
      <c r="AX443" t="s">
        <v>74</v>
      </c>
      <c r="AY443" t="s">
        <v>74</v>
      </c>
      <c r="AZ443" t="s">
        <v>74</v>
      </c>
      <c r="BA443" t="s">
        <v>74</v>
      </c>
      <c r="BB443">
        <v>41</v>
      </c>
      <c r="BC443">
        <v>50</v>
      </c>
      <c r="BD443" t="s">
        <v>74</v>
      </c>
      <c r="BE443" t="s">
        <v>5155</v>
      </c>
      <c r="BF443" t="str">
        <f>HYPERLINK("http://dx.doi.org/10.1017/S0954102093000070","http://dx.doi.org/10.1017/S0954102093000070")</f>
        <v>http://dx.doi.org/10.1017/S0954102093000070</v>
      </c>
      <c r="BG443" t="s">
        <v>74</v>
      </c>
      <c r="BH443" t="s">
        <v>74</v>
      </c>
      <c r="BI443">
        <v>10</v>
      </c>
      <c r="BJ443" t="s">
        <v>554</v>
      </c>
      <c r="BK443" t="s">
        <v>88</v>
      </c>
      <c r="BL443" t="s">
        <v>555</v>
      </c>
      <c r="BM443" t="s">
        <v>5108</v>
      </c>
      <c r="BN443" t="s">
        <v>74</v>
      </c>
      <c r="BO443" t="s">
        <v>74</v>
      </c>
      <c r="BP443" t="s">
        <v>74</v>
      </c>
      <c r="BQ443" t="s">
        <v>74</v>
      </c>
      <c r="BR443" t="s">
        <v>91</v>
      </c>
      <c r="BS443" t="s">
        <v>5156</v>
      </c>
      <c r="BT443" t="str">
        <f>HYPERLINK("https%3A%2F%2Fwww.webofscience.com%2Fwos%2Fwoscc%2Ffull-record%2FWOS:A1993KQ24500007","View Full Record in Web of Science")</f>
        <v>View Full Record in Web of Science</v>
      </c>
    </row>
    <row r="444" spans="1:72" x14ac:dyDescent="0.15">
      <c r="A444" t="s">
        <v>72</v>
      </c>
      <c r="B444" t="s">
        <v>5157</v>
      </c>
      <c r="C444" t="s">
        <v>74</v>
      </c>
      <c r="D444" t="s">
        <v>74</v>
      </c>
      <c r="E444" t="s">
        <v>74</v>
      </c>
      <c r="F444" t="s">
        <v>5157</v>
      </c>
      <c r="G444" t="s">
        <v>74</v>
      </c>
      <c r="H444" t="s">
        <v>74</v>
      </c>
      <c r="I444" t="s">
        <v>5158</v>
      </c>
      <c r="J444" t="s">
        <v>548</v>
      </c>
      <c r="K444" t="s">
        <v>74</v>
      </c>
      <c r="L444" t="s">
        <v>74</v>
      </c>
      <c r="M444" t="s">
        <v>77</v>
      </c>
      <c r="N444" t="s">
        <v>78</v>
      </c>
      <c r="O444" t="s">
        <v>74</v>
      </c>
      <c r="P444" t="s">
        <v>74</v>
      </c>
      <c r="Q444" t="s">
        <v>74</v>
      </c>
      <c r="R444" t="s">
        <v>74</v>
      </c>
      <c r="S444" t="s">
        <v>74</v>
      </c>
      <c r="T444" t="s">
        <v>5159</v>
      </c>
      <c r="U444" t="s">
        <v>74</v>
      </c>
      <c r="V444" t="s">
        <v>5160</v>
      </c>
      <c r="W444" t="s">
        <v>74</v>
      </c>
      <c r="X444" t="s">
        <v>74</v>
      </c>
      <c r="Y444" t="s">
        <v>5161</v>
      </c>
      <c r="Z444" t="s">
        <v>74</v>
      </c>
      <c r="AA444" t="s">
        <v>5162</v>
      </c>
      <c r="AB444" t="s">
        <v>74</v>
      </c>
      <c r="AC444" t="s">
        <v>74</v>
      </c>
      <c r="AD444" t="s">
        <v>74</v>
      </c>
      <c r="AE444" t="s">
        <v>74</v>
      </c>
      <c r="AF444" t="s">
        <v>74</v>
      </c>
      <c r="AG444">
        <v>0</v>
      </c>
      <c r="AH444">
        <v>32</v>
      </c>
      <c r="AI444">
        <v>40</v>
      </c>
      <c r="AJ444">
        <v>1</v>
      </c>
      <c r="AK444">
        <v>14</v>
      </c>
      <c r="AL444" t="s">
        <v>139</v>
      </c>
      <c r="AM444" t="s">
        <v>140</v>
      </c>
      <c r="AN444" t="s">
        <v>141</v>
      </c>
      <c r="AO444" t="s">
        <v>550</v>
      </c>
      <c r="AP444" t="s">
        <v>74</v>
      </c>
      <c r="AQ444" t="s">
        <v>74</v>
      </c>
      <c r="AR444" t="s">
        <v>551</v>
      </c>
      <c r="AS444" t="s">
        <v>552</v>
      </c>
      <c r="AT444" t="s">
        <v>5107</v>
      </c>
      <c r="AU444">
        <v>1993</v>
      </c>
      <c r="AV444">
        <v>5</v>
      </c>
      <c r="AW444">
        <v>1</v>
      </c>
      <c r="AX444" t="s">
        <v>74</v>
      </c>
      <c r="AY444" t="s">
        <v>74</v>
      </c>
      <c r="AZ444" t="s">
        <v>74</v>
      </c>
      <c r="BA444" t="s">
        <v>74</v>
      </c>
      <c r="BB444">
        <v>51</v>
      </c>
      <c r="BC444">
        <v>62</v>
      </c>
      <c r="BD444" t="s">
        <v>74</v>
      </c>
      <c r="BE444" t="s">
        <v>5163</v>
      </c>
      <c r="BF444" t="str">
        <f>HYPERLINK("http://dx.doi.org/10.1017/S0954102093000082","http://dx.doi.org/10.1017/S0954102093000082")</f>
        <v>http://dx.doi.org/10.1017/S0954102093000082</v>
      </c>
      <c r="BG444" t="s">
        <v>74</v>
      </c>
      <c r="BH444" t="s">
        <v>74</v>
      </c>
      <c r="BI444">
        <v>12</v>
      </c>
      <c r="BJ444" t="s">
        <v>554</v>
      </c>
      <c r="BK444" t="s">
        <v>88</v>
      </c>
      <c r="BL444" t="s">
        <v>555</v>
      </c>
      <c r="BM444" t="s">
        <v>5108</v>
      </c>
      <c r="BN444" t="s">
        <v>74</v>
      </c>
      <c r="BO444" t="s">
        <v>74</v>
      </c>
      <c r="BP444" t="s">
        <v>74</v>
      </c>
      <c r="BQ444" t="s">
        <v>74</v>
      </c>
      <c r="BR444" t="s">
        <v>91</v>
      </c>
      <c r="BS444" t="s">
        <v>5164</v>
      </c>
      <c r="BT444" t="str">
        <f>HYPERLINK("https%3A%2F%2Fwww.webofscience.com%2Fwos%2Fwoscc%2Ffull-record%2FWOS:A1993KQ24500008","View Full Record in Web of Science")</f>
        <v>View Full Record in Web of Science</v>
      </c>
    </row>
    <row r="445" spans="1:72" x14ac:dyDescent="0.15">
      <c r="A445" t="s">
        <v>72</v>
      </c>
      <c r="B445" t="s">
        <v>5165</v>
      </c>
      <c r="C445" t="s">
        <v>74</v>
      </c>
      <c r="D445" t="s">
        <v>74</v>
      </c>
      <c r="E445" t="s">
        <v>74</v>
      </c>
      <c r="F445" t="s">
        <v>5165</v>
      </c>
      <c r="G445" t="s">
        <v>74</v>
      </c>
      <c r="H445" t="s">
        <v>74</v>
      </c>
      <c r="I445" t="s">
        <v>5166</v>
      </c>
      <c r="J445" t="s">
        <v>548</v>
      </c>
      <c r="K445" t="s">
        <v>74</v>
      </c>
      <c r="L445" t="s">
        <v>74</v>
      </c>
      <c r="M445" t="s">
        <v>77</v>
      </c>
      <c r="N445" t="s">
        <v>78</v>
      </c>
      <c r="O445" t="s">
        <v>74</v>
      </c>
      <c r="P445" t="s">
        <v>74</v>
      </c>
      <c r="Q445" t="s">
        <v>74</v>
      </c>
      <c r="R445" t="s">
        <v>74</v>
      </c>
      <c r="S445" t="s">
        <v>74</v>
      </c>
      <c r="T445" t="s">
        <v>5167</v>
      </c>
      <c r="U445" t="s">
        <v>74</v>
      </c>
      <c r="V445" t="s">
        <v>5168</v>
      </c>
      <c r="W445" t="s">
        <v>74</v>
      </c>
      <c r="X445" t="s">
        <v>74</v>
      </c>
      <c r="Y445" t="s">
        <v>5169</v>
      </c>
      <c r="Z445" t="s">
        <v>74</v>
      </c>
      <c r="AA445" t="s">
        <v>74</v>
      </c>
      <c r="AB445" t="s">
        <v>74</v>
      </c>
      <c r="AC445" t="s">
        <v>74</v>
      </c>
      <c r="AD445" t="s">
        <v>74</v>
      </c>
      <c r="AE445" t="s">
        <v>74</v>
      </c>
      <c r="AF445" t="s">
        <v>74</v>
      </c>
      <c r="AG445">
        <v>0</v>
      </c>
      <c r="AH445">
        <v>18</v>
      </c>
      <c r="AI445">
        <v>19</v>
      </c>
      <c r="AJ445">
        <v>0</v>
      </c>
      <c r="AK445">
        <v>7</v>
      </c>
      <c r="AL445" t="s">
        <v>139</v>
      </c>
      <c r="AM445" t="s">
        <v>140</v>
      </c>
      <c r="AN445" t="s">
        <v>141</v>
      </c>
      <c r="AO445" t="s">
        <v>550</v>
      </c>
      <c r="AP445" t="s">
        <v>74</v>
      </c>
      <c r="AQ445" t="s">
        <v>74</v>
      </c>
      <c r="AR445" t="s">
        <v>551</v>
      </c>
      <c r="AS445" t="s">
        <v>552</v>
      </c>
      <c r="AT445" t="s">
        <v>5107</v>
      </c>
      <c r="AU445">
        <v>1993</v>
      </c>
      <c r="AV445">
        <v>5</v>
      </c>
      <c r="AW445">
        <v>1</v>
      </c>
      <c r="AX445" t="s">
        <v>74</v>
      </c>
      <c r="AY445" t="s">
        <v>74</v>
      </c>
      <c r="AZ445" t="s">
        <v>74</v>
      </c>
      <c r="BA445" t="s">
        <v>74</v>
      </c>
      <c r="BB445">
        <v>63</v>
      </c>
      <c r="BC445">
        <v>75</v>
      </c>
      <c r="BD445" t="s">
        <v>74</v>
      </c>
      <c r="BE445" t="s">
        <v>5170</v>
      </c>
      <c r="BF445" t="str">
        <f>HYPERLINK("http://dx.doi.org/10.1017/S0954102093000094","http://dx.doi.org/10.1017/S0954102093000094")</f>
        <v>http://dx.doi.org/10.1017/S0954102093000094</v>
      </c>
      <c r="BG445" t="s">
        <v>74</v>
      </c>
      <c r="BH445" t="s">
        <v>74</v>
      </c>
      <c r="BI445">
        <v>13</v>
      </c>
      <c r="BJ445" t="s">
        <v>554</v>
      </c>
      <c r="BK445" t="s">
        <v>88</v>
      </c>
      <c r="BL445" t="s">
        <v>555</v>
      </c>
      <c r="BM445" t="s">
        <v>5108</v>
      </c>
      <c r="BN445" t="s">
        <v>74</v>
      </c>
      <c r="BO445" t="s">
        <v>74</v>
      </c>
      <c r="BP445" t="s">
        <v>74</v>
      </c>
      <c r="BQ445" t="s">
        <v>74</v>
      </c>
      <c r="BR445" t="s">
        <v>91</v>
      </c>
      <c r="BS445" t="s">
        <v>5171</v>
      </c>
      <c r="BT445" t="str">
        <f>HYPERLINK("https%3A%2F%2Fwww.webofscience.com%2Fwos%2Fwoscc%2Ffull-record%2FWOS:A1993KQ24500009","View Full Record in Web of Science")</f>
        <v>View Full Record in Web of Science</v>
      </c>
    </row>
    <row r="446" spans="1:72" x14ac:dyDescent="0.15">
      <c r="A446" t="s">
        <v>72</v>
      </c>
      <c r="B446" t="s">
        <v>1196</v>
      </c>
      <c r="C446" t="s">
        <v>74</v>
      </c>
      <c r="D446" t="s">
        <v>74</v>
      </c>
      <c r="E446" t="s">
        <v>74</v>
      </c>
      <c r="F446" t="s">
        <v>1196</v>
      </c>
      <c r="G446" t="s">
        <v>74</v>
      </c>
      <c r="H446" t="s">
        <v>74</v>
      </c>
      <c r="I446" t="s">
        <v>5172</v>
      </c>
      <c r="J446" t="s">
        <v>548</v>
      </c>
      <c r="K446" t="s">
        <v>74</v>
      </c>
      <c r="L446" t="s">
        <v>74</v>
      </c>
      <c r="M446" t="s">
        <v>77</v>
      </c>
      <c r="N446" t="s">
        <v>78</v>
      </c>
      <c r="O446" t="s">
        <v>74</v>
      </c>
      <c r="P446" t="s">
        <v>74</v>
      </c>
      <c r="Q446" t="s">
        <v>74</v>
      </c>
      <c r="R446" t="s">
        <v>74</v>
      </c>
      <c r="S446" t="s">
        <v>74</v>
      </c>
      <c r="T446" t="s">
        <v>5173</v>
      </c>
      <c r="U446" t="s">
        <v>74</v>
      </c>
      <c r="V446" t="s">
        <v>5174</v>
      </c>
      <c r="W446" t="s">
        <v>74</v>
      </c>
      <c r="X446" t="s">
        <v>74</v>
      </c>
      <c r="Y446" t="s">
        <v>74</v>
      </c>
      <c r="Z446" t="s">
        <v>74</v>
      </c>
      <c r="AA446" t="s">
        <v>74</v>
      </c>
      <c r="AB446" t="s">
        <v>74</v>
      </c>
      <c r="AC446" t="s">
        <v>74</v>
      </c>
      <c r="AD446" t="s">
        <v>74</v>
      </c>
      <c r="AE446" t="s">
        <v>74</v>
      </c>
      <c r="AF446" t="s">
        <v>74</v>
      </c>
      <c r="AG446">
        <v>0</v>
      </c>
      <c r="AH446">
        <v>28</v>
      </c>
      <c r="AI446">
        <v>30</v>
      </c>
      <c r="AJ446">
        <v>0</v>
      </c>
      <c r="AK446">
        <v>1</v>
      </c>
      <c r="AL446" t="s">
        <v>139</v>
      </c>
      <c r="AM446" t="s">
        <v>140</v>
      </c>
      <c r="AN446" t="s">
        <v>141</v>
      </c>
      <c r="AO446" t="s">
        <v>550</v>
      </c>
      <c r="AP446" t="s">
        <v>74</v>
      </c>
      <c r="AQ446" t="s">
        <v>74</v>
      </c>
      <c r="AR446" t="s">
        <v>551</v>
      </c>
      <c r="AS446" t="s">
        <v>552</v>
      </c>
      <c r="AT446" t="s">
        <v>5107</v>
      </c>
      <c r="AU446">
        <v>1993</v>
      </c>
      <c r="AV446">
        <v>5</v>
      </c>
      <c r="AW446">
        <v>1</v>
      </c>
      <c r="AX446" t="s">
        <v>74</v>
      </c>
      <c r="AY446" t="s">
        <v>74</v>
      </c>
      <c r="AZ446" t="s">
        <v>74</v>
      </c>
      <c r="BA446" t="s">
        <v>74</v>
      </c>
      <c r="BB446">
        <v>77</v>
      </c>
      <c r="BC446">
        <v>85</v>
      </c>
      <c r="BD446" t="s">
        <v>74</v>
      </c>
      <c r="BE446" t="s">
        <v>5175</v>
      </c>
      <c r="BF446" t="str">
        <f>HYPERLINK("http://dx.doi.org/10.1017/S0954102093000100","http://dx.doi.org/10.1017/S0954102093000100")</f>
        <v>http://dx.doi.org/10.1017/S0954102093000100</v>
      </c>
      <c r="BG446" t="s">
        <v>74</v>
      </c>
      <c r="BH446" t="s">
        <v>74</v>
      </c>
      <c r="BI446">
        <v>9</v>
      </c>
      <c r="BJ446" t="s">
        <v>554</v>
      </c>
      <c r="BK446" t="s">
        <v>88</v>
      </c>
      <c r="BL446" t="s">
        <v>555</v>
      </c>
      <c r="BM446" t="s">
        <v>5108</v>
      </c>
      <c r="BN446" t="s">
        <v>74</v>
      </c>
      <c r="BO446" t="s">
        <v>74</v>
      </c>
      <c r="BP446" t="s">
        <v>74</v>
      </c>
      <c r="BQ446" t="s">
        <v>74</v>
      </c>
      <c r="BR446" t="s">
        <v>91</v>
      </c>
      <c r="BS446" t="s">
        <v>5176</v>
      </c>
      <c r="BT446" t="str">
        <f>HYPERLINK("https%3A%2F%2Fwww.webofscience.com%2Fwos%2Fwoscc%2Ffull-record%2FWOS:A1993KQ24500010","View Full Record in Web of Science")</f>
        <v>View Full Record in Web of Science</v>
      </c>
    </row>
    <row r="447" spans="1:72" x14ac:dyDescent="0.15">
      <c r="A447" t="s">
        <v>72</v>
      </c>
      <c r="B447" t="s">
        <v>5177</v>
      </c>
      <c r="C447" t="s">
        <v>74</v>
      </c>
      <c r="D447" t="s">
        <v>74</v>
      </c>
      <c r="E447" t="s">
        <v>74</v>
      </c>
      <c r="F447" t="s">
        <v>5177</v>
      </c>
      <c r="G447" t="s">
        <v>74</v>
      </c>
      <c r="H447" t="s">
        <v>74</v>
      </c>
      <c r="I447" t="s">
        <v>5178</v>
      </c>
      <c r="J447" t="s">
        <v>548</v>
      </c>
      <c r="K447" t="s">
        <v>74</v>
      </c>
      <c r="L447" t="s">
        <v>74</v>
      </c>
      <c r="M447" t="s">
        <v>77</v>
      </c>
      <c r="N447" t="s">
        <v>78</v>
      </c>
      <c r="O447" t="s">
        <v>74</v>
      </c>
      <c r="P447" t="s">
        <v>74</v>
      </c>
      <c r="Q447" t="s">
        <v>74</v>
      </c>
      <c r="R447" t="s">
        <v>74</v>
      </c>
      <c r="S447" t="s">
        <v>74</v>
      </c>
      <c r="T447" t="s">
        <v>5179</v>
      </c>
      <c r="U447" t="s">
        <v>74</v>
      </c>
      <c r="V447" t="s">
        <v>5180</v>
      </c>
      <c r="W447" t="s">
        <v>74</v>
      </c>
      <c r="X447" t="s">
        <v>74</v>
      </c>
      <c r="Y447" t="s">
        <v>5181</v>
      </c>
      <c r="Z447" t="s">
        <v>74</v>
      </c>
      <c r="AA447" t="s">
        <v>74</v>
      </c>
      <c r="AB447" t="s">
        <v>74</v>
      </c>
      <c r="AC447" t="s">
        <v>74</v>
      </c>
      <c r="AD447" t="s">
        <v>74</v>
      </c>
      <c r="AE447" t="s">
        <v>74</v>
      </c>
      <c r="AF447" t="s">
        <v>74</v>
      </c>
      <c r="AG447">
        <v>0</v>
      </c>
      <c r="AH447">
        <v>41</v>
      </c>
      <c r="AI447">
        <v>44</v>
      </c>
      <c r="AJ447">
        <v>0</v>
      </c>
      <c r="AK447">
        <v>2</v>
      </c>
      <c r="AL447" t="s">
        <v>139</v>
      </c>
      <c r="AM447" t="s">
        <v>140</v>
      </c>
      <c r="AN447" t="s">
        <v>141</v>
      </c>
      <c r="AO447" t="s">
        <v>550</v>
      </c>
      <c r="AP447" t="s">
        <v>74</v>
      </c>
      <c r="AQ447" t="s">
        <v>74</v>
      </c>
      <c r="AR447" t="s">
        <v>551</v>
      </c>
      <c r="AS447" t="s">
        <v>552</v>
      </c>
      <c r="AT447" t="s">
        <v>5107</v>
      </c>
      <c r="AU447">
        <v>1993</v>
      </c>
      <c r="AV447">
        <v>5</v>
      </c>
      <c r="AW447">
        <v>1</v>
      </c>
      <c r="AX447" t="s">
        <v>74</v>
      </c>
      <c r="AY447" t="s">
        <v>74</v>
      </c>
      <c r="AZ447" t="s">
        <v>74</v>
      </c>
      <c r="BA447" t="s">
        <v>74</v>
      </c>
      <c r="BB447">
        <v>85</v>
      </c>
      <c r="BC447">
        <v>102</v>
      </c>
      <c r="BD447" t="s">
        <v>74</v>
      </c>
      <c r="BE447" t="s">
        <v>5182</v>
      </c>
      <c r="BF447" t="str">
        <f>HYPERLINK("http://dx.doi.org/10.1017/S0954102093000112","http://dx.doi.org/10.1017/S0954102093000112")</f>
        <v>http://dx.doi.org/10.1017/S0954102093000112</v>
      </c>
      <c r="BG447" t="s">
        <v>74</v>
      </c>
      <c r="BH447" t="s">
        <v>74</v>
      </c>
      <c r="BI447">
        <v>18</v>
      </c>
      <c r="BJ447" t="s">
        <v>554</v>
      </c>
      <c r="BK447" t="s">
        <v>88</v>
      </c>
      <c r="BL447" t="s">
        <v>555</v>
      </c>
      <c r="BM447" t="s">
        <v>5108</v>
      </c>
      <c r="BN447" t="s">
        <v>74</v>
      </c>
      <c r="BO447" t="s">
        <v>74</v>
      </c>
      <c r="BP447" t="s">
        <v>74</v>
      </c>
      <c r="BQ447" t="s">
        <v>74</v>
      </c>
      <c r="BR447" t="s">
        <v>91</v>
      </c>
      <c r="BS447" t="s">
        <v>5183</v>
      </c>
      <c r="BT447" t="str">
        <f>HYPERLINK("https%3A%2F%2Fwww.webofscience.com%2Fwos%2Fwoscc%2Ffull-record%2FWOS:A1993KQ24500011","View Full Record in Web of Science")</f>
        <v>View Full Record in Web of Science</v>
      </c>
    </row>
    <row r="448" spans="1:72" x14ac:dyDescent="0.15">
      <c r="A448" t="s">
        <v>72</v>
      </c>
      <c r="B448" t="s">
        <v>5184</v>
      </c>
      <c r="C448" t="s">
        <v>74</v>
      </c>
      <c r="D448" t="s">
        <v>74</v>
      </c>
      <c r="E448" t="s">
        <v>74</v>
      </c>
      <c r="F448" t="s">
        <v>5184</v>
      </c>
      <c r="G448" t="s">
        <v>74</v>
      </c>
      <c r="H448" t="s">
        <v>74</v>
      </c>
      <c r="I448" t="s">
        <v>5185</v>
      </c>
      <c r="J448" t="s">
        <v>548</v>
      </c>
      <c r="K448" t="s">
        <v>74</v>
      </c>
      <c r="L448" t="s">
        <v>74</v>
      </c>
      <c r="M448" t="s">
        <v>77</v>
      </c>
      <c r="N448" t="s">
        <v>599</v>
      </c>
      <c r="O448" t="s">
        <v>74</v>
      </c>
      <c r="P448" t="s">
        <v>74</v>
      </c>
      <c r="Q448" t="s">
        <v>74</v>
      </c>
      <c r="R448" t="s">
        <v>74</v>
      </c>
      <c r="S448" t="s">
        <v>74</v>
      </c>
      <c r="T448" t="s">
        <v>74</v>
      </c>
      <c r="U448" t="s">
        <v>74</v>
      </c>
      <c r="V448" t="s">
        <v>74</v>
      </c>
      <c r="W448" t="s">
        <v>74</v>
      </c>
      <c r="X448" t="s">
        <v>74</v>
      </c>
      <c r="Y448" t="s">
        <v>5186</v>
      </c>
      <c r="Z448" t="s">
        <v>74</v>
      </c>
      <c r="AA448" t="s">
        <v>5187</v>
      </c>
      <c r="AB448" t="s">
        <v>74</v>
      </c>
      <c r="AC448" t="s">
        <v>74</v>
      </c>
      <c r="AD448" t="s">
        <v>74</v>
      </c>
      <c r="AE448" t="s">
        <v>74</v>
      </c>
      <c r="AF448" t="s">
        <v>74</v>
      </c>
      <c r="AG448">
        <v>0</v>
      </c>
      <c r="AH448">
        <v>5</v>
      </c>
      <c r="AI448">
        <v>5</v>
      </c>
      <c r="AJ448">
        <v>0</v>
      </c>
      <c r="AK448">
        <v>1</v>
      </c>
      <c r="AL448" t="s">
        <v>139</v>
      </c>
      <c r="AM448" t="s">
        <v>140</v>
      </c>
      <c r="AN448" t="s">
        <v>141</v>
      </c>
      <c r="AO448" t="s">
        <v>550</v>
      </c>
      <c r="AP448" t="s">
        <v>74</v>
      </c>
      <c r="AQ448" t="s">
        <v>74</v>
      </c>
      <c r="AR448" t="s">
        <v>551</v>
      </c>
      <c r="AS448" t="s">
        <v>552</v>
      </c>
      <c r="AT448" t="s">
        <v>5107</v>
      </c>
      <c r="AU448">
        <v>1993</v>
      </c>
      <c r="AV448">
        <v>5</v>
      </c>
      <c r="AW448">
        <v>1</v>
      </c>
      <c r="AX448" t="s">
        <v>74</v>
      </c>
      <c r="AY448" t="s">
        <v>74</v>
      </c>
      <c r="AZ448" t="s">
        <v>74</v>
      </c>
      <c r="BA448" t="s">
        <v>74</v>
      </c>
      <c r="BB448">
        <v>103</v>
      </c>
      <c r="BC448">
        <v>104</v>
      </c>
      <c r="BD448" t="s">
        <v>74</v>
      </c>
      <c r="BE448" t="s">
        <v>5188</v>
      </c>
      <c r="BF448" t="str">
        <f>HYPERLINK("http://dx.doi.org/10.1017/S0954102093000124","http://dx.doi.org/10.1017/S0954102093000124")</f>
        <v>http://dx.doi.org/10.1017/S0954102093000124</v>
      </c>
      <c r="BG448" t="s">
        <v>74</v>
      </c>
      <c r="BH448" t="s">
        <v>74</v>
      </c>
      <c r="BI448">
        <v>2</v>
      </c>
      <c r="BJ448" t="s">
        <v>554</v>
      </c>
      <c r="BK448" t="s">
        <v>88</v>
      </c>
      <c r="BL448" t="s">
        <v>555</v>
      </c>
      <c r="BM448" t="s">
        <v>5108</v>
      </c>
      <c r="BN448" t="s">
        <v>74</v>
      </c>
      <c r="BO448" t="s">
        <v>74</v>
      </c>
      <c r="BP448" t="s">
        <v>74</v>
      </c>
      <c r="BQ448" t="s">
        <v>74</v>
      </c>
      <c r="BR448" t="s">
        <v>91</v>
      </c>
      <c r="BS448" t="s">
        <v>5189</v>
      </c>
      <c r="BT448" t="str">
        <f>HYPERLINK("https%3A%2F%2Fwww.webofscience.com%2Fwos%2Fwoscc%2Ffull-record%2FWOS:A1993KQ24500012","View Full Record in Web of Science")</f>
        <v>View Full Record in Web of Science</v>
      </c>
    </row>
    <row r="449" spans="1:72" x14ac:dyDescent="0.15">
      <c r="A449" t="s">
        <v>72</v>
      </c>
      <c r="B449" t="s">
        <v>5190</v>
      </c>
      <c r="C449" t="s">
        <v>74</v>
      </c>
      <c r="D449" t="s">
        <v>74</v>
      </c>
      <c r="E449" t="s">
        <v>74</v>
      </c>
      <c r="F449" t="s">
        <v>5190</v>
      </c>
      <c r="G449" t="s">
        <v>74</v>
      </c>
      <c r="H449" t="s">
        <v>74</v>
      </c>
      <c r="I449" t="s">
        <v>5191</v>
      </c>
      <c r="J449" t="s">
        <v>548</v>
      </c>
      <c r="K449" t="s">
        <v>74</v>
      </c>
      <c r="L449" t="s">
        <v>74</v>
      </c>
      <c r="M449" t="s">
        <v>77</v>
      </c>
      <c r="N449" t="s">
        <v>599</v>
      </c>
      <c r="O449" t="s">
        <v>74</v>
      </c>
      <c r="P449" t="s">
        <v>74</v>
      </c>
      <c r="Q449" t="s">
        <v>74</v>
      </c>
      <c r="R449" t="s">
        <v>74</v>
      </c>
      <c r="S449" t="s">
        <v>74</v>
      </c>
      <c r="T449" t="s">
        <v>74</v>
      </c>
      <c r="U449" t="s">
        <v>74</v>
      </c>
      <c r="V449" t="s">
        <v>74</v>
      </c>
      <c r="W449" t="s">
        <v>74</v>
      </c>
      <c r="X449" t="s">
        <v>74</v>
      </c>
      <c r="Y449" t="s">
        <v>5192</v>
      </c>
      <c r="Z449" t="s">
        <v>74</v>
      </c>
      <c r="AA449" t="s">
        <v>5193</v>
      </c>
      <c r="AB449" t="s">
        <v>5194</v>
      </c>
      <c r="AC449" t="s">
        <v>74</v>
      </c>
      <c r="AD449" t="s">
        <v>74</v>
      </c>
      <c r="AE449" t="s">
        <v>74</v>
      </c>
      <c r="AF449" t="s">
        <v>74</v>
      </c>
      <c r="AG449">
        <v>0</v>
      </c>
      <c r="AH449">
        <v>2</v>
      </c>
      <c r="AI449">
        <v>2</v>
      </c>
      <c r="AJ449">
        <v>0</v>
      </c>
      <c r="AK449">
        <v>4</v>
      </c>
      <c r="AL449" t="s">
        <v>1617</v>
      </c>
      <c r="AM449" t="s">
        <v>178</v>
      </c>
      <c r="AN449" t="s">
        <v>1618</v>
      </c>
      <c r="AO449" t="s">
        <v>550</v>
      </c>
      <c r="AP449" t="s">
        <v>5147</v>
      </c>
      <c r="AQ449" t="s">
        <v>74</v>
      </c>
      <c r="AR449" t="s">
        <v>551</v>
      </c>
      <c r="AS449" t="s">
        <v>552</v>
      </c>
      <c r="AT449" t="s">
        <v>5107</v>
      </c>
      <c r="AU449">
        <v>1993</v>
      </c>
      <c r="AV449">
        <v>5</v>
      </c>
      <c r="AW449">
        <v>1</v>
      </c>
      <c r="AX449" t="s">
        <v>74</v>
      </c>
      <c r="AY449" t="s">
        <v>74</v>
      </c>
      <c r="AZ449" t="s">
        <v>74</v>
      </c>
      <c r="BA449" t="s">
        <v>74</v>
      </c>
      <c r="BB449">
        <v>105</v>
      </c>
      <c r="BC449">
        <v>106</v>
      </c>
      <c r="BD449" t="s">
        <v>74</v>
      </c>
      <c r="BE449" t="s">
        <v>5195</v>
      </c>
      <c r="BF449" t="str">
        <f>HYPERLINK("http://dx.doi.org/10.1017/S0954102093000136","http://dx.doi.org/10.1017/S0954102093000136")</f>
        <v>http://dx.doi.org/10.1017/S0954102093000136</v>
      </c>
      <c r="BG449" t="s">
        <v>74</v>
      </c>
      <c r="BH449" t="s">
        <v>74</v>
      </c>
      <c r="BI449">
        <v>2</v>
      </c>
      <c r="BJ449" t="s">
        <v>554</v>
      </c>
      <c r="BK449" t="s">
        <v>88</v>
      </c>
      <c r="BL449" t="s">
        <v>555</v>
      </c>
      <c r="BM449" t="s">
        <v>5108</v>
      </c>
      <c r="BN449" t="s">
        <v>74</v>
      </c>
      <c r="BO449" t="s">
        <v>74</v>
      </c>
      <c r="BP449" t="s">
        <v>74</v>
      </c>
      <c r="BQ449" t="s">
        <v>74</v>
      </c>
      <c r="BR449" t="s">
        <v>91</v>
      </c>
      <c r="BS449" t="s">
        <v>5196</v>
      </c>
      <c r="BT449" t="str">
        <f>HYPERLINK("https%3A%2F%2Fwww.webofscience.com%2Fwos%2Fwoscc%2Ffull-record%2FWOS:A1993KQ24500013","View Full Record in Web of Science")</f>
        <v>View Full Record in Web of Science</v>
      </c>
    </row>
    <row r="450" spans="1:72" x14ac:dyDescent="0.15">
      <c r="A450" t="s">
        <v>72</v>
      </c>
      <c r="B450" t="s">
        <v>5197</v>
      </c>
      <c r="C450" t="s">
        <v>74</v>
      </c>
      <c r="D450" t="s">
        <v>74</v>
      </c>
      <c r="E450" t="s">
        <v>74</v>
      </c>
      <c r="F450" t="s">
        <v>5197</v>
      </c>
      <c r="G450" t="s">
        <v>74</v>
      </c>
      <c r="H450" t="s">
        <v>74</v>
      </c>
      <c r="I450" t="s">
        <v>5198</v>
      </c>
      <c r="J450" t="s">
        <v>548</v>
      </c>
      <c r="K450" t="s">
        <v>74</v>
      </c>
      <c r="L450" t="s">
        <v>74</v>
      </c>
      <c r="M450" t="s">
        <v>77</v>
      </c>
      <c r="N450" t="s">
        <v>78</v>
      </c>
      <c r="O450" t="s">
        <v>74</v>
      </c>
      <c r="P450" t="s">
        <v>74</v>
      </c>
      <c r="Q450" t="s">
        <v>74</v>
      </c>
      <c r="R450" t="s">
        <v>74</v>
      </c>
      <c r="S450" t="s">
        <v>74</v>
      </c>
      <c r="T450" t="s">
        <v>5199</v>
      </c>
      <c r="U450" t="s">
        <v>74</v>
      </c>
      <c r="V450" t="s">
        <v>5200</v>
      </c>
      <c r="W450" t="s">
        <v>74</v>
      </c>
      <c r="X450" t="s">
        <v>74</v>
      </c>
      <c r="Y450" t="s">
        <v>5201</v>
      </c>
      <c r="Z450" t="s">
        <v>74</v>
      </c>
      <c r="AA450" t="s">
        <v>74</v>
      </c>
      <c r="AB450" t="s">
        <v>5202</v>
      </c>
      <c r="AC450" t="s">
        <v>74</v>
      </c>
      <c r="AD450" t="s">
        <v>74</v>
      </c>
      <c r="AE450" t="s">
        <v>74</v>
      </c>
      <c r="AF450" t="s">
        <v>74</v>
      </c>
      <c r="AG450">
        <v>0</v>
      </c>
      <c r="AH450">
        <v>6</v>
      </c>
      <c r="AI450">
        <v>6</v>
      </c>
      <c r="AJ450">
        <v>0</v>
      </c>
      <c r="AK450">
        <v>1</v>
      </c>
      <c r="AL450" t="s">
        <v>139</v>
      </c>
      <c r="AM450" t="s">
        <v>140</v>
      </c>
      <c r="AN450" t="s">
        <v>141</v>
      </c>
      <c r="AO450" t="s">
        <v>550</v>
      </c>
      <c r="AP450" t="s">
        <v>74</v>
      </c>
      <c r="AQ450" t="s">
        <v>74</v>
      </c>
      <c r="AR450" t="s">
        <v>551</v>
      </c>
      <c r="AS450" t="s">
        <v>552</v>
      </c>
      <c r="AT450" t="s">
        <v>5107</v>
      </c>
      <c r="AU450">
        <v>1993</v>
      </c>
      <c r="AV450">
        <v>5</v>
      </c>
      <c r="AW450">
        <v>1</v>
      </c>
      <c r="AX450" t="s">
        <v>74</v>
      </c>
      <c r="AY450" t="s">
        <v>74</v>
      </c>
      <c r="AZ450" t="s">
        <v>74</v>
      </c>
      <c r="BA450" t="s">
        <v>74</v>
      </c>
      <c r="BB450">
        <v>107</v>
      </c>
      <c r="BC450">
        <v>113</v>
      </c>
      <c r="BD450" t="s">
        <v>74</v>
      </c>
      <c r="BE450" t="s">
        <v>5203</v>
      </c>
      <c r="BF450" t="str">
        <f>HYPERLINK("http://dx.doi.org/10.1017/S0954102093000148","http://dx.doi.org/10.1017/S0954102093000148")</f>
        <v>http://dx.doi.org/10.1017/S0954102093000148</v>
      </c>
      <c r="BG450" t="s">
        <v>74</v>
      </c>
      <c r="BH450" t="s">
        <v>74</v>
      </c>
      <c r="BI450">
        <v>7</v>
      </c>
      <c r="BJ450" t="s">
        <v>554</v>
      </c>
      <c r="BK450" t="s">
        <v>88</v>
      </c>
      <c r="BL450" t="s">
        <v>555</v>
      </c>
      <c r="BM450" t="s">
        <v>5108</v>
      </c>
      <c r="BN450" t="s">
        <v>74</v>
      </c>
      <c r="BO450" t="s">
        <v>74</v>
      </c>
      <c r="BP450" t="s">
        <v>74</v>
      </c>
      <c r="BQ450" t="s">
        <v>74</v>
      </c>
      <c r="BR450" t="s">
        <v>91</v>
      </c>
      <c r="BS450" t="s">
        <v>5204</v>
      </c>
      <c r="BT450" t="str">
        <f>HYPERLINK("https%3A%2F%2Fwww.webofscience.com%2Fwos%2Fwoscc%2Ffull-record%2FWOS:A1993KQ24500014","View Full Record in Web of Science")</f>
        <v>View Full Record in Web of Science</v>
      </c>
    </row>
    <row r="451" spans="1:72" x14ac:dyDescent="0.15">
      <c r="A451" t="s">
        <v>72</v>
      </c>
      <c r="B451" t="s">
        <v>5205</v>
      </c>
      <c r="C451" t="s">
        <v>74</v>
      </c>
      <c r="D451" t="s">
        <v>74</v>
      </c>
      <c r="E451" t="s">
        <v>74</v>
      </c>
      <c r="F451" t="s">
        <v>5205</v>
      </c>
      <c r="G451" t="s">
        <v>74</v>
      </c>
      <c r="H451" t="s">
        <v>74</v>
      </c>
      <c r="I451" t="s">
        <v>5206</v>
      </c>
      <c r="J451" t="s">
        <v>1508</v>
      </c>
      <c r="K451" t="s">
        <v>74</v>
      </c>
      <c r="L451" t="s">
        <v>74</v>
      </c>
      <c r="M451" t="s">
        <v>934</v>
      </c>
      <c r="N451" t="s">
        <v>78</v>
      </c>
      <c r="O451" t="s">
        <v>74</v>
      </c>
      <c r="P451" t="s">
        <v>74</v>
      </c>
      <c r="Q451" t="s">
        <v>74</v>
      </c>
      <c r="R451" t="s">
        <v>74</v>
      </c>
      <c r="S451" t="s">
        <v>74</v>
      </c>
      <c r="T451" t="s">
        <v>5207</v>
      </c>
      <c r="U451" t="s">
        <v>5208</v>
      </c>
      <c r="V451" t="s">
        <v>5209</v>
      </c>
      <c r="W451" t="s">
        <v>74</v>
      </c>
      <c r="X451" t="s">
        <v>74</v>
      </c>
      <c r="Y451" t="s">
        <v>5210</v>
      </c>
      <c r="Z451" t="s">
        <v>74</v>
      </c>
      <c r="AA451" t="s">
        <v>5211</v>
      </c>
      <c r="AB451" t="s">
        <v>5212</v>
      </c>
      <c r="AC451" t="s">
        <v>74</v>
      </c>
      <c r="AD451" t="s">
        <v>74</v>
      </c>
      <c r="AE451" t="s">
        <v>74</v>
      </c>
      <c r="AF451" t="s">
        <v>74</v>
      </c>
      <c r="AG451">
        <v>37</v>
      </c>
      <c r="AH451">
        <v>0</v>
      </c>
      <c r="AI451">
        <v>0</v>
      </c>
      <c r="AJ451">
        <v>0</v>
      </c>
      <c r="AK451">
        <v>2</v>
      </c>
      <c r="AL451" t="s">
        <v>5213</v>
      </c>
      <c r="AM451" t="s">
        <v>1515</v>
      </c>
      <c r="AN451" t="s">
        <v>5214</v>
      </c>
      <c r="AO451" t="s">
        <v>1517</v>
      </c>
      <c r="AP451" t="s">
        <v>74</v>
      </c>
      <c r="AQ451" t="s">
        <v>74</v>
      </c>
      <c r="AR451" t="s">
        <v>1518</v>
      </c>
      <c r="AS451" t="s">
        <v>1519</v>
      </c>
      <c r="AT451" t="s">
        <v>5107</v>
      </c>
      <c r="AU451">
        <v>1993</v>
      </c>
      <c r="AV451" t="s">
        <v>74</v>
      </c>
      <c r="AW451" t="s">
        <v>74</v>
      </c>
      <c r="AX451" t="s">
        <v>74</v>
      </c>
      <c r="AY451">
        <v>96</v>
      </c>
      <c r="AZ451" t="s">
        <v>74</v>
      </c>
      <c r="BA451" t="s">
        <v>74</v>
      </c>
      <c r="BB451">
        <v>123</v>
      </c>
      <c r="BC451">
        <v>132</v>
      </c>
      <c r="BD451" t="s">
        <v>74</v>
      </c>
      <c r="BE451" t="s">
        <v>74</v>
      </c>
      <c r="BF451" t="s">
        <v>74</v>
      </c>
      <c r="BG451" t="s">
        <v>74</v>
      </c>
      <c r="BH451" t="s">
        <v>74</v>
      </c>
      <c r="BI451">
        <v>10</v>
      </c>
      <c r="BJ451" t="s">
        <v>1520</v>
      </c>
      <c r="BK451" t="s">
        <v>88</v>
      </c>
      <c r="BL451" t="s">
        <v>184</v>
      </c>
      <c r="BM451" t="s">
        <v>5215</v>
      </c>
      <c r="BN451" t="s">
        <v>74</v>
      </c>
      <c r="BO451" t="s">
        <v>74</v>
      </c>
      <c r="BP451" t="s">
        <v>74</v>
      </c>
      <c r="BQ451" t="s">
        <v>74</v>
      </c>
      <c r="BR451" t="s">
        <v>91</v>
      </c>
      <c r="BS451" t="s">
        <v>5216</v>
      </c>
      <c r="BT451" t="str">
        <f>HYPERLINK("https%3A%2F%2Fwww.webofscience.com%2Fwos%2Fwoscc%2Ffull-record%2FWOS:A1993LA58500009","View Full Record in Web of Science")</f>
        <v>View Full Record in Web of Science</v>
      </c>
    </row>
    <row r="452" spans="1:72" x14ac:dyDescent="0.15">
      <c r="A452" t="s">
        <v>72</v>
      </c>
      <c r="B452" t="s">
        <v>5217</v>
      </c>
      <c r="C452" t="s">
        <v>74</v>
      </c>
      <c r="D452" t="s">
        <v>74</v>
      </c>
      <c r="E452" t="s">
        <v>74</v>
      </c>
      <c r="F452" t="s">
        <v>5217</v>
      </c>
      <c r="G452" t="s">
        <v>74</v>
      </c>
      <c r="H452" t="s">
        <v>74</v>
      </c>
      <c r="I452" t="s">
        <v>5218</v>
      </c>
      <c r="J452" t="s">
        <v>5219</v>
      </c>
      <c r="K452" t="s">
        <v>74</v>
      </c>
      <c r="L452" t="s">
        <v>74</v>
      </c>
      <c r="M452" t="s">
        <v>77</v>
      </c>
      <c r="N452" t="s">
        <v>78</v>
      </c>
      <c r="O452" t="s">
        <v>74</v>
      </c>
      <c r="P452" t="s">
        <v>74</v>
      </c>
      <c r="Q452" t="s">
        <v>74</v>
      </c>
      <c r="R452" t="s">
        <v>74</v>
      </c>
      <c r="S452" t="s">
        <v>74</v>
      </c>
      <c r="T452" t="s">
        <v>5220</v>
      </c>
      <c r="U452" t="s">
        <v>5221</v>
      </c>
      <c r="V452" t="s">
        <v>5222</v>
      </c>
      <c r="W452" t="s">
        <v>74</v>
      </c>
      <c r="X452" t="s">
        <v>74</v>
      </c>
      <c r="Y452" t="s">
        <v>5223</v>
      </c>
      <c r="Z452" t="s">
        <v>74</v>
      </c>
      <c r="AA452" t="s">
        <v>74</v>
      </c>
      <c r="AB452" t="s">
        <v>74</v>
      </c>
      <c r="AC452" t="s">
        <v>74</v>
      </c>
      <c r="AD452" t="s">
        <v>74</v>
      </c>
      <c r="AE452" t="s">
        <v>74</v>
      </c>
      <c r="AF452" t="s">
        <v>74</v>
      </c>
      <c r="AG452">
        <v>21</v>
      </c>
      <c r="AH452">
        <v>26</v>
      </c>
      <c r="AI452">
        <v>29</v>
      </c>
      <c r="AJ452">
        <v>0</v>
      </c>
      <c r="AK452">
        <v>9</v>
      </c>
      <c r="AL452" t="s">
        <v>873</v>
      </c>
      <c r="AM452" t="s">
        <v>140</v>
      </c>
      <c r="AN452" t="s">
        <v>1118</v>
      </c>
      <c r="AO452" t="s">
        <v>5224</v>
      </c>
      <c r="AP452" t="s">
        <v>5225</v>
      </c>
      <c r="AQ452" t="s">
        <v>74</v>
      </c>
      <c r="AR452" t="s">
        <v>5226</v>
      </c>
      <c r="AS452" t="s">
        <v>5227</v>
      </c>
      <c r="AT452" t="s">
        <v>5107</v>
      </c>
      <c r="AU452">
        <v>1993</v>
      </c>
      <c r="AV452">
        <v>21</v>
      </c>
      <c r="AW452">
        <v>2</v>
      </c>
      <c r="AX452" t="s">
        <v>74</v>
      </c>
      <c r="AY452" t="s">
        <v>74</v>
      </c>
      <c r="AZ452" t="s">
        <v>74</v>
      </c>
      <c r="BA452" t="s">
        <v>74</v>
      </c>
      <c r="BB452">
        <v>181</v>
      </c>
      <c r="BC452">
        <v>184</v>
      </c>
      <c r="BD452" t="s">
        <v>74</v>
      </c>
      <c r="BE452" t="s">
        <v>5228</v>
      </c>
      <c r="BF452" t="str">
        <f>HYPERLINK("http://dx.doi.org/10.1016/0305-1978(93)90035-P","http://dx.doi.org/10.1016/0305-1978(93)90035-P")</f>
        <v>http://dx.doi.org/10.1016/0305-1978(93)90035-P</v>
      </c>
      <c r="BG452" t="s">
        <v>74</v>
      </c>
      <c r="BH452" t="s">
        <v>74</v>
      </c>
      <c r="BI452">
        <v>4</v>
      </c>
      <c r="BJ452" t="s">
        <v>5229</v>
      </c>
      <c r="BK452" t="s">
        <v>88</v>
      </c>
      <c r="BL452" t="s">
        <v>5230</v>
      </c>
      <c r="BM452" t="s">
        <v>5231</v>
      </c>
      <c r="BN452" t="s">
        <v>74</v>
      </c>
      <c r="BO452" t="s">
        <v>74</v>
      </c>
      <c r="BP452" t="s">
        <v>74</v>
      </c>
      <c r="BQ452" t="s">
        <v>74</v>
      </c>
      <c r="BR452" t="s">
        <v>91</v>
      </c>
      <c r="BS452" t="s">
        <v>5232</v>
      </c>
      <c r="BT452" t="str">
        <f>HYPERLINK("https%3A%2F%2Fwww.webofscience.com%2Fwos%2Fwoscc%2Ffull-record%2FWOS:A1993KU40900002","View Full Record in Web of Science")</f>
        <v>View Full Record in Web of Science</v>
      </c>
    </row>
    <row r="453" spans="1:72" x14ac:dyDescent="0.15">
      <c r="A453" t="s">
        <v>72</v>
      </c>
      <c r="B453" t="s">
        <v>5233</v>
      </c>
      <c r="C453" t="s">
        <v>74</v>
      </c>
      <c r="D453" t="s">
        <v>74</v>
      </c>
      <c r="E453" t="s">
        <v>74</v>
      </c>
      <c r="F453" t="s">
        <v>5233</v>
      </c>
      <c r="G453" t="s">
        <v>74</v>
      </c>
      <c r="H453" t="s">
        <v>74</v>
      </c>
      <c r="I453" t="s">
        <v>5234</v>
      </c>
      <c r="J453" t="s">
        <v>5235</v>
      </c>
      <c r="K453" t="s">
        <v>74</v>
      </c>
      <c r="L453" t="s">
        <v>74</v>
      </c>
      <c r="M453" t="s">
        <v>77</v>
      </c>
      <c r="N453" t="s">
        <v>78</v>
      </c>
      <c r="O453" t="s">
        <v>74</v>
      </c>
      <c r="P453" t="s">
        <v>74</v>
      </c>
      <c r="Q453" t="s">
        <v>74</v>
      </c>
      <c r="R453" t="s">
        <v>74</v>
      </c>
      <c r="S453" t="s">
        <v>74</v>
      </c>
      <c r="T453" t="s">
        <v>74</v>
      </c>
      <c r="U453" t="s">
        <v>5236</v>
      </c>
      <c r="V453" t="s">
        <v>5237</v>
      </c>
      <c r="W453" t="s">
        <v>74</v>
      </c>
      <c r="X453" t="s">
        <v>74</v>
      </c>
      <c r="Y453" t="s">
        <v>5238</v>
      </c>
      <c r="Z453" t="s">
        <v>74</v>
      </c>
      <c r="AA453" t="s">
        <v>74</v>
      </c>
      <c r="AB453" t="s">
        <v>74</v>
      </c>
      <c r="AC453" t="s">
        <v>74</v>
      </c>
      <c r="AD453" t="s">
        <v>74</v>
      </c>
      <c r="AE453" t="s">
        <v>74</v>
      </c>
      <c r="AF453" t="s">
        <v>74</v>
      </c>
      <c r="AG453">
        <v>67</v>
      </c>
      <c r="AH453">
        <v>19</v>
      </c>
      <c r="AI453">
        <v>20</v>
      </c>
      <c r="AJ453">
        <v>0</v>
      </c>
      <c r="AK453">
        <v>10</v>
      </c>
      <c r="AL453" t="s">
        <v>5239</v>
      </c>
      <c r="AM453" t="s">
        <v>5056</v>
      </c>
      <c r="AN453" t="s">
        <v>5240</v>
      </c>
      <c r="AO453" t="s">
        <v>5241</v>
      </c>
      <c r="AP453" t="s">
        <v>74</v>
      </c>
      <c r="AQ453" t="s">
        <v>74</v>
      </c>
      <c r="AR453" t="s">
        <v>5242</v>
      </c>
      <c r="AS453" t="s">
        <v>5243</v>
      </c>
      <c r="AT453" t="s">
        <v>5107</v>
      </c>
      <c r="AU453">
        <v>1993</v>
      </c>
      <c r="AV453">
        <v>36</v>
      </c>
      <c r="AW453">
        <v>2</v>
      </c>
      <c r="AX453" t="s">
        <v>74</v>
      </c>
      <c r="AY453" t="s">
        <v>74</v>
      </c>
      <c r="AZ453" t="s">
        <v>74</v>
      </c>
      <c r="BA453" t="s">
        <v>74</v>
      </c>
      <c r="BB453">
        <v>137</v>
      </c>
      <c r="BC453">
        <v>147</v>
      </c>
      <c r="BD453" t="s">
        <v>74</v>
      </c>
      <c r="BE453" t="s">
        <v>5244</v>
      </c>
      <c r="BF453" t="str">
        <f>HYPERLINK("http://dx.doi.org/10.1515/botm.1993.36.2.137","http://dx.doi.org/10.1515/botm.1993.36.2.137")</f>
        <v>http://dx.doi.org/10.1515/botm.1993.36.2.137</v>
      </c>
      <c r="BG453" t="s">
        <v>74</v>
      </c>
      <c r="BH453" t="s">
        <v>74</v>
      </c>
      <c r="BI453">
        <v>11</v>
      </c>
      <c r="BJ453" t="s">
        <v>1234</v>
      </c>
      <c r="BK453" t="s">
        <v>88</v>
      </c>
      <c r="BL453" t="s">
        <v>1234</v>
      </c>
      <c r="BM453" t="s">
        <v>5245</v>
      </c>
      <c r="BN453" t="s">
        <v>74</v>
      </c>
      <c r="BO453" t="s">
        <v>74</v>
      </c>
      <c r="BP453" t="s">
        <v>74</v>
      </c>
      <c r="BQ453" t="s">
        <v>74</v>
      </c>
      <c r="BR453" t="s">
        <v>91</v>
      </c>
      <c r="BS453" t="s">
        <v>5246</v>
      </c>
      <c r="BT453" t="str">
        <f>HYPERLINK("https%3A%2F%2Fwww.webofscience.com%2Fwos%2Fwoscc%2Ffull-record%2FWOS:A1993LE99900008","View Full Record in Web of Science")</f>
        <v>View Full Record in Web of Science</v>
      </c>
    </row>
    <row r="454" spans="1:72" x14ac:dyDescent="0.15">
      <c r="A454" t="s">
        <v>72</v>
      </c>
      <c r="B454" t="s">
        <v>5247</v>
      </c>
      <c r="C454" t="s">
        <v>74</v>
      </c>
      <c r="D454" t="s">
        <v>74</v>
      </c>
      <c r="E454" t="s">
        <v>74</v>
      </c>
      <c r="F454" t="s">
        <v>5247</v>
      </c>
      <c r="G454" t="s">
        <v>74</v>
      </c>
      <c r="H454" t="s">
        <v>74</v>
      </c>
      <c r="I454" t="s">
        <v>5248</v>
      </c>
      <c r="J454" t="s">
        <v>1558</v>
      </c>
      <c r="K454" t="s">
        <v>74</v>
      </c>
      <c r="L454" t="s">
        <v>74</v>
      </c>
      <c r="M454" t="s">
        <v>77</v>
      </c>
      <c r="N454" t="s">
        <v>78</v>
      </c>
      <c r="O454" t="s">
        <v>74</v>
      </c>
      <c r="P454" t="s">
        <v>74</v>
      </c>
      <c r="Q454" t="s">
        <v>74</v>
      </c>
      <c r="R454" t="s">
        <v>74</v>
      </c>
      <c r="S454" t="s">
        <v>74</v>
      </c>
      <c r="T454" t="s">
        <v>5249</v>
      </c>
      <c r="U454" t="s">
        <v>74</v>
      </c>
      <c r="V454" t="s">
        <v>74</v>
      </c>
      <c r="W454" t="s">
        <v>74</v>
      </c>
      <c r="X454" t="s">
        <v>74</v>
      </c>
      <c r="Y454" t="s">
        <v>5250</v>
      </c>
      <c r="Z454" t="s">
        <v>74</v>
      </c>
      <c r="AA454" t="s">
        <v>74</v>
      </c>
      <c r="AB454" t="s">
        <v>74</v>
      </c>
      <c r="AC454" t="s">
        <v>74</v>
      </c>
      <c r="AD454" t="s">
        <v>74</v>
      </c>
      <c r="AE454" t="s">
        <v>74</v>
      </c>
      <c r="AF454" t="s">
        <v>74</v>
      </c>
      <c r="AG454">
        <v>0</v>
      </c>
      <c r="AH454">
        <v>0</v>
      </c>
      <c r="AI454">
        <v>2</v>
      </c>
      <c r="AJ454">
        <v>0</v>
      </c>
      <c r="AK454">
        <v>0</v>
      </c>
      <c r="AL454" t="s">
        <v>1562</v>
      </c>
      <c r="AM454" t="s">
        <v>1563</v>
      </c>
      <c r="AN454" t="s">
        <v>1564</v>
      </c>
      <c r="AO454" t="s">
        <v>1565</v>
      </c>
      <c r="AP454" t="s">
        <v>74</v>
      </c>
      <c r="AQ454" t="s">
        <v>74</v>
      </c>
      <c r="AR454" t="s">
        <v>1566</v>
      </c>
      <c r="AS454" t="s">
        <v>1567</v>
      </c>
      <c r="AT454" t="s">
        <v>5107</v>
      </c>
      <c r="AU454">
        <v>1993</v>
      </c>
      <c r="AV454">
        <v>38</v>
      </c>
      <c r="AW454">
        <v>6</v>
      </c>
      <c r="AX454" t="s">
        <v>74</v>
      </c>
      <c r="AY454" t="s">
        <v>74</v>
      </c>
      <c r="AZ454" t="s">
        <v>74</v>
      </c>
      <c r="BA454" t="s">
        <v>74</v>
      </c>
      <c r="BB454">
        <v>475</v>
      </c>
      <c r="BC454">
        <v>479</v>
      </c>
      <c r="BD454" t="s">
        <v>74</v>
      </c>
      <c r="BE454" t="s">
        <v>74</v>
      </c>
      <c r="BF454" t="s">
        <v>74</v>
      </c>
      <c r="BG454" t="s">
        <v>74</v>
      </c>
      <c r="BH454" t="s">
        <v>74</v>
      </c>
      <c r="BI454">
        <v>5</v>
      </c>
      <c r="BJ454" t="s">
        <v>361</v>
      </c>
      <c r="BK454" t="s">
        <v>88</v>
      </c>
      <c r="BL454" t="s">
        <v>362</v>
      </c>
      <c r="BM454" t="s">
        <v>5251</v>
      </c>
      <c r="BN454" t="s">
        <v>74</v>
      </c>
      <c r="BO454" t="s">
        <v>74</v>
      </c>
      <c r="BP454" t="s">
        <v>74</v>
      </c>
      <c r="BQ454" t="s">
        <v>74</v>
      </c>
      <c r="BR454" t="s">
        <v>91</v>
      </c>
      <c r="BS454" t="s">
        <v>5252</v>
      </c>
      <c r="BT454" t="str">
        <f>HYPERLINK("https%3A%2F%2Fwww.webofscience.com%2Fwos%2Fwoscc%2Ffull-record%2FWOS:A1993KV49700009","View Full Record in Web of Science")</f>
        <v>View Full Record in Web of Science</v>
      </c>
    </row>
    <row r="455" spans="1:72" x14ac:dyDescent="0.15">
      <c r="A455" t="s">
        <v>72</v>
      </c>
      <c r="B455" t="s">
        <v>3542</v>
      </c>
      <c r="C455" t="s">
        <v>74</v>
      </c>
      <c r="D455" t="s">
        <v>74</v>
      </c>
      <c r="E455" t="s">
        <v>74</v>
      </c>
      <c r="F455" t="s">
        <v>3542</v>
      </c>
      <c r="G455" t="s">
        <v>74</v>
      </c>
      <c r="H455" t="s">
        <v>74</v>
      </c>
      <c r="I455" t="s">
        <v>5253</v>
      </c>
      <c r="J455" t="s">
        <v>5254</v>
      </c>
      <c r="K455" t="s">
        <v>74</v>
      </c>
      <c r="L455" t="s">
        <v>74</v>
      </c>
      <c r="M455" t="s">
        <v>77</v>
      </c>
      <c r="N455" t="s">
        <v>78</v>
      </c>
      <c r="O455" t="s">
        <v>74</v>
      </c>
      <c r="P455" t="s">
        <v>74</v>
      </c>
      <c r="Q455" t="s">
        <v>74</v>
      </c>
      <c r="R455" t="s">
        <v>74</v>
      </c>
      <c r="S455" t="s">
        <v>74</v>
      </c>
      <c r="T455" t="s">
        <v>74</v>
      </c>
      <c r="U455" t="s">
        <v>74</v>
      </c>
      <c r="V455" t="s">
        <v>5255</v>
      </c>
      <c r="W455" t="s">
        <v>74</v>
      </c>
      <c r="X455" t="s">
        <v>74</v>
      </c>
      <c r="Y455" t="s">
        <v>3546</v>
      </c>
      <c r="Z455" t="s">
        <v>74</v>
      </c>
      <c r="AA455" t="s">
        <v>1941</v>
      </c>
      <c r="AB455" t="s">
        <v>74</v>
      </c>
      <c r="AC455" t="s">
        <v>74</v>
      </c>
      <c r="AD455" t="s">
        <v>74</v>
      </c>
      <c r="AE455" t="s">
        <v>74</v>
      </c>
      <c r="AF455" t="s">
        <v>74</v>
      </c>
      <c r="AG455">
        <v>0</v>
      </c>
      <c r="AH455">
        <v>8</v>
      </c>
      <c r="AI455">
        <v>8</v>
      </c>
      <c r="AJ455">
        <v>0</v>
      </c>
      <c r="AK455">
        <v>2</v>
      </c>
      <c r="AL455" t="s">
        <v>5256</v>
      </c>
      <c r="AM455" t="s">
        <v>5257</v>
      </c>
      <c r="AN455" t="s">
        <v>5258</v>
      </c>
      <c r="AO455" t="s">
        <v>5259</v>
      </c>
      <c r="AP455" t="s">
        <v>74</v>
      </c>
      <c r="AQ455" t="s">
        <v>74</v>
      </c>
      <c r="AR455" t="s">
        <v>5260</v>
      </c>
      <c r="AS455" t="s">
        <v>5261</v>
      </c>
      <c r="AT455" t="s">
        <v>5107</v>
      </c>
      <c r="AU455">
        <v>1993</v>
      </c>
      <c r="AV455">
        <v>47</v>
      </c>
      <c r="AW455">
        <v>1</v>
      </c>
      <c r="AX455" t="s">
        <v>74</v>
      </c>
      <c r="AY455" t="s">
        <v>74</v>
      </c>
      <c r="AZ455" t="s">
        <v>74</v>
      </c>
      <c r="BA455" t="s">
        <v>74</v>
      </c>
      <c r="BB455">
        <v>69</v>
      </c>
      <c r="BC455">
        <v>73</v>
      </c>
      <c r="BD455" t="s">
        <v>74</v>
      </c>
      <c r="BE455" t="s">
        <v>74</v>
      </c>
      <c r="BF455" t="s">
        <v>74</v>
      </c>
      <c r="BG455" t="s">
        <v>74</v>
      </c>
      <c r="BH455" t="s">
        <v>74</v>
      </c>
      <c r="BI455">
        <v>5</v>
      </c>
      <c r="BJ455" t="s">
        <v>2960</v>
      </c>
      <c r="BK455" t="s">
        <v>88</v>
      </c>
      <c r="BL455" t="s">
        <v>2960</v>
      </c>
      <c r="BM455" t="s">
        <v>5262</v>
      </c>
      <c r="BN455" t="s">
        <v>74</v>
      </c>
      <c r="BO455" t="s">
        <v>74</v>
      </c>
      <c r="BP455" t="s">
        <v>74</v>
      </c>
      <c r="BQ455" t="s">
        <v>74</v>
      </c>
      <c r="BR455" t="s">
        <v>91</v>
      </c>
      <c r="BS455" t="s">
        <v>5263</v>
      </c>
      <c r="BT455" t="str">
        <f>HYPERLINK("https%3A%2F%2Fwww.webofscience.com%2Fwos%2Fwoscc%2Ffull-record%2FWOS:A1993KW15800016","View Full Record in Web of Science")</f>
        <v>View Full Record in Web of Science</v>
      </c>
    </row>
    <row r="456" spans="1:72" x14ac:dyDescent="0.15">
      <c r="A456" t="s">
        <v>72</v>
      </c>
      <c r="B456" t="s">
        <v>5264</v>
      </c>
      <c r="C456" t="s">
        <v>74</v>
      </c>
      <c r="D456" t="s">
        <v>74</v>
      </c>
      <c r="E456" t="s">
        <v>74</v>
      </c>
      <c r="F456" t="s">
        <v>5264</v>
      </c>
      <c r="G456" t="s">
        <v>74</v>
      </c>
      <c r="H456" t="s">
        <v>74</v>
      </c>
      <c r="I456" t="s">
        <v>5265</v>
      </c>
      <c r="J456" t="s">
        <v>3422</v>
      </c>
      <c r="K456" t="s">
        <v>74</v>
      </c>
      <c r="L456" t="s">
        <v>74</v>
      </c>
      <c r="M456" t="s">
        <v>77</v>
      </c>
      <c r="N456" t="s">
        <v>78</v>
      </c>
      <c r="O456" t="s">
        <v>74</v>
      </c>
      <c r="P456" t="s">
        <v>74</v>
      </c>
      <c r="Q456" t="s">
        <v>74</v>
      </c>
      <c r="R456" t="s">
        <v>74</v>
      </c>
      <c r="S456" t="s">
        <v>74</v>
      </c>
      <c r="T456" t="s">
        <v>74</v>
      </c>
      <c r="U456" t="s">
        <v>74</v>
      </c>
      <c r="V456" t="s">
        <v>5266</v>
      </c>
      <c r="W456" t="s">
        <v>5267</v>
      </c>
      <c r="X456" t="s">
        <v>821</v>
      </c>
      <c r="Y456" t="s">
        <v>74</v>
      </c>
      <c r="Z456" t="s">
        <v>74</v>
      </c>
      <c r="AA456" t="s">
        <v>74</v>
      </c>
      <c r="AB456" t="s">
        <v>74</v>
      </c>
      <c r="AC456" t="s">
        <v>74</v>
      </c>
      <c r="AD456" t="s">
        <v>74</v>
      </c>
      <c r="AE456" t="s">
        <v>74</v>
      </c>
      <c r="AF456" t="s">
        <v>74</v>
      </c>
      <c r="AG456">
        <v>26</v>
      </c>
      <c r="AH456">
        <v>66</v>
      </c>
      <c r="AI456">
        <v>67</v>
      </c>
      <c r="AJ456">
        <v>1</v>
      </c>
      <c r="AK456">
        <v>5</v>
      </c>
      <c r="AL456" t="s">
        <v>873</v>
      </c>
      <c r="AM456" t="s">
        <v>140</v>
      </c>
      <c r="AN456" t="s">
        <v>1118</v>
      </c>
      <c r="AO456" t="s">
        <v>3426</v>
      </c>
      <c r="AP456" t="s">
        <v>5268</v>
      </c>
      <c r="AQ456" t="s">
        <v>74</v>
      </c>
      <c r="AR456" t="s">
        <v>3427</v>
      </c>
      <c r="AS456" t="s">
        <v>3428</v>
      </c>
      <c r="AT456" t="s">
        <v>5107</v>
      </c>
      <c r="AU456">
        <v>1993</v>
      </c>
      <c r="AV456">
        <v>40</v>
      </c>
      <c r="AW456">
        <v>3</v>
      </c>
      <c r="AX456" t="s">
        <v>74</v>
      </c>
      <c r="AY456" t="s">
        <v>74</v>
      </c>
      <c r="AZ456" t="s">
        <v>74</v>
      </c>
      <c r="BA456" t="s">
        <v>74</v>
      </c>
      <c r="BB456">
        <v>561</v>
      </c>
      <c r="BC456">
        <v>582</v>
      </c>
      <c r="BD456" t="s">
        <v>74</v>
      </c>
      <c r="BE456" t="s">
        <v>5269</v>
      </c>
      <c r="BF456" t="str">
        <f>HYPERLINK("http://dx.doi.org/10.1016/0967-0637(93)90146-T","http://dx.doi.org/10.1016/0967-0637(93)90146-T")</f>
        <v>http://dx.doi.org/10.1016/0967-0637(93)90146-T</v>
      </c>
      <c r="BG456" t="s">
        <v>74</v>
      </c>
      <c r="BH456" t="s">
        <v>74</v>
      </c>
      <c r="BI456">
        <v>22</v>
      </c>
      <c r="BJ456" t="s">
        <v>963</v>
      </c>
      <c r="BK456" t="s">
        <v>88</v>
      </c>
      <c r="BL456" t="s">
        <v>963</v>
      </c>
      <c r="BM456" t="s">
        <v>5270</v>
      </c>
      <c r="BN456" t="s">
        <v>74</v>
      </c>
      <c r="BO456" t="s">
        <v>74</v>
      </c>
      <c r="BP456" t="s">
        <v>74</v>
      </c>
      <c r="BQ456" t="s">
        <v>74</v>
      </c>
      <c r="BR456" t="s">
        <v>91</v>
      </c>
      <c r="BS456" t="s">
        <v>5271</v>
      </c>
      <c r="BT456" t="str">
        <f>HYPERLINK("https%3A%2F%2Fwww.webofscience.com%2Fwos%2Fwoscc%2Ffull-record%2FWOS:A1993KW18900007","View Full Record in Web of Science")</f>
        <v>View Full Record in Web of Science</v>
      </c>
    </row>
    <row r="457" spans="1:72" x14ac:dyDescent="0.15">
      <c r="A457" t="s">
        <v>72</v>
      </c>
      <c r="B457" t="s">
        <v>5272</v>
      </c>
      <c r="C457" t="s">
        <v>74</v>
      </c>
      <c r="D457" t="s">
        <v>74</v>
      </c>
      <c r="E457" t="s">
        <v>74</v>
      </c>
      <c r="F457" t="s">
        <v>5272</v>
      </c>
      <c r="G457" t="s">
        <v>74</v>
      </c>
      <c r="H457" t="s">
        <v>74</v>
      </c>
      <c r="I457" t="s">
        <v>5273</v>
      </c>
      <c r="J457" t="s">
        <v>786</v>
      </c>
      <c r="K457" t="s">
        <v>74</v>
      </c>
      <c r="L457" t="s">
        <v>74</v>
      </c>
      <c r="M457" t="s">
        <v>787</v>
      </c>
      <c r="N457" t="s">
        <v>599</v>
      </c>
      <c r="O457" t="s">
        <v>74</v>
      </c>
      <c r="P457" t="s">
        <v>74</v>
      </c>
      <c r="Q457" t="s">
        <v>74</v>
      </c>
      <c r="R457" t="s">
        <v>74</v>
      </c>
      <c r="S457" t="s">
        <v>74</v>
      </c>
      <c r="T457" t="s">
        <v>74</v>
      </c>
      <c r="U457" t="s">
        <v>74</v>
      </c>
      <c r="V457" t="s">
        <v>74</v>
      </c>
      <c r="W457" t="s">
        <v>5274</v>
      </c>
      <c r="X457" t="s">
        <v>5275</v>
      </c>
      <c r="Y457" t="s">
        <v>5276</v>
      </c>
      <c r="Z457" t="s">
        <v>74</v>
      </c>
      <c r="AA457" t="s">
        <v>74</v>
      </c>
      <c r="AB457" t="s">
        <v>74</v>
      </c>
      <c r="AC457" t="s">
        <v>74</v>
      </c>
      <c r="AD457" t="s">
        <v>74</v>
      </c>
      <c r="AE457" t="s">
        <v>74</v>
      </c>
      <c r="AF457" t="s">
        <v>74</v>
      </c>
      <c r="AG457">
        <v>9</v>
      </c>
      <c r="AH457">
        <v>1</v>
      </c>
      <c r="AI457">
        <v>1</v>
      </c>
      <c r="AJ457">
        <v>0</v>
      </c>
      <c r="AK457">
        <v>0</v>
      </c>
      <c r="AL457" t="s">
        <v>789</v>
      </c>
      <c r="AM457" t="s">
        <v>790</v>
      </c>
      <c r="AN457" t="s">
        <v>791</v>
      </c>
      <c r="AO457" t="s">
        <v>792</v>
      </c>
      <c r="AP457" t="s">
        <v>74</v>
      </c>
      <c r="AQ457" t="s">
        <v>74</v>
      </c>
      <c r="AR457" t="s">
        <v>793</v>
      </c>
      <c r="AS457" t="s">
        <v>794</v>
      </c>
      <c r="AT457" t="s">
        <v>5277</v>
      </c>
      <c r="AU457">
        <v>1993</v>
      </c>
      <c r="AV457">
        <v>33</v>
      </c>
      <c r="AW457">
        <v>2</v>
      </c>
      <c r="AX457" t="s">
        <v>74</v>
      </c>
      <c r="AY457" t="s">
        <v>74</v>
      </c>
      <c r="AZ457" t="s">
        <v>74</v>
      </c>
      <c r="BA457" t="s">
        <v>74</v>
      </c>
      <c r="BB457">
        <v>150</v>
      </c>
      <c r="BC457">
        <v>153</v>
      </c>
      <c r="BD457" t="s">
        <v>74</v>
      </c>
      <c r="BE457" t="s">
        <v>74</v>
      </c>
      <c r="BF457" t="s">
        <v>74</v>
      </c>
      <c r="BG457" t="s">
        <v>74</v>
      </c>
      <c r="BH457" t="s">
        <v>74</v>
      </c>
      <c r="BI457">
        <v>4</v>
      </c>
      <c r="BJ457" t="s">
        <v>727</v>
      </c>
      <c r="BK457" t="s">
        <v>88</v>
      </c>
      <c r="BL457" t="s">
        <v>727</v>
      </c>
      <c r="BM457" t="s">
        <v>5278</v>
      </c>
      <c r="BN457" t="s">
        <v>74</v>
      </c>
      <c r="BO457" t="s">
        <v>74</v>
      </c>
      <c r="BP457" t="s">
        <v>74</v>
      </c>
      <c r="BQ457" t="s">
        <v>74</v>
      </c>
      <c r="BR457" t="s">
        <v>91</v>
      </c>
      <c r="BS457" t="s">
        <v>5279</v>
      </c>
      <c r="BT457" t="str">
        <f>HYPERLINK("https%3A%2F%2Fwww.webofscience.com%2Fwos%2Fwoscc%2Ffull-record%2FWOS:A1993LR64200020","View Full Record in Web of Science")</f>
        <v>View Full Record in Web of Science</v>
      </c>
    </row>
    <row r="458" spans="1:72" x14ac:dyDescent="0.15">
      <c r="A458" t="s">
        <v>72</v>
      </c>
      <c r="B458" t="s">
        <v>5280</v>
      </c>
      <c r="C458" t="s">
        <v>74</v>
      </c>
      <c r="D458" t="s">
        <v>74</v>
      </c>
      <c r="E458" t="s">
        <v>74</v>
      </c>
      <c r="F458" t="s">
        <v>5280</v>
      </c>
      <c r="G458" t="s">
        <v>74</v>
      </c>
      <c r="H458" t="s">
        <v>74</v>
      </c>
      <c r="I458" t="s">
        <v>5281</v>
      </c>
      <c r="J458" t="s">
        <v>5282</v>
      </c>
      <c r="K458" t="s">
        <v>74</v>
      </c>
      <c r="L458" t="s">
        <v>74</v>
      </c>
      <c r="M458" t="s">
        <v>77</v>
      </c>
      <c r="N458" t="s">
        <v>78</v>
      </c>
      <c r="O458" t="s">
        <v>74</v>
      </c>
      <c r="P458" t="s">
        <v>74</v>
      </c>
      <c r="Q458" t="s">
        <v>74</v>
      </c>
      <c r="R458" t="s">
        <v>74</v>
      </c>
      <c r="S458" t="s">
        <v>74</v>
      </c>
      <c r="T458" t="s">
        <v>74</v>
      </c>
      <c r="U458" t="s">
        <v>5283</v>
      </c>
      <c r="V458" t="s">
        <v>5284</v>
      </c>
      <c r="W458" t="s">
        <v>74</v>
      </c>
      <c r="X458" t="s">
        <v>74</v>
      </c>
      <c r="Y458" t="s">
        <v>5285</v>
      </c>
      <c r="Z458" t="s">
        <v>74</v>
      </c>
      <c r="AA458" t="s">
        <v>74</v>
      </c>
      <c r="AB458" t="s">
        <v>74</v>
      </c>
      <c r="AC458" t="s">
        <v>74</v>
      </c>
      <c r="AD458" t="s">
        <v>74</v>
      </c>
      <c r="AE458" t="s">
        <v>74</v>
      </c>
      <c r="AF458" t="s">
        <v>74</v>
      </c>
      <c r="AG458">
        <v>66</v>
      </c>
      <c r="AH458">
        <v>0</v>
      </c>
      <c r="AI458">
        <v>0</v>
      </c>
      <c r="AJ458">
        <v>0</v>
      </c>
      <c r="AK458">
        <v>2</v>
      </c>
      <c r="AL458" t="s">
        <v>5286</v>
      </c>
      <c r="AM458" t="s">
        <v>3578</v>
      </c>
      <c r="AN458" t="s">
        <v>5287</v>
      </c>
      <c r="AO458" t="s">
        <v>5288</v>
      </c>
      <c r="AP458" t="s">
        <v>5289</v>
      </c>
      <c r="AQ458" t="s">
        <v>74</v>
      </c>
      <c r="AR458" t="s">
        <v>5290</v>
      </c>
      <c r="AS458" t="s">
        <v>5291</v>
      </c>
      <c r="AT458" t="s">
        <v>5107</v>
      </c>
      <c r="AU458">
        <v>1993</v>
      </c>
      <c r="AV458">
        <v>18</v>
      </c>
      <c r="AW458">
        <v>1</v>
      </c>
      <c r="AX458" t="s">
        <v>74</v>
      </c>
      <c r="AY458" t="s">
        <v>74</v>
      </c>
      <c r="AZ458" t="s">
        <v>74</v>
      </c>
      <c r="BA458" t="s">
        <v>74</v>
      </c>
      <c r="BB458">
        <v>15</v>
      </c>
      <c r="BC458">
        <v>34</v>
      </c>
      <c r="BD458" t="s">
        <v>74</v>
      </c>
      <c r="BE458" t="s">
        <v>74</v>
      </c>
      <c r="BF458" t="s">
        <v>74</v>
      </c>
      <c r="BG458" t="s">
        <v>74</v>
      </c>
      <c r="BH458" t="s">
        <v>74</v>
      </c>
      <c r="BI458">
        <v>20</v>
      </c>
      <c r="BJ458" t="s">
        <v>5292</v>
      </c>
      <c r="BK458" t="s">
        <v>2994</v>
      </c>
      <c r="BL458" t="s">
        <v>5293</v>
      </c>
      <c r="BM458" t="s">
        <v>5294</v>
      </c>
      <c r="BN458" t="s">
        <v>74</v>
      </c>
      <c r="BO458" t="s">
        <v>74</v>
      </c>
      <c r="BP458" t="s">
        <v>74</v>
      </c>
      <c r="BQ458" t="s">
        <v>74</v>
      </c>
      <c r="BR458" t="s">
        <v>91</v>
      </c>
      <c r="BS458" t="s">
        <v>5295</v>
      </c>
      <c r="BT458" t="str">
        <f>HYPERLINK("https%3A%2F%2Fwww.webofscience.com%2Fwos%2Fwoscc%2Ffull-record%2FWOS:A1993LR44000005","View Full Record in Web of Science")</f>
        <v>View Full Record in Web of Science</v>
      </c>
    </row>
    <row r="459" spans="1:72" x14ac:dyDescent="0.15">
      <c r="A459" t="s">
        <v>72</v>
      </c>
      <c r="B459" t="s">
        <v>5296</v>
      </c>
      <c r="C459" t="s">
        <v>74</v>
      </c>
      <c r="D459" t="s">
        <v>74</v>
      </c>
      <c r="E459" t="s">
        <v>74</v>
      </c>
      <c r="F459" t="s">
        <v>5296</v>
      </c>
      <c r="G459" t="s">
        <v>74</v>
      </c>
      <c r="H459" t="s">
        <v>74</v>
      </c>
      <c r="I459" t="s">
        <v>5297</v>
      </c>
      <c r="J459" t="s">
        <v>869</v>
      </c>
      <c r="K459" t="s">
        <v>74</v>
      </c>
      <c r="L459" t="s">
        <v>74</v>
      </c>
      <c r="M459" t="s">
        <v>77</v>
      </c>
      <c r="N459" t="s">
        <v>884</v>
      </c>
      <c r="O459" t="s">
        <v>5298</v>
      </c>
      <c r="P459" t="s">
        <v>5299</v>
      </c>
      <c r="Q459" t="s">
        <v>5300</v>
      </c>
      <c r="R459" t="s">
        <v>74</v>
      </c>
      <c r="S459" t="s">
        <v>74</v>
      </c>
      <c r="T459" t="s">
        <v>74</v>
      </c>
      <c r="U459" t="s">
        <v>5301</v>
      </c>
      <c r="V459" t="s">
        <v>5302</v>
      </c>
      <c r="W459" t="s">
        <v>5303</v>
      </c>
      <c r="X459" t="s">
        <v>5304</v>
      </c>
      <c r="Y459" t="s">
        <v>5305</v>
      </c>
      <c r="Z459" t="s">
        <v>74</v>
      </c>
      <c r="AA459" t="s">
        <v>74</v>
      </c>
      <c r="AB459" t="s">
        <v>74</v>
      </c>
      <c r="AC459" t="s">
        <v>74</v>
      </c>
      <c r="AD459" t="s">
        <v>74</v>
      </c>
      <c r="AE459" t="s">
        <v>74</v>
      </c>
      <c r="AF459" t="s">
        <v>74</v>
      </c>
      <c r="AG459">
        <v>12</v>
      </c>
      <c r="AH459">
        <v>45</v>
      </c>
      <c r="AI459">
        <v>47</v>
      </c>
      <c r="AJ459">
        <v>0</v>
      </c>
      <c r="AK459">
        <v>0</v>
      </c>
      <c r="AL459" t="s">
        <v>873</v>
      </c>
      <c r="AM459" t="s">
        <v>140</v>
      </c>
      <c r="AN459" t="s">
        <v>874</v>
      </c>
      <c r="AO459" t="s">
        <v>875</v>
      </c>
      <c r="AP459" t="s">
        <v>74</v>
      </c>
      <c r="AQ459" t="s">
        <v>74</v>
      </c>
      <c r="AR459" t="s">
        <v>876</v>
      </c>
      <c r="AS459" t="s">
        <v>877</v>
      </c>
      <c r="AT459" t="s">
        <v>5277</v>
      </c>
      <c r="AU459">
        <v>1993</v>
      </c>
      <c r="AV459">
        <v>55</v>
      </c>
      <c r="AW459" t="s">
        <v>1589</v>
      </c>
      <c r="AX459" t="s">
        <v>74</v>
      </c>
      <c r="AY459" t="s">
        <v>74</v>
      </c>
      <c r="AZ459" t="s">
        <v>74</v>
      </c>
      <c r="BA459" t="s">
        <v>74</v>
      </c>
      <c r="BB459">
        <v>683</v>
      </c>
      <c r="BC459">
        <v>696</v>
      </c>
      <c r="BD459" t="s">
        <v>74</v>
      </c>
      <c r="BE459" t="s">
        <v>5306</v>
      </c>
      <c r="BF459" t="str">
        <f>HYPERLINK("http://dx.doi.org/10.1016/0021-9169(93)90014-P","http://dx.doi.org/10.1016/0021-9169(93)90014-P")</f>
        <v>http://dx.doi.org/10.1016/0021-9169(93)90014-P</v>
      </c>
      <c r="BG459" t="s">
        <v>74</v>
      </c>
      <c r="BH459" t="s">
        <v>74</v>
      </c>
      <c r="BI459">
        <v>14</v>
      </c>
      <c r="BJ459" t="s">
        <v>403</v>
      </c>
      <c r="BK459" t="s">
        <v>894</v>
      </c>
      <c r="BL459" t="s">
        <v>403</v>
      </c>
      <c r="BM459" t="s">
        <v>5307</v>
      </c>
      <c r="BN459" t="s">
        <v>74</v>
      </c>
      <c r="BO459" t="s">
        <v>74</v>
      </c>
      <c r="BP459" t="s">
        <v>74</v>
      </c>
      <c r="BQ459" t="s">
        <v>74</v>
      </c>
      <c r="BR459" t="s">
        <v>91</v>
      </c>
      <c r="BS459" t="s">
        <v>5308</v>
      </c>
      <c r="BT459" t="str">
        <f>HYPERLINK("https%3A%2F%2Fwww.webofscience.com%2Fwos%2Fwoscc%2Ffull-record%2FWOS:A1993KP60000014","View Full Record in Web of Science")</f>
        <v>View Full Record in Web of Science</v>
      </c>
    </row>
    <row r="460" spans="1:72" x14ac:dyDescent="0.15">
      <c r="A460" t="s">
        <v>72</v>
      </c>
      <c r="B460" t="s">
        <v>4296</v>
      </c>
      <c r="C460" t="s">
        <v>74</v>
      </c>
      <c r="D460" t="s">
        <v>74</v>
      </c>
      <c r="E460" t="s">
        <v>74</v>
      </c>
      <c r="F460" t="s">
        <v>4296</v>
      </c>
      <c r="G460" t="s">
        <v>74</v>
      </c>
      <c r="H460" t="s">
        <v>74</v>
      </c>
      <c r="I460" t="s">
        <v>5309</v>
      </c>
      <c r="J460" t="s">
        <v>5310</v>
      </c>
      <c r="K460" t="s">
        <v>74</v>
      </c>
      <c r="L460" t="s">
        <v>74</v>
      </c>
      <c r="M460" t="s">
        <v>77</v>
      </c>
      <c r="N460" t="s">
        <v>78</v>
      </c>
      <c r="O460" t="s">
        <v>74</v>
      </c>
      <c r="P460" t="s">
        <v>74</v>
      </c>
      <c r="Q460" t="s">
        <v>74</v>
      </c>
      <c r="R460" t="s">
        <v>74</v>
      </c>
      <c r="S460" t="s">
        <v>74</v>
      </c>
      <c r="T460" t="s">
        <v>5311</v>
      </c>
      <c r="U460" t="s">
        <v>5312</v>
      </c>
      <c r="V460" t="s">
        <v>5313</v>
      </c>
      <c r="W460" t="s">
        <v>74</v>
      </c>
      <c r="X460" t="s">
        <v>74</v>
      </c>
      <c r="Y460" t="s">
        <v>5285</v>
      </c>
      <c r="Z460" t="s">
        <v>74</v>
      </c>
      <c r="AA460" t="s">
        <v>74</v>
      </c>
      <c r="AB460" t="s">
        <v>74</v>
      </c>
      <c r="AC460" t="s">
        <v>74</v>
      </c>
      <c r="AD460" t="s">
        <v>74</v>
      </c>
      <c r="AE460" t="s">
        <v>74</v>
      </c>
      <c r="AF460" t="s">
        <v>74</v>
      </c>
      <c r="AG460">
        <v>170</v>
      </c>
      <c r="AH460">
        <v>65</v>
      </c>
      <c r="AI460">
        <v>74</v>
      </c>
      <c r="AJ460">
        <v>0</v>
      </c>
      <c r="AK460">
        <v>4</v>
      </c>
      <c r="AL460" t="s">
        <v>1058</v>
      </c>
      <c r="AM460" t="s">
        <v>1059</v>
      </c>
      <c r="AN460" t="s">
        <v>1060</v>
      </c>
      <c r="AO460" t="s">
        <v>5314</v>
      </c>
      <c r="AP460" t="s">
        <v>5315</v>
      </c>
      <c r="AQ460" t="s">
        <v>74</v>
      </c>
      <c r="AR460" t="s">
        <v>5316</v>
      </c>
      <c r="AS460" t="s">
        <v>5317</v>
      </c>
      <c r="AT460" t="s">
        <v>5107</v>
      </c>
      <c r="AU460">
        <v>1993</v>
      </c>
      <c r="AV460">
        <v>20</v>
      </c>
      <c r="AW460">
        <v>2</v>
      </c>
      <c r="AX460" t="s">
        <v>74</v>
      </c>
      <c r="AY460" t="s">
        <v>74</v>
      </c>
      <c r="AZ460" t="s">
        <v>74</v>
      </c>
      <c r="BA460" t="s">
        <v>74</v>
      </c>
      <c r="BB460">
        <v>145</v>
      </c>
      <c r="BC460">
        <v>161</v>
      </c>
      <c r="BD460" t="s">
        <v>74</v>
      </c>
      <c r="BE460" t="s">
        <v>5318</v>
      </c>
      <c r="BF460" t="str">
        <f>HYPERLINK("http://dx.doi.org/10.2307/2845668","http://dx.doi.org/10.2307/2845668")</f>
        <v>http://dx.doi.org/10.2307/2845668</v>
      </c>
      <c r="BG460" t="s">
        <v>74</v>
      </c>
      <c r="BH460" t="s">
        <v>74</v>
      </c>
      <c r="BI460">
        <v>17</v>
      </c>
      <c r="BJ460" t="s">
        <v>5319</v>
      </c>
      <c r="BK460" t="s">
        <v>88</v>
      </c>
      <c r="BL460" t="s">
        <v>3352</v>
      </c>
      <c r="BM460" t="s">
        <v>5320</v>
      </c>
      <c r="BN460" t="s">
        <v>74</v>
      </c>
      <c r="BO460" t="s">
        <v>74</v>
      </c>
      <c r="BP460" t="s">
        <v>74</v>
      </c>
      <c r="BQ460" t="s">
        <v>74</v>
      </c>
      <c r="BR460" t="s">
        <v>91</v>
      </c>
      <c r="BS460" t="s">
        <v>5321</v>
      </c>
      <c r="BT460" t="str">
        <f>HYPERLINK("https%3A%2F%2Fwww.webofscience.com%2Fwos%2Fwoscc%2Ffull-record%2FWOS:A1993LZ74800002","View Full Record in Web of Science")</f>
        <v>View Full Record in Web of Science</v>
      </c>
    </row>
    <row r="461" spans="1:72" x14ac:dyDescent="0.15">
      <c r="A461" t="s">
        <v>72</v>
      </c>
      <c r="B461" t="s">
        <v>5322</v>
      </c>
      <c r="C461" t="s">
        <v>74</v>
      </c>
      <c r="D461" t="s">
        <v>74</v>
      </c>
      <c r="E461" t="s">
        <v>74</v>
      </c>
      <c r="F461" t="s">
        <v>5322</v>
      </c>
      <c r="G461" t="s">
        <v>74</v>
      </c>
      <c r="H461" t="s">
        <v>74</v>
      </c>
      <c r="I461" t="s">
        <v>5323</v>
      </c>
      <c r="J461" t="s">
        <v>5324</v>
      </c>
      <c r="K461" t="s">
        <v>74</v>
      </c>
      <c r="L461" t="s">
        <v>74</v>
      </c>
      <c r="M461" t="s">
        <v>77</v>
      </c>
      <c r="N461" t="s">
        <v>78</v>
      </c>
      <c r="O461" t="s">
        <v>74</v>
      </c>
      <c r="P461" t="s">
        <v>74</v>
      </c>
      <c r="Q461" t="s">
        <v>74</v>
      </c>
      <c r="R461" t="s">
        <v>74</v>
      </c>
      <c r="S461" t="s">
        <v>74</v>
      </c>
      <c r="T461" t="s">
        <v>5325</v>
      </c>
      <c r="U461" t="s">
        <v>5326</v>
      </c>
      <c r="V461" t="s">
        <v>5327</v>
      </c>
      <c r="W461" t="s">
        <v>74</v>
      </c>
      <c r="X461" t="s">
        <v>74</v>
      </c>
      <c r="Y461" t="s">
        <v>5328</v>
      </c>
      <c r="Z461" t="s">
        <v>74</v>
      </c>
      <c r="AA461" t="s">
        <v>5329</v>
      </c>
      <c r="AB461" t="s">
        <v>5330</v>
      </c>
      <c r="AC461" t="s">
        <v>74</v>
      </c>
      <c r="AD461" t="s">
        <v>74</v>
      </c>
      <c r="AE461" t="s">
        <v>74</v>
      </c>
      <c r="AF461" t="s">
        <v>74</v>
      </c>
      <c r="AG461">
        <v>29</v>
      </c>
      <c r="AH461">
        <v>1</v>
      </c>
      <c r="AI461">
        <v>1</v>
      </c>
      <c r="AJ461">
        <v>0</v>
      </c>
      <c r="AK461">
        <v>2</v>
      </c>
      <c r="AL461" t="s">
        <v>5331</v>
      </c>
      <c r="AM461" t="s">
        <v>2041</v>
      </c>
      <c r="AN461" t="s">
        <v>5332</v>
      </c>
      <c r="AO461" t="s">
        <v>5333</v>
      </c>
      <c r="AP461" t="s">
        <v>74</v>
      </c>
      <c r="AQ461" t="s">
        <v>74</v>
      </c>
      <c r="AR461" t="s">
        <v>5334</v>
      </c>
      <c r="AS461" t="s">
        <v>5335</v>
      </c>
      <c r="AT461" t="s">
        <v>5107</v>
      </c>
      <c r="AU461">
        <v>1993</v>
      </c>
      <c r="AV461">
        <v>18</v>
      </c>
      <c r="AW461">
        <v>1</v>
      </c>
      <c r="AX461" t="s">
        <v>74</v>
      </c>
      <c r="AY461" t="s">
        <v>74</v>
      </c>
      <c r="AZ461" t="s">
        <v>74</v>
      </c>
      <c r="BA461" t="s">
        <v>74</v>
      </c>
      <c r="BB461">
        <v>141</v>
      </c>
      <c r="BC461">
        <v>148</v>
      </c>
      <c r="BD461" t="s">
        <v>74</v>
      </c>
      <c r="BE461" t="s">
        <v>5336</v>
      </c>
      <c r="BF461" t="str">
        <f>HYPERLINK("http://dx.doi.org/10.1007/BF02703045","http://dx.doi.org/10.1007/BF02703045")</f>
        <v>http://dx.doi.org/10.1007/BF02703045</v>
      </c>
      <c r="BG461" t="s">
        <v>74</v>
      </c>
      <c r="BH461" t="s">
        <v>74</v>
      </c>
      <c r="BI461">
        <v>8</v>
      </c>
      <c r="BJ461" t="s">
        <v>863</v>
      </c>
      <c r="BK461" t="s">
        <v>88</v>
      </c>
      <c r="BL461" t="s">
        <v>864</v>
      </c>
      <c r="BM461" t="s">
        <v>5337</v>
      </c>
      <c r="BN461" t="s">
        <v>74</v>
      </c>
      <c r="BO461" t="s">
        <v>74</v>
      </c>
      <c r="BP461" t="s">
        <v>74</v>
      </c>
      <c r="BQ461" t="s">
        <v>74</v>
      </c>
      <c r="BR461" t="s">
        <v>91</v>
      </c>
      <c r="BS461" t="s">
        <v>5338</v>
      </c>
      <c r="BT461" t="str">
        <f>HYPERLINK("https%3A%2F%2Fwww.webofscience.com%2Fwos%2Fwoscc%2Ffull-record%2FWOS:A1993KR98700013","View Full Record in Web of Science")</f>
        <v>View Full Record in Web of Science</v>
      </c>
    </row>
    <row r="462" spans="1:72" x14ac:dyDescent="0.15">
      <c r="A462" t="s">
        <v>72</v>
      </c>
      <c r="B462" t="s">
        <v>5339</v>
      </c>
      <c r="C462" t="s">
        <v>74</v>
      </c>
      <c r="D462" t="s">
        <v>74</v>
      </c>
      <c r="E462" t="s">
        <v>74</v>
      </c>
      <c r="F462" t="s">
        <v>5339</v>
      </c>
      <c r="G462" t="s">
        <v>74</v>
      </c>
      <c r="H462" t="s">
        <v>74</v>
      </c>
      <c r="I462" t="s">
        <v>5340</v>
      </c>
      <c r="J462" t="s">
        <v>5341</v>
      </c>
      <c r="K462" t="s">
        <v>74</v>
      </c>
      <c r="L462" t="s">
        <v>74</v>
      </c>
      <c r="M462" t="s">
        <v>77</v>
      </c>
      <c r="N462" t="s">
        <v>78</v>
      </c>
      <c r="O462" t="s">
        <v>74</v>
      </c>
      <c r="P462" t="s">
        <v>74</v>
      </c>
      <c r="Q462" t="s">
        <v>74</v>
      </c>
      <c r="R462" t="s">
        <v>74</v>
      </c>
      <c r="S462" t="s">
        <v>74</v>
      </c>
      <c r="T462" t="s">
        <v>5342</v>
      </c>
      <c r="U462" t="s">
        <v>5343</v>
      </c>
      <c r="V462" t="s">
        <v>5344</v>
      </c>
      <c r="W462" t="s">
        <v>5345</v>
      </c>
      <c r="X462" t="s">
        <v>5346</v>
      </c>
      <c r="Y462" t="s">
        <v>5347</v>
      </c>
      <c r="Z462" t="s">
        <v>74</v>
      </c>
      <c r="AA462" t="s">
        <v>5348</v>
      </c>
      <c r="AB462" t="s">
        <v>5349</v>
      </c>
      <c r="AC462" t="s">
        <v>74</v>
      </c>
      <c r="AD462" t="s">
        <v>74</v>
      </c>
      <c r="AE462" t="s">
        <v>74</v>
      </c>
      <c r="AF462" t="s">
        <v>74</v>
      </c>
      <c r="AG462">
        <v>46</v>
      </c>
      <c r="AH462">
        <v>49</v>
      </c>
      <c r="AI462">
        <v>55</v>
      </c>
      <c r="AJ462">
        <v>0</v>
      </c>
      <c r="AK462">
        <v>8</v>
      </c>
      <c r="AL462" t="s">
        <v>4075</v>
      </c>
      <c r="AM462" t="s">
        <v>5350</v>
      </c>
      <c r="AN462" t="s">
        <v>5351</v>
      </c>
      <c r="AO462" t="s">
        <v>5352</v>
      </c>
      <c r="AP462" t="s">
        <v>74</v>
      </c>
      <c r="AQ462" t="s">
        <v>74</v>
      </c>
      <c r="AR462" t="s">
        <v>5353</v>
      </c>
      <c r="AS462" t="s">
        <v>5354</v>
      </c>
      <c r="AT462" t="s">
        <v>5277</v>
      </c>
      <c r="AU462">
        <v>1993</v>
      </c>
      <c r="AV462">
        <v>40</v>
      </c>
      <c r="AW462">
        <v>2</v>
      </c>
      <c r="AX462" t="s">
        <v>74</v>
      </c>
      <c r="AY462" t="s">
        <v>74</v>
      </c>
      <c r="AZ462" t="s">
        <v>74</v>
      </c>
      <c r="BA462" t="s">
        <v>74</v>
      </c>
      <c r="BB462">
        <v>121</v>
      </c>
      <c r="BC462">
        <v>131</v>
      </c>
      <c r="BD462" t="s">
        <v>74</v>
      </c>
      <c r="BE462" t="s">
        <v>5355</v>
      </c>
      <c r="BF462" t="str">
        <f>HYPERLINK("http://dx.doi.org/10.1111/j.1550-7408.1993.tb04891.x","http://dx.doi.org/10.1111/j.1550-7408.1993.tb04891.x")</f>
        <v>http://dx.doi.org/10.1111/j.1550-7408.1993.tb04891.x</v>
      </c>
      <c r="BG462" t="s">
        <v>74</v>
      </c>
      <c r="BH462" t="s">
        <v>74</v>
      </c>
      <c r="BI462">
        <v>11</v>
      </c>
      <c r="BJ462" t="s">
        <v>5356</v>
      </c>
      <c r="BK462" t="s">
        <v>88</v>
      </c>
      <c r="BL462" t="s">
        <v>5356</v>
      </c>
      <c r="BM462" t="s">
        <v>5357</v>
      </c>
      <c r="BN462" t="s">
        <v>74</v>
      </c>
      <c r="BO462" t="s">
        <v>74</v>
      </c>
      <c r="BP462" t="s">
        <v>74</v>
      </c>
      <c r="BQ462" t="s">
        <v>74</v>
      </c>
      <c r="BR462" t="s">
        <v>91</v>
      </c>
      <c r="BS462" t="s">
        <v>5358</v>
      </c>
      <c r="BT462" t="str">
        <f>HYPERLINK("https%3A%2F%2Fwww.webofscience.com%2Fwos%2Fwoscc%2Ffull-record%2FWOS:A1993KV47400001","View Full Record in Web of Science")</f>
        <v>View Full Record in Web of Science</v>
      </c>
    </row>
    <row r="463" spans="1:72" x14ac:dyDescent="0.15">
      <c r="A463" t="s">
        <v>72</v>
      </c>
      <c r="B463" t="s">
        <v>5359</v>
      </c>
      <c r="C463" t="s">
        <v>74</v>
      </c>
      <c r="D463" t="s">
        <v>74</v>
      </c>
      <c r="E463" t="s">
        <v>74</v>
      </c>
      <c r="F463" t="s">
        <v>5359</v>
      </c>
      <c r="G463" t="s">
        <v>74</v>
      </c>
      <c r="H463" t="s">
        <v>74</v>
      </c>
      <c r="I463" t="s">
        <v>5360</v>
      </c>
      <c r="J463" t="s">
        <v>3604</v>
      </c>
      <c r="K463" t="s">
        <v>74</v>
      </c>
      <c r="L463" t="s">
        <v>74</v>
      </c>
      <c r="M463" t="s">
        <v>77</v>
      </c>
      <c r="N463" t="s">
        <v>78</v>
      </c>
      <c r="O463" t="s">
        <v>74</v>
      </c>
      <c r="P463" t="s">
        <v>74</v>
      </c>
      <c r="Q463" t="s">
        <v>74</v>
      </c>
      <c r="R463" t="s">
        <v>74</v>
      </c>
      <c r="S463" t="s">
        <v>74</v>
      </c>
      <c r="T463" t="s">
        <v>74</v>
      </c>
      <c r="U463" t="s">
        <v>5361</v>
      </c>
      <c r="V463" t="s">
        <v>5362</v>
      </c>
      <c r="W463" t="s">
        <v>5363</v>
      </c>
      <c r="X463" t="s">
        <v>5364</v>
      </c>
      <c r="Y463" t="s">
        <v>5365</v>
      </c>
      <c r="Z463" t="s">
        <v>74</v>
      </c>
      <c r="AA463" t="s">
        <v>74</v>
      </c>
      <c r="AB463" t="s">
        <v>74</v>
      </c>
      <c r="AC463" t="s">
        <v>74</v>
      </c>
      <c r="AD463" t="s">
        <v>74</v>
      </c>
      <c r="AE463" t="s">
        <v>74</v>
      </c>
      <c r="AF463" t="s">
        <v>74</v>
      </c>
      <c r="AG463">
        <v>30</v>
      </c>
      <c r="AH463">
        <v>155</v>
      </c>
      <c r="AI463">
        <v>158</v>
      </c>
      <c r="AJ463">
        <v>0</v>
      </c>
      <c r="AK463">
        <v>3</v>
      </c>
      <c r="AL463" t="s">
        <v>256</v>
      </c>
      <c r="AM463" t="s">
        <v>257</v>
      </c>
      <c r="AN463" t="s">
        <v>396</v>
      </c>
      <c r="AO463" t="s">
        <v>3611</v>
      </c>
      <c r="AP463" t="s">
        <v>3612</v>
      </c>
      <c r="AQ463" t="s">
        <v>74</v>
      </c>
      <c r="AR463" t="s">
        <v>3613</v>
      </c>
      <c r="AS463" t="s">
        <v>3614</v>
      </c>
      <c r="AT463" t="s">
        <v>5366</v>
      </c>
      <c r="AU463">
        <v>1993</v>
      </c>
      <c r="AV463">
        <v>98</v>
      </c>
      <c r="AW463" t="s">
        <v>5367</v>
      </c>
      <c r="AX463" t="s">
        <v>74</v>
      </c>
      <c r="AY463" t="s">
        <v>74</v>
      </c>
      <c r="AZ463" t="s">
        <v>74</v>
      </c>
      <c r="BA463" t="s">
        <v>74</v>
      </c>
      <c r="BB463">
        <v>3767</v>
      </c>
      <c r="BC463">
        <v>3776</v>
      </c>
      <c r="BD463" t="s">
        <v>74</v>
      </c>
      <c r="BE463" t="s">
        <v>5368</v>
      </c>
      <c r="BF463" t="str">
        <f>HYPERLINK("http://dx.doi.org/10.1029/92JA01382","http://dx.doi.org/10.1029/92JA01382")</f>
        <v>http://dx.doi.org/10.1029/92JA01382</v>
      </c>
      <c r="BG463" t="s">
        <v>74</v>
      </c>
      <c r="BH463" t="s">
        <v>74</v>
      </c>
      <c r="BI463">
        <v>10</v>
      </c>
      <c r="BJ463" t="s">
        <v>2327</v>
      </c>
      <c r="BK463" t="s">
        <v>88</v>
      </c>
      <c r="BL463" t="s">
        <v>2327</v>
      </c>
      <c r="BM463" t="s">
        <v>5369</v>
      </c>
      <c r="BN463" t="s">
        <v>74</v>
      </c>
      <c r="BO463" t="s">
        <v>74</v>
      </c>
      <c r="BP463" t="s">
        <v>74</v>
      </c>
      <c r="BQ463" t="s">
        <v>74</v>
      </c>
      <c r="BR463" t="s">
        <v>91</v>
      </c>
      <c r="BS463" t="s">
        <v>5370</v>
      </c>
      <c r="BT463" t="str">
        <f>HYPERLINK("https%3A%2F%2Fwww.webofscience.com%2Fwos%2Fwoscc%2Ffull-record%2FWOS:A1993KP92900026","View Full Record in Web of Science")</f>
        <v>View Full Record in Web of Science</v>
      </c>
    </row>
    <row r="464" spans="1:72" x14ac:dyDescent="0.15">
      <c r="A464" t="s">
        <v>72</v>
      </c>
      <c r="B464" t="s">
        <v>5371</v>
      </c>
      <c r="C464" t="s">
        <v>74</v>
      </c>
      <c r="D464" t="s">
        <v>74</v>
      </c>
      <c r="E464" t="s">
        <v>74</v>
      </c>
      <c r="F464" t="s">
        <v>5371</v>
      </c>
      <c r="G464" t="s">
        <v>74</v>
      </c>
      <c r="H464" t="s">
        <v>74</v>
      </c>
      <c r="I464" t="s">
        <v>5372</v>
      </c>
      <c r="J464" t="s">
        <v>933</v>
      </c>
      <c r="K464" t="s">
        <v>74</v>
      </c>
      <c r="L464" t="s">
        <v>74</v>
      </c>
      <c r="M464" t="s">
        <v>77</v>
      </c>
      <c r="N464" t="s">
        <v>484</v>
      </c>
      <c r="O464" t="s">
        <v>74</v>
      </c>
      <c r="P464" t="s">
        <v>74</v>
      </c>
      <c r="Q464" t="s">
        <v>74</v>
      </c>
      <c r="R464" t="s">
        <v>74</v>
      </c>
      <c r="S464" t="s">
        <v>74</v>
      </c>
      <c r="T464" t="s">
        <v>5373</v>
      </c>
      <c r="U464" t="s">
        <v>5374</v>
      </c>
      <c r="V464" t="s">
        <v>5375</v>
      </c>
      <c r="W464" t="s">
        <v>74</v>
      </c>
      <c r="X464" t="s">
        <v>74</v>
      </c>
      <c r="Y464" t="s">
        <v>2162</v>
      </c>
      <c r="Z464" t="s">
        <v>74</v>
      </c>
      <c r="AA464" t="s">
        <v>74</v>
      </c>
      <c r="AB464" t="s">
        <v>74</v>
      </c>
      <c r="AC464" t="s">
        <v>74</v>
      </c>
      <c r="AD464" t="s">
        <v>74</v>
      </c>
      <c r="AE464" t="s">
        <v>74</v>
      </c>
      <c r="AF464" t="s">
        <v>74</v>
      </c>
      <c r="AG464">
        <v>192</v>
      </c>
      <c r="AH464">
        <v>99</v>
      </c>
      <c r="AI464">
        <v>107</v>
      </c>
      <c r="AJ464">
        <v>0</v>
      </c>
      <c r="AK464">
        <v>9</v>
      </c>
      <c r="AL464" t="s">
        <v>938</v>
      </c>
      <c r="AM464" t="s">
        <v>3578</v>
      </c>
      <c r="AN464" t="s">
        <v>5376</v>
      </c>
      <c r="AO464" t="s">
        <v>940</v>
      </c>
      <c r="AP464" t="s">
        <v>5377</v>
      </c>
      <c r="AQ464" t="s">
        <v>74</v>
      </c>
      <c r="AR464" t="s">
        <v>941</v>
      </c>
      <c r="AS464" t="s">
        <v>942</v>
      </c>
      <c r="AT464" t="s">
        <v>5277</v>
      </c>
      <c r="AU464">
        <v>1993</v>
      </c>
      <c r="AV464">
        <v>27</v>
      </c>
      <c r="AW464">
        <v>2</v>
      </c>
      <c r="AX464" t="s">
        <v>74</v>
      </c>
      <c r="AY464" t="s">
        <v>74</v>
      </c>
      <c r="AZ464" t="s">
        <v>74</v>
      </c>
      <c r="BA464" t="s">
        <v>74</v>
      </c>
      <c r="BB464">
        <v>323</v>
      </c>
      <c r="BC464">
        <v>421</v>
      </c>
      <c r="BD464" t="s">
        <v>74</v>
      </c>
      <c r="BE464" t="s">
        <v>5378</v>
      </c>
      <c r="BF464" t="str">
        <f>HYPERLINK("http://dx.doi.org/10.1080/00222939300770171","http://dx.doi.org/10.1080/00222939300770171")</f>
        <v>http://dx.doi.org/10.1080/00222939300770171</v>
      </c>
      <c r="BG464" t="s">
        <v>74</v>
      </c>
      <c r="BH464" t="s">
        <v>74</v>
      </c>
      <c r="BI464">
        <v>99</v>
      </c>
      <c r="BJ464" t="s">
        <v>944</v>
      </c>
      <c r="BK464" t="s">
        <v>88</v>
      </c>
      <c r="BL464" t="s">
        <v>945</v>
      </c>
      <c r="BM464" t="s">
        <v>5379</v>
      </c>
      <c r="BN464" t="s">
        <v>74</v>
      </c>
      <c r="BO464" t="s">
        <v>74</v>
      </c>
      <c r="BP464" t="s">
        <v>74</v>
      </c>
      <c r="BQ464" t="s">
        <v>74</v>
      </c>
      <c r="BR464" t="s">
        <v>91</v>
      </c>
      <c r="BS464" t="s">
        <v>5380</v>
      </c>
      <c r="BT464" t="str">
        <f>HYPERLINK("https%3A%2F%2Fwww.webofscience.com%2Fwos%2Fwoscc%2Ffull-record%2FWOS:A1993LC39800006","View Full Record in Web of Science")</f>
        <v>View Full Record in Web of Science</v>
      </c>
    </row>
    <row r="465" spans="1:72" x14ac:dyDescent="0.15">
      <c r="A465" t="s">
        <v>72</v>
      </c>
      <c r="B465" t="s">
        <v>5381</v>
      </c>
      <c r="C465" t="s">
        <v>74</v>
      </c>
      <c r="D465" t="s">
        <v>74</v>
      </c>
      <c r="E465" t="s">
        <v>74</v>
      </c>
      <c r="F465" t="s">
        <v>5381</v>
      </c>
      <c r="G465" t="s">
        <v>74</v>
      </c>
      <c r="H465" t="s">
        <v>74</v>
      </c>
      <c r="I465" t="s">
        <v>5382</v>
      </c>
      <c r="J465" t="s">
        <v>5383</v>
      </c>
      <c r="K465" t="s">
        <v>74</v>
      </c>
      <c r="L465" t="s">
        <v>74</v>
      </c>
      <c r="M465" t="s">
        <v>77</v>
      </c>
      <c r="N465" t="s">
        <v>78</v>
      </c>
      <c r="O465" t="s">
        <v>74</v>
      </c>
      <c r="P465" t="s">
        <v>74</v>
      </c>
      <c r="Q465" t="s">
        <v>74</v>
      </c>
      <c r="R465" t="s">
        <v>74</v>
      </c>
      <c r="S465" t="s">
        <v>74</v>
      </c>
      <c r="T465" t="s">
        <v>74</v>
      </c>
      <c r="U465" t="s">
        <v>5384</v>
      </c>
      <c r="V465" t="s">
        <v>5385</v>
      </c>
      <c r="W465" t="s">
        <v>5386</v>
      </c>
      <c r="X465" t="s">
        <v>5387</v>
      </c>
      <c r="Y465" t="s">
        <v>5388</v>
      </c>
      <c r="Z465" t="s">
        <v>74</v>
      </c>
      <c r="AA465" t="s">
        <v>5389</v>
      </c>
      <c r="AB465" t="s">
        <v>5390</v>
      </c>
      <c r="AC465" t="s">
        <v>74</v>
      </c>
      <c r="AD465" t="s">
        <v>74</v>
      </c>
      <c r="AE465" t="s">
        <v>74</v>
      </c>
      <c r="AF465" t="s">
        <v>74</v>
      </c>
      <c r="AG465">
        <v>33</v>
      </c>
      <c r="AH465">
        <v>46</v>
      </c>
      <c r="AI465">
        <v>48</v>
      </c>
      <c r="AJ465">
        <v>0</v>
      </c>
      <c r="AK465">
        <v>3</v>
      </c>
      <c r="AL465" t="s">
        <v>1214</v>
      </c>
      <c r="AM465" t="s">
        <v>161</v>
      </c>
      <c r="AN465" t="s">
        <v>1215</v>
      </c>
      <c r="AO465" t="s">
        <v>5391</v>
      </c>
      <c r="AP465" t="s">
        <v>74</v>
      </c>
      <c r="AQ465" t="s">
        <v>74</v>
      </c>
      <c r="AR465" t="s">
        <v>5392</v>
      </c>
      <c r="AS465" t="s">
        <v>5393</v>
      </c>
      <c r="AT465" t="s">
        <v>5107</v>
      </c>
      <c r="AU465">
        <v>1993</v>
      </c>
      <c r="AV465">
        <v>67</v>
      </c>
      <c r="AW465">
        <v>2</v>
      </c>
      <c r="AX465" t="s">
        <v>74</v>
      </c>
      <c r="AY465" t="s">
        <v>74</v>
      </c>
      <c r="AZ465" t="s">
        <v>74</v>
      </c>
      <c r="BA465" t="s">
        <v>74</v>
      </c>
      <c r="BB465">
        <v>250</v>
      </c>
      <c r="BC465">
        <v>257</v>
      </c>
      <c r="BD465" t="s">
        <v>74</v>
      </c>
      <c r="BE465" t="s">
        <v>5394</v>
      </c>
      <c r="BF465" t="str">
        <f>HYPERLINK("http://dx.doi.org/10.1017/S0022336000032170","http://dx.doi.org/10.1017/S0022336000032170")</f>
        <v>http://dx.doi.org/10.1017/S0022336000032170</v>
      </c>
      <c r="BG465" t="s">
        <v>74</v>
      </c>
      <c r="BH465" t="s">
        <v>74</v>
      </c>
      <c r="BI465">
        <v>8</v>
      </c>
      <c r="BJ465" t="s">
        <v>109</v>
      </c>
      <c r="BK465" t="s">
        <v>88</v>
      </c>
      <c r="BL465" t="s">
        <v>109</v>
      </c>
      <c r="BM465" t="s">
        <v>5395</v>
      </c>
      <c r="BN465" t="s">
        <v>74</v>
      </c>
      <c r="BO465" t="s">
        <v>74</v>
      </c>
      <c r="BP465" t="s">
        <v>74</v>
      </c>
      <c r="BQ465" t="s">
        <v>74</v>
      </c>
      <c r="BR465" t="s">
        <v>91</v>
      </c>
      <c r="BS465" t="s">
        <v>5396</v>
      </c>
      <c r="BT465" t="str">
        <f>HYPERLINK("https%3A%2F%2Fwww.webofscience.com%2Fwos%2Fwoscc%2Ffull-record%2FWOS:A1993KR70700009","View Full Record in Web of Science")</f>
        <v>View Full Record in Web of Science</v>
      </c>
    </row>
    <row r="466" spans="1:72" x14ac:dyDescent="0.15">
      <c r="A466" t="s">
        <v>72</v>
      </c>
      <c r="B466" t="s">
        <v>5397</v>
      </c>
      <c r="C466" t="s">
        <v>74</v>
      </c>
      <c r="D466" t="s">
        <v>74</v>
      </c>
      <c r="E466" t="s">
        <v>74</v>
      </c>
      <c r="F466" t="s">
        <v>5397</v>
      </c>
      <c r="G466" t="s">
        <v>74</v>
      </c>
      <c r="H466" t="s">
        <v>74</v>
      </c>
      <c r="I466" t="s">
        <v>5398</v>
      </c>
      <c r="J466" t="s">
        <v>5399</v>
      </c>
      <c r="K466" t="s">
        <v>74</v>
      </c>
      <c r="L466" t="s">
        <v>74</v>
      </c>
      <c r="M466" t="s">
        <v>77</v>
      </c>
      <c r="N466" t="s">
        <v>78</v>
      </c>
      <c r="O466" t="s">
        <v>74</v>
      </c>
      <c r="P466" t="s">
        <v>74</v>
      </c>
      <c r="Q466" t="s">
        <v>74</v>
      </c>
      <c r="R466" t="s">
        <v>74</v>
      </c>
      <c r="S466" t="s">
        <v>74</v>
      </c>
      <c r="T466" t="s">
        <v>74</v>
      </c>
      <c r="U466" t="s">
        <v>5400</v>
      </c>
      <c r="V466" t="s">
        <v>5401</v>
      </c>
      <c r="W466" t="s">
        <v>5402</v>
      </c>
      <c r="X466" t="s">
        <v>5403</v>
      </c>
      <c r="Y466" t="s">
        <v>5404</v>
      </c>
      <c r="Z466" t="s">
        <v>74</v>
      </c>
      <c r="AA466" t="s">
        <v>5405</v>
      </c>
      <c r="AB466" t="s">
        <v>5406</v>
      </c>
      <c r="AC466" t="s">
        <v>74</v>
      </c>
      <c r="AD466" t="s">
        <v>74</v>
      </c>
      <c r="AE466" t="s">
        <v>74</v>
      </c>
      <c r="AF466" t="s">
        <v>74</v>
      </c>
      <c r="AG466">
        <v>42</v>
      </c>
      <c r="AH466">
        <v>114</v>
      </c>
      <c r="AI466">
        <v>119</v>
      </c>
      <c r="AJ466">
        <v>1</v>
      </c>
      <c r="AK466">
        <v>35</v>
      </c>
      <c r="AL466" t="s">
        <v>5407</v>
      </c>
      <c r="AM466" t="s">
        <v>5408</v>
      </c>
      <c r="AN466" t="s">
        <v>5409</v>
      </c>
      <c r="AO466" t="s">
        <v>5410</v>
      </c>
      <c r="AP466" t="s">
        <v>74</v>
      </c>
      <c r="AQ466" t="s">
        <v>74</v>
      </c>
      <c r="AR466" t="s">
        <v>5411</v>
      </c>
      <c r="AS466" t="s">
        <v>5412</v>
      </c>
      <c r="AT466" t="s">
        <v>5366</v>
      </c>
      <c r="AU466">
        <v>1993</v>
      </c>
      <c r="AV466">
        <v>70</v>
      </c>
      <c r="AW466">
        <v>3</v>
      </c>
      <c r="AX466" t="s">
        <v>74</v>
      </c>
      <c r="AY466" t="s">
        <v>74</v>
      </c>
      <c r="AZ466" t="s">
        <v>74</v>
      </c>
      <c r="BA466" t="s">
        <v>74</v>
      </c>
      <c r="BB466">
        <v>205</v>
      </c>
      <c r="BC466">
        <v>214</v>
      </c>
      <c r="BD466" t="s">
        <v>74</v>
      </c>
      <c r="BE466" t="s">
        <v>5413</v>
      </c>
      <c r="BF466" t="str">
        <f>HYPERLINK("http://dx.doi.org/10.1016/1010-6030(93)85045-A","http://dx.doi.org/10.1016/1010-6030(93)85045-A")</f>
        <v>http://dx.doi.org/10.1016/1010-6030(93)85045-A</v>
      </c>
      <c r="BG466" t="s">
        <v>74</v>
      </c>
      <c r="BH466" t="s">
        <v>74</v>
      </c>
      <c r="BI466">
        <v>10</v>
      </c>
      <c r="BJ466" t="s">
        <v>2086</v>
      </c>
      <c r="BK466" t="s">
        <v>88</v>
      </c>
      <c r="BL466" t="s">
        <v>2087</v>
      </c>
      <c r="BM466" t="s">
        <v>5414</v>
      </c>
      <c r="BN466" t="s">
        <v>74</v>
      </c>
      <c r="BO466" t="s">
        <v>74</v>
      </c>
      <c r="BP466" t="s">
        <v>74</v>
      </c>
      <c r="BQ466" t="s">
        <v>74</v>
      </c>
      <c r="BR466" t="s">
        <v>91</v>
      </c>
      <c r="BS466" t="s">
        <v>5415</v>
      </c>
      <c r="BT466" t="str">
        <f>HYPERLINK("https%3A%2F%2Fwww.webofscience.com%2Fwos%2Fwoscc%2Ffull-record%2FWOS:A1993KT79500001","View Full Record in Web of Science")</f>
        <v>View Full Record in Web of Science</v>
      </c>
    </row>
    <row r="467" spans="1:72" x14ac:dyDescent="0.15">
      <c r="A467" t="s">
        <v>72</v>
      </c>
      <c r="B467" t="s">
        <v>5416</v>
      </c>
      <c r="C467" t="s">
        <v>74</v>
      </c>
      <c r="D467" t="s">
        <v>74</v>
      </c>
      <c r="E467" t="s">
        <v>74</v>
      </c>
      <c r="F467" t="s">
        <v>5416</v>
      </c>
      <c r="G467" t="s">
        <v>74</v>
      </c>
      <c r="H467" t="s">
        <v>74</v>
      </c>
      <c r="I467" t="s">
        <v>5417</v>
      </c>
      <c r="J467" t="s">
        <v>950</v>
      </c>
      <c r="K467" t="s">
        <v>74</v>
      </c>
      <c r="L467" t="s">
        <v>74</v>
      </c>
      <c r="M467" t="s">
        <v>77</v>
      </c>
      <c r="N467" t="s">
        <v>78</v>
      </c>
      <c r="O467" t="s">
        <v>74</v>
      </c>
      <c r="P467" t="s">
        <v>74</v>
      </c>
      <c r="Q467" t="s">
        <v>74</v>
      </c>
      <c r="R467" t="s">
        <v>74</v>
      </c>
      <c r="S467" t="s">
        <v>74</v>
      </c>
      <c r="T467" t="s">
        <v>74</v>
      </c>
      <c r="U467" t="s">
        <v>5418</v>
      </c>
      <c r="V467" t="s">
        <v>5419</v>
      </c>
      <c r="W467" t="s">
        <v>74</v>
      </c>
      <c r="X467" t="s">
        <v>74</v>
      </c>
      <c r="Y467" t="s">
        <v>5420</v>
      </c>
      <c r="Z467" t="s">
        <v>74</v>
      </c>
      <c r="AA467" t="s">
        <v>74</v>
      </c>
      <c r="AB467" t="s">
        <v>74</v>
      </c>
      <c r="AC467" t="s">
        <v>74</v>
      </c>
      <c r="AD467" t="s">
        <v>74</v>
      </c>
      <c r="AE467" t="s">
        <v>74</v>
      </c>
      <c r="AF467" t="s">
        <v>74</v>
      </c>
      <c r="AG467">
        <v>33</v>
      </c>
      <c r="AH467">
        <v>49</v>
      </c>
      <c r="AI467">
        <v>52</v>
      </c>
      <c r="AJ467">
        <v>0</v>
      </c>
      <c r="AK467">
        <v>1</v>
      </c>
      <c r="AL467" t="s">
        <v>956</v>
      </c>
      <c r="AM467" t="s">
        <v>957</v>
      </c>
      <c r="AN467" t="s">
        <v>958</v>
      </c>
      <c r="AO467" t="s">
        <v>959</v>
      </c>
      <c r="AP467" t="s">
        <v>74</v>
      </c>
      <c r="AQ467" t="s">
        <v>74</v>
      </c>
      <c r="AR467" t="s">
        <v>960</v>
      </c>
      <c r="AS467" t="s">
        <v>961</v>
      </c>
      <c r="AT467" t="s">
        <v>5107</v>
      </c>
      <c r="AU467">
        <v>1993</v>
      </c>
      <c r="AV467">
        <v>23</v>
      </c>
      <c r="AW467">
        <v>3</v>
      </c>
      <c r="AX467" t="s">
        <v>74</v>
      </c>
      <c r="AY467" t="s">
        <v>74</v>
      </c>
      <c r="AZ467" t="s">
        <v>74</v>
      </c>
      <c r="BA467" t="s">
        <v>74</v>
      </c>
      <c r="BB467">
        <v>452</v>
      </c>
      <c r="BC467">
        <v>464</v>
      </c>
      <c r="BD467" t="s">
        <v>74</v>
      </c>
      <c r="BE467" t="s">
        <v>5421</v>
      </c>
      <c r="BF467" t="str">
        <f>HYPERLINK("http://dx.doi.org/10.1175/1520-0485(1993)023&lt;0452:THAFFW&gt;2.0.CO;2","http://dx.doi.org/10.1175/1520-0485(1993)023&lt;0452:THAFFW&gt;2.0.CO;2")</f>
        <v>http://dx.doi.org/10.1175/1520-0485(1993)023&lt;0452:THAFFW&gt;2.0.CO;2</v>
      </c>
      <c r="BG467" t="s">
        <v>74</v>
      </c>
      <c r="BH467" t="s">
        <v>74</v>
      </c>
      <c r="BI467">
        <v>13</v>
      </c>
      <c r="BJ467" t="s">
        <v>963</v>
      </c>
      <c r="BK467" t="s">
        <v>88</v>
      </c>
      <c r="BL467" t="s">
        <v>963</v>
      </c>
      <c r="BM467" t="s">
        <v>5422</v>
      </c>
      <c r="BN467" t="s">
        <v>74</v>
      </c>
      <c r="BO467" t="s">
        <v>169</v>
      </c>
      <c r="BP467" t="s">
        <v>74</v>
      </c>
      <c r="BQ467" t="s">
        <v>74</v>
      </c>
      <c r="BR467" t="s">
        <v>91</v>
      </c>
      <c r="BS467" t="s">
        <v>5423</v>
      </c>
      <c r="BT467" t="str">
        <f>HYPERLINK("https%3A%2F%2Fwww.webofscience.com%2Fwos%2Fwoscc%2Ffull-record%2FWOS:A1993KT61000003","View Full Record in Web of Science")</f>
        <v>View Full Record in Web of Science</v>
      </c>
    </row>
    <row r="468" spans="1:72" x14ac:dyDescent="0.15">
      <c r="A468" t="s">
        <v>72</v>
      </c>
      <c r="B468" t="s">
        <v>5424</v>
      </c>
      <c r="C468" t="s">
        <v>74</v>
      </c>
      <c r="D468" t="s">
        <v>74</v>
      </c>
      <c r="E468" t="s">
        <v>74</v>
      </c>
      <c r="F468" t="s">
        <v>5424</v>
      </c>
      <c r="G468" t="s">
        <v>74</v>
      </c>
      <c r="H468" t="s">
        <v>74</v>
      </c>
      <c r="I468" t="s">
        <v>5425</v>
      </c>
      <c r="J468" t="s">
        <v>950</v>
      </c>
      <c r="K468" t="s">
        <v>74</v>
      </c>
      <c r="L468" t="s">
        <v>74</v>
      </c>
      <c r="M468" t="s">
        <v>77</v>
      </c>
      <c r="N468" t="s">
        <v>78</v>
      </c>
      <c r="O468" t="s">
        <v>74</v>
      </c>
      <c r="P468" t="s">
        <v>74</v>
      </c>
      <c r="Q468" t="s">
        <v>74</v>
      </c>
      <c r="R468" t="s">
        <v>74</v>
      </c>
      <c r="S468" t="s">
        <v>74</v>
      </c>
      <c r="T468" t="s">
        <v>74</v>
      </c>
      <c r="U468" t="s">
        <v>5426</v>
      </c>
      <c r="V468" t="s">
        <v>5427</v>
      </c>
      <c r="W468" t="s">
        <v>5428</v>
      </c>
      <c r="X468" t="s">
        <v>2803</v>
      </c>
      <c r="Y468" t="s">
        <v>5429</v>
      </c>
      <c r="Z468" t="s">
        <v>74</v>
      </c>
      <c r="AA468" t="s">
        <v>5430</v>
      </c>
      <c r="AB468" t="s">
        <v>5431</v>
      </c>
      <c r="AC468" t="s">
        <v>74</v>
      </c>
      <c r="AD468" t="s">
        <v>74</v>
      </c>
      <c r="AE468" t="s">
        <v>74</v>
      </c>
      <c r="AF468" t="s">
        <v>74</v>
      </c>
      <c r="AG468">
        <v>33</v>
      </c>
      <c r="AH468">
        <v>91</v>
      </c>
      <c r="AI468">
        <v>93</v>
      </c>
      <c r="AJ468">
        <v>0</v>
      </c>
      <c r="AK468">
        <v>6</v>
      </c>
      <c r="AL468" t="s">
        <v>956</v>
      </c>
      <c r="AM468" t="s">
        <v>957</v>
      </c>
      <c r="AN468" t="s">
        <v>3396</v>
      </c>
      <c r="AO468" t="s">
        <v>959</v>
      </c>
      <c r="AP468" t="s">
        <v>4642</v>
      </c>
      <c r="AQ468" t="s">
        <v>74</v>
      </c>
      <c r="AR468" t="s">
        <v>960</v>
      </c>
      <c r="AS468" t="s">
        <v>961</v>
      </c>
      <c r="AT468" t="s">
        <v>5107</v>
      </c>
      <c r="AU468">
        <v>1993</v>
      </c>
      <c r="AV468">
        <v>23</v>
      </c>
      <c r="AW468">
        <v>3</v>
      </c>
      <c r="AX468" t="s">
        <v>74</v>
      </c>
      <c r="AY468" t="s">
        <v>74</v>
      </c>
      <c r="AZ468" t="s">
        <v>74</v>
      </c>
      <c r="BA468" t="s">
        <v>74</v>
      </c>
      <c r="BB468">
        <v>465</v>
      </c>
      <c r="BC468">
        <v>487</v>
      </c>
      <c r="BD468" t="s">
        <v>74</v>
      </c>
      <c r="BE468" t="s">
        <v>5432</v>
      </c>
      <c r="BF468" t="str">
        <f>HYPERLINK("http://dx.doi.org/10.1175/1520-0485(1993)023&lt;0465:PVCOTD&gt;2.0.CO;2","http://dx.doi.org/10.1175/1520-0485(1993)023&lt;0465:PVCOTD&gt;2.0.CO;2")</f>
        <v>http://dx.doi.org/10.1175/1520-0485(1993)023&lt;0465:PVCOTD&gt;2.0.CO;2</v>
      </c>
      <c r="BG468" t="s">
        <v>74</v>
      </c>
      <c r="BH468" t="s">
        <v>74</v>
      </c>
      <c r="BI468">
        <v>23</v>
      </c>
      <c r="BJ468" t="s">
        <v>963</v>
      </c>
      <c r="BK468" t="s">
        <v>88</v>
      </c>
      <c r="BL468" t="s">
        <v>963</v>
      </c>
      <c r="BM468" t="s">
        <v>5422</v>
      </c>
      <c r="BN468" t="s">
        <v>74</v>
      </c>
      <c r="BO468" t="s">
        <v>965</v>
      </c>
      <c r="BP468" t="s">
        <v>74</v>
      </c>
      <c r="BQ468" t="s">
        <v>74</v>
      </c>
      <c r="BR468" t="s">
        <v>91</v>
      </c>
      <c r="BS468" t="s">
        <v>5433</v>
      </c>
      <c r="BT468" t="str">
        <f>HYPERLINK("https%3A%2F%2Fwww.webofscience.com%2Fwos%2Fwoscc%2Ffull-record%2FWOS:A1993KT61000004","View Full Record in Web of Science")</f>
        <v>View Full Record in Web of Science</v>
      </c>
    </row>
    <row r="469" spans="1:72" x14ac:dyDescent="0.15">
      <c r="A469" t="s">
        <v>72</v>
      </c>
      <c r="B469" t="s">
        <v>5434</v>
      </c>
      <c r="C469" t="s">
        <v>74</v>
      </c>
      <c r="D469" t="s">
        <v>74</v>
      </c>
      <c r="E469" t="s">
        <v>74</v>
      </c>
      <c r="F469" t="s">
        <v>5434</v>
      </c>
      <c r="G469" t="s">
        <v>74</v>
      </c>
      <c r="H469" t="s">
        <v>74</v>
      </c>
      <c r="I469" t="s">
        <v>5435</v>
      </c>
      <c r="J469" t="s">
        <v>5436</v>
      </c>
      <c r="K469" t="s">
        <v>74</v>
      </c>
      <c r="L469" t="s">
        <v>74</v>
      </c>
      <c r="M469" t="s">
        <v>77</v>
      </c>
      <c r="N469" t="s">
        <v>78</v>
      </c>
      <c r="O469" t="s">
        <v>74</v>
      </c>
      <c r="P469" t="s">
        <v>74</v>
      </c>
      <c r="Q469" t="s">
        <v>74</v>
      </c>
      <c r="R469" t="s">
        <v>74</v>
      </c>
      <c r="S469" t="s">
        <v>74</v>
      </c>
      <c r="T469" t="s">
        <v>5437</v>
      </c>
      <c r="U469" t="s">
        <v>74</v>
      </c>
      <c r="V469" t="s">
        <v>5438</v>
      </c>
      <c r="W469" t="s">
        <v>74</v>
      </c>
      <c r="X469" t="s">
        <v>74</v>
      </c>
      <c r="Y469" t="s">
        <v>5439</v>
      </c>
      <c r="Z469" t="s">
        <v>74</v>
      </c>
      <c r="AA469" t="s">
        <v>74</v>
      </c>
      <c r="AB469" t="s">
        <v>74</v>
      </c>
      <c r="AC469" t="s">
        <v>74</v>
      </c>
      <c r="AD469" t="s">
        <v>74</v>
      </c>
      <c r="AE469" t="s">
        <v>74</v>
      </c>
      <c r="AF469" t="s">
        <v>74</v>
      </c>
      <c r="AG469">
        <v>11</v>
      </c>
      <c r="AH469">
        <v>24</v>
      </c>
      <c r="AI469">
        <v>24</v>
      </c>
      <c r="AJ469">
        <v>0</v>
      </c>
      <c r="AK469">
        <v>7</v>
      </c>
      <c r="AL469" t="s">
        <v>5440</v>
      </c>
      <c r="AM469" t="s">
        <v>5441</v>
      </c>
      <c r="AN469" t="s">
        <v>5442</v>
      </c>
      <c r="AO469" t="s">
        <v>5443</v>
      </c>
      <c r="AP469" t="s">
        <v>74</v>
      </c>
      <c r="AQ469" t="s">
        <v>74</v>
      </c>
      <c r="AR469" t="s">
        <v>5444</v>
      </c>
      <c r="AS469" t="s">
        <v>5445</v>
      </c>
      <c r="AT469" t="s">
        <v>5107</v>
      </c>
      <c r="AU469">
        <v>1993</v>
      </c>
      <c r="AV469">
        <v>23</v>
      </c>
      <c r="AW469">
        <v>1</v>
      </c>
      <c r="AX469" t="s">
        <v>74</v>
      </c>
      <c r="AY469" t="s">
        <v>74</v>
      </c>
      <c r="AZ469" t="s">
        <v>74</v>
      </c>
      <c r="BA469" t="s">
        <v>74</v>
      </c>
      <c r="BB469">
        <v>1</v>
      </c>
      <c r="BC469">
        <v>4</v>
      </c>
      <c r="BD469" t="s">
        <v>74</v>
      </c>
      <c r="BE469" t="s">
        <v>74</v>
      </c>
      <c r="BF469" t="s">
        <v>74</v>
      </c>
      <c r="BG469" t="s">
        <v>74</v>
      </c>
      <c r="BH469" t="s">
        <v>74</v>
      </c>
      <c r="BI469">
        <v>4</v>
      </c>
      <c r="BJ469" t="s">
        <v>361</v>
      </c>
      <c r="BK469" t="s">
        <v>88</v>
      </c>
      <c r="BL469" t="s">
        <v>362</v>
      </c>
      <c r="BM469" t="s">
        <v>5446</v>
      </c>
      <c r="BN469" t="s">
        <v>74</v>
      </c>
      <c r="BO469" t="s">
        <v>74</v>
      </c>
      <c r="BP469" t="s">
        <v>74</v>
      </c>
      <c r="BQ469" t="s">
        <v>74</v>
      </c>
      <c r="BR469" t="s">
        <v>91</v>
      </c>
      <c r="BS469" t="s">
        <v>5447</v>
      </c>
      <c r="BT469" t="str">
        <f>HYPERLINK("https%3A%2F%2Fwww.webofscience.com%2Fwos%2Fwoscc%2Ffull-record%2FWOS:A1993KX18000001","View Full Record in Web of Science")</f>
        <v>View Full Record in Web of Science</v>
      </c>
    </row>
    <row r="470" spans="1:72" x14ac:dyDescent="0.15">
      <c r="A470" t="s">
        <v>72</v>
      </c>
      <c r="B470" t="s">
        <v>5448</v>
      </c>
      <c r="C470" t="s">
        <v>74</v>
      </c>
      <c r="D470" t="s">
        <v>74</v>
      </c>
      <c r="E470" t="s">
        <v>74</v>
      </c>
      <c r="F470" t="s">
        <v>5448</v>
      </c>
      <c r="G470" t="s">
        <v>74</v>
      </c>
      <c r="H470" t="s">
        <v>74</v>
      </c>
      <c r="I470" t="s">
        <v>5449</v>
      </c>
      <c r="J470" t="s">
        <v>173</v>
      </c>
      <c r="K470" t="s">
        <v>74</v>
      </c>
      <c r="L470" t="s">
        <v>74</v>
      </c>
      <c r="M470" t="s">
        <v>77</v>
      </c>
      <c r="N470" t="s">
        <v>78</v>
      </c>
      <c r="O470" t="s">
        <v>74</v>
      </c>
      <c r="P470" t="s">
        <v>74</v>
      </c>
      <c r="Q470" t="s">
        <v>74</v>
      </c>
      <c r="R470" t="s">
        <v>74</v>
      </c>
      <c r="S470" t="s">
        <v>74</v>
      </c>
      <c r="T470" t="s">
        <v>74</v>
      </c>
      <c r="U470" t="s">
        <v>5450</v>
      </c>
      <c r="V470" t="s">
        <v>5451</v>
      </c>
      <c r="W470" t="s">
        <v>5452</v>
      </c>
      <c r="X470" t="s">
        <v>2803</v>
      </c>
      <c r="Y470" t="s">
        <v>5453</v>
      </c>
      <c r="Z470" t="s">
        <v>74</v>
      </c>
      <c r="AA470" t="s">
        <v>5454</v>
      </c>
      <c r="AB470" t="s">
        <v>5455</v>
      </c>
      <c r="AC470" t="s">
        <v>74</v>
      </c>
      <c r="AD470" t="s">
        <v>74</v>
      </c>
      <c r="AE470" t="s">
        <v>74</v>
      </c>
      <c r="AF470" t="s">
        <v>74</v>
      </c>
      <c r="AG470">
        <v>44</v>
      </c>
      <c r="AH470">
        <v>74</v>
      </c>
      <c r="AI470">
        <v>76</v>
      </c>
      <c r="AJ470">
        <v>0</v>
      </c>
      <c r="AK470">
        <v>10</v>
      </c>
      <c r="AL470" t="s">
        <v>192</v>
      </c>
      <c r="AM470" t="s">
        <v>193</v>
      </c>
      <c r="AN470" t="s">
        <v>194</v>
      </c>
      <c r="AO470" t="s">
        <v>180</v>
      </c>
      <c r="AP470" t="s">
        <v>195</v>
      </c>
      <c r="AQ470" t="s">
        <v>74</v>
      </c>
      <c r="AR470" t="s">
        <v>181</v>
      </c>
      <c r="AS470" t="s">
        <v>182</v>
      </c>
      <c r="AT470" t="s">
        <v>5107</v>
      </c>
      <c r="AU470">
        <v>1993</v>
      </c>
      <c r="AV470">
        <v>115</v>
      </c>
      <c r="AW470">
        <v>3</v>
      </c>
      <c r="AX470" t="s">
        <v>74</v>
      </c>
      <c r="AY470" t="s">
        <v>74</v>
      </c>
      <c r="AZ470" t="s">
        <v>74</v>
      </c>
      <c r="BA470" t="s">
        <v>74</v>
      </c>
      <c r="BB470">
        <v>381</v>
      </c>
      <c r="BC470">
        <v>386</v>
      </c>
      <c r="BD470" t="s">
        <v>74</v>
      </c>
      <c r="BE470" t="s">
        <v>5456</v>
      </c>
      <c r="BF470" t="str">
        <f>HYPERLINK("http://dx.doi.org/10.1007/BF00349835","http://dx.doi.org/10.1007/BF00349835")</f>
        <v>http://dx.doi.org/10.1007/BF00349835</v>
      </c>
      <c r="BG470" t="s">
        <v>74</v>
      </c>
      <c r="BH470" t="s">
        <v>74</v>
      </c>
      <c r="BI470">
        <v>6</v>
      </c>
      <c r="BJ470" t="s">
        <v>184</v>
      </c>
      <c r="BK470" t="s">
        <v>88</v>
      </c>
      <c r="BL470" t="s">
        <v>184</v>
      </c>
      <c r="BM470" t="s">
        <v>5457</v>
      </c>
      <c r="BN470" t="s">
        <v>74</v>
      </c>
      <c r="BO470" t="s">
        <v>74</v>
      </c>
      <c r="BP470" t="s">
        <v>74</v>
      </c>
      <c r="BQ470" t="s">
        <v>74</v>
      </c>
      <c r="BR470" t="s">
        <v>91</v>
      </c>
      <c r="BS470" t="s">
        <v>5458</v>
      </c>
      <c r="BT470" t="str">
        <f>HYPERLINK("https%3A%2F%2Fwww.webofscience.com%2Fwos%2Fwoscc%2Ffull-record%2FWOS:A1993KV28100005","View Full Record in Web of Science")</f>
        <v>View Full Record in Web of Science</v>
      </c>
    </row>
    <row r="471" spans="1:72" x14ac:dyDescent="0.15">
      <c r="A471" t="s">
        <v>72</v>
      </c>
      <c r="B471" t="s">
        <v>5459</v>
      </c>
      <c r="C471" t="s">
        <v>74</v>
      </c>
      <c r="D471" t="s">
        <v>74</v>
      </c>
      <c r="E471" t="s">
        <v>74</v>
      </c>
      <c r="F471" t="s">
        <v>5459</v>
      </c>
      <c r="G471" t="s">
        <v>74</v>
      </c>
      <c r="H471" t="s">
        <v>74</v>
      </c>
      <c r="I471" t="s">
        <v>5460</v>
      </c>
      <c r="J471" t="s">
        <v>1085</v>
      </c>
      <c r="K471" t="s">
        <v>74</v>
      </c>
      <c r="L471" t="s">
        <v>74</v>
      </c>
      <c r="M471" t="s">
        <v>77</v>
      </c>
      <c r="N471" t="s">
        <v>78</v>
      </c>
      <c r="O471" t="s">
        <v>74</v>
      </c>
      <c r="P471" t="s">
        <v>74</v>
      </c>
      <c r="Q471" t="s">
        <v>74</v>
      </c>
      <c r="R471" t="s">
        <v>74</v>
      </c>
      <c r="S471" t="s">
        <v>74</v>
      </c>
      <c r="T471" t="s">
        <v>74</v>
      </c>
      <c r="U471" t="s">
        <v>5461</v>
      </c>
      <c r="V471" t="s">
        <v>5462</v>
      </c>
      <c r="W471" t="s">
        <v>74</v>
      </c>
      <c r="X471" t="s">
        <v>74</v>
      </c>
      <c r="Y471" t="s">
        <v>5463</v>
      </c>
      <c r="Z471" t="s">
        <v>74</v>
      </c>
      <c r="AA471" t="s">
        <v>5464</v>
      </c>
      <c r="AB471" t="s">
        <v>5465</v>
      </c>
      <c r="AC471" t="s">
        <v>74</v>
      </c>
      <c r="AD471" t="s">
        <v>74</v>
      </c>
      <c r="AE471" t="s">
        <v>74</v>
      </c>
      <c r="AF471" t="s">
        <v>74</v>
      </c>
      <c r="AG471">
        <v>41</v>
      </c>
      <c r="AH471">
        <v>24</v>
      </c>
      <c r="AI471">
        <v>25</v>
      </c>
      <c r="AJ471">
        <v>1</v>
      </c>
      <c r="AK471">
        <v>4</v>
      </c>
      <c r="AL471" t="s">
        <v>1092</v>
      </c>
      <c r="AM471" t="s">
        <v>1093</v>
      </c>
      <c r="AN471" t="s">
        <v>1094</v>
      </c>
      <c r="AO471" t="s">
        <v>1095</v>
      </c>
      <c r="AP471" t="s">
        <v>74</v>
      </c>
      <c r="AQ471" t="s">
        <v>74</v>
      </c>
      <c r="AR471" t="s">
        <v>1096</v>
      </c>
      <c r="AS471" t="s">
        <v>1097</v>
      </c>
      <c r="AT471" t="s">
        <v>5107</v>
      </c>
      <c r="AU471">
        <v>1993</v>
      </c>
      <c r="AV471">
        <v>93</v>
      </c>
      <c r="AW471">
        <v>3</v>
      </c>
      <c r="AX471" t="s">
        <v>74</v>
      </c>
      <c r="AY471" t="s">
        <v>74</v>
      </c>
      <c r="AZ471" t="s">
        <v>74</v>
      </c>
      <c r="BA471" t="s">
        <v>74</v>
      </c>
      <c r="BB471">
        <v>267</v>
      </c>
      <c r="BC471">
        <v>275</v>
      </c>
      <c r="BD471" t="s">
        <v>74</v>
      </c>
      <c r="BE471" t="s">
        <v>5466</v>
      </c>
      <c r="BF471" t="str">
        <f>HYPERLINK("http://dx.doi.org/10.3354/meps093267","http://dx.doi.org/10.3354/meps093267")</f>
        <v>http://dx.doi.org/10.3354/meps093267</v>
      </c>
      <c r="BG471" t="s">
        <v>74</v>
      </c>
      <c r="BH471" t="s">
        <v>74</v>
      </c>
      <c r="BI471">
        <v>9</v>
      </c>
      <c r="BJ471" t="s">
        <v>1099</v>
      </c>
      <c r="BK471" t="s">
        <v>88</v>
      </c>
      <c r="BL471" t="s">
        <v>1100</v>
      </c>
      <c r="BM471" t="s">
        <v>5467</v>
      </c>
      <c r="BN471" t="s">
        <v>74</v>
      </c>
      <c r="BO471" t="s">
        <v>169</v>
      </c>
      <c r="BP471" t="s">
        <v>74</v>
      </c>
      <c r="BQ471" t="s">
        <v>74</v>
      </c>
      <c r="BR471" t="s">
        <v>91</v>
      </c>
      <c r="BS471" t="s">
        <v>5468</v>
      </c>
      <c r="BT471" t="str">
        <f>HYPERLINK("https%3A%2F%2Fwww.webofscience.com%2Fwos%2Fwoscc%2Ffull-record%2FWOS:A1993KW96800007","View Full Record in Web of Science")</f>
        <v>View Full Record in Web of Science</v>
      </c>
    </row>
    <row r="472" spans="1:72" x14ac:dyDescent="0.15">
      <c r="A472" t="s">
        <v>72</v>
      </c>
      <c r="B472" t="s">
        <v>5469</v>
      </c>
      <c r="C472" t="s">
        <v>74</v>
      </c>
      <c r="D472" t="s">
        <v>74</v>
      </c>
      <c r="E472" t="s">
        <v>74</v>
      </c>
      <c r="F472" t="s">
        <v>5469</v>
      </c>
      <c r="G472" t="s">
        <v>74</v>
      </c>
      <c r="H472" t="s">
        <v>74</v>
      </c>
      <c r="I472" t="s">
        <v>5470</v>
      </c>
      <c r="J472" t="s">
        <v>200</v>
      </c>
      <c r="K472" t="s">
        <v>74</v>
      </c>
      <c r="L472" t="s">
        <v>74</v>
      </c>
      <c r="M472" t="s">
        <v>77</v>
      </c>
      <c r="N472" t="s">
        <v>78</v>
      </c>
      <c r="O472" t="s">
        <v>74</v>
      </c>
      <c r="P472" t="s">
        <v>74</v>
      </c>
      <c r="Q472" t="s">
        <v>74</v>
      </c>
      <c r="R472" t="s">
        <v>74</v>
      </c>
      <c r="S472" t="s">
        <v>74</v>
      </c>
      <c r="T472" t="s">
        <v>74</v>
      </c>
      <c r="U472" t="s">
        <v>5471</v>
      </c>
      <c r="V472" t="s">
        <v>5472</v>
      </c>
      <c r="W472" t="s">
        <v>5473</v>
      </c>
      <c r="X472" t="s">
        <v>5474</v>
      </c>
      <c r="Y472" t="s">
        <v>5475</v>
      </c>
      <c r="Z472" t="s">
        <v>74</v>
      </c>
      <c r="AA472" t="s">
        <v>5476</v>
      </c>
      <c r="AB472" t="s">
        <v>5477</v>
      </c>
      <c r="AC472" t="s">
        <v>74</v>
      </c>
      <c r="AD472" t="s">
        <v>74</v>
      </c>
      <c r="AE472" t="s">
        <v>74</v>
      </c>
      <c r="AF472" t="s">
        <v>74</v>
      </c>
      <c r="AG472">
        <v>38</v>
      </c>
      <c r="AH472">
        <v>9</v>
      </c>
      <c r="AI472">
        <v>13</v>
      </c>
      <c r="AJ472">
        <v>0</v>
      </c>
      <c r="AK472">
        <v>7</v>
      </c>
      <c r="AL472" t="s">
        <v>119</v>
      </c>
      <c r="AM472" t="s">
        <v>120</v>
      </c>
      <c r="AN472" t="s">
        <v>121</v>
      </c>
      <c r="AO472" t="s">
        <v>207</v>
      </c>
      <c r="AP472" t="s">
        <v>74</v>
      </c>
      <c r="AQ472" t="s">
        <v>74</v>
      </c>
      <c r="AR472" t="s">
        <v>208</v>
      </c>
      <c r="AS472" t="s">
        <v>209</v>
      </c>
      <c r="AT472" t="s">
        <v>5107</v>
      </c>
      <c r="AU472">
        <v>1993</v>
      </c>
      <c r="AV472">
        <v>110</v>
      </c>
      <c r="AW472" t="s">
        <v>210</v>
      </c>
      <c r="AX472" t="s">
        <v>74</v>
      </c>
      <c r="AY472" t="s">
        <v>74</v>
      </c>
      <c r="AZ472" t="s">
        <v>74</v>
      </c>
      <c r="BA472" t="s">
        <v>74</v>
      </c>
      <c r="BB472">
        <v>393</v>
      </c>
      <c r="BC472">
        <v>402</v>
      </c>
      <c r="BD472" t="s">
        <v>74</v>
      </c>
      <c r="BE472" t="s">
        <v>5478</v>
      </c>
      <c r="BF472" t="str">
        <f>HYPERLINK("http://dx.doi.org/10.1016/0025-3227(93)90096-E","http://dx.doi.org/10.1016/0025-3227(93)90096-E")</f>
        <v>http://dx.doi.org/10.1016/0025-3227(93)90096-E</v>
      </c>
      <c r="BG472" t="s">
        <v>74</v>
      </c>
      <c r="BH472" t="s">
        <v>74</v>
      </c>
      <c r="BI472">
        <v>10</v>
      </c>
      <c r="BJ472" t="s">
        <v>212</v>
      </c>
      <c r="BK472" t="s">
        <v>88</v>
      </c>
      <c r="BL472" t="s">
        <v>213</v>
      </c>
      <c r="BM472" t="s">
        <v>5479</v>
      </c>
      <c r="BN472" t="s">
        <v>74</v>
      </c>
      <c r="BO472" t="s">
        <v>74</v>
      </c>
      <c r="BP472" t="s">
        <v>74</v>
      </c>
      <c r="BQ472" t="s">
        <v>74</v>
      </c>
      <c r="BR472" t="s">
        <v>91</v>
      </c>
      <c r="BS472" t="s">
        <v>5480</v>
      </c>
      <c r="BT472" t="str">
        <f>HYPERLINK("https%3A%2F%2Fwww.webofscience.com%2Fwos%2Fwoscc%2Ffull-record%2FWOS:A1993KU34800012","View Full Record in Web of Science")</f>
        <v>View Full Record in Web of Science</v>
      </c>
    </row>
    <row r="473" spans="1:72" x14ac:dyDescent="0.15">
      <c r="A473" t="s">
        <v>72</v>
      </c>
      <c r="B473" t="s">
        <v>5481</v>
      </c>
      <c r="C473" t="s">
        <v>74</v>
      </c>
      <c r="D473" t="s">
        <v>74</v>
      </c>
      <c r="E473" t="s">
        <v>74</v>
      </c>
      <c r="F473" t="s">
        <v>5481</v>
      </c>
      <c r="G473" t="s">
        <v>74</v>
      </c>
      <c r="H473" t="s">
        <v>74</v>
      </c>
      <c r="I473" t="s">
        <v>5482</v>
      </c>
      <c r="J473" t="s">
        <v>1147</v>
      </c>
      <c r="K473" t="s">
        <v>74</v>
      </c>
      <c r="L473" t="s">
        <v>74</v>
      </c>
      <c r="M473" t="s">
        <v>77</v>
      </c>
      <c r="N473" t="s">
        <v>78</v>
      </c>
      <c r="O473" t="s">
        <v>74</v>
      </c>
      <c r="P473" t="s">
        <v>74</v>
      </c>
      <c r="Q473" t="s">
        <v>74</v>
      </c>
      <c r="R473" t="s">
        <v>74</v>
      </c>
      <c r="S473" t="s">
        <v>74</v>
      </c>
      <c r="T473" t="s">
        <v>74</v>
      </c>
      <c r="U473" t="s">
        <v>5483</v>
      </c>
      <c r="V473" t="s">
        <v>5484</v>
      </c>
      <c r="W473" t="s">
        <v>74</v>
      </c>
      <c r="X473" t="s">
        <v>74</v>
      </c>
      <c r="Y473" t="s">
        <v>5485</v>
      </c>
      <c r="Z473" t="s">
        <v>74</v>
      </c>
      <c r="AA473" t="s">
        <v>74</v>
      </c>
      <c r="AB473" t="s">
        <v>74</v>
      </c>
      <c r="AC473" t="s">
        <v>74</v>
      </c>
      <c r="AD473" t="s">
        <v>74</v>
      </c>
      <c r="AE473" t="s">
        <v>74</v>
      </c>
      <c r="AF473" t="s">
        <v>74</v>
      </c>
      <c r="AG473">
        <v>35</v>
      </c>
      <c r="AH473">
        <v>22</v>
      </c>
      <c r="AI473">
        <v>24</v>
      </c>
      <c r="AJ473">
        <v>0</v>
      </c>
      <c r="AK473">
        <v>1</v>
      </c>
      <c r="AL473" t="s">
        <v>1151</v>
      </c>
      <c r="AM473" t="s">
        <v>1152</v>
      </c>
      <c r="AN473" t="s">
        <v>5486</v>
      </c>
      <c r="AO473" t="s">
        <v>1154</v>
      </c>
      <c r="AP473" t="s">
        <v>74</v>
      </c>
      <c r="AQ473" t="s">
        <v>74</v>
      </c>
      <c r="AR473" t="s">
        <v>1147</v>
      </c>
      <c r="AS473" t="s">
        <v>1155</v>
      </c>
      <c r="AT473" t="s">
        <v>5107</v>
      </c>
      <c r="AU473">
        <v>1993</v>
      </c>
      <c r="AV473">
        <v>28</v>
      </c>
      <c r="AW473">
        <v>1</v>
      </c>
      <c r="AX473" t="s">
        <v>74</v>
      </c>
      <c r="AY473" t="s">
        <v>74</v>
      </c>
      <c r="AZ473" t="s">
        <v>74</v>
      </c>
      <c r="BA473" t="s">
        <v>74</v>
      </c>
      <c r="BB473">
        <v>98</v>
      </c>
      <c r="BC473">
        <v>104</v>
      </c>
      <c r="BD473" t="s">
        <v>74</v>
      </c>
      <c r="BE473" t="s">
        <v>5487</v>
      </c>
      <c r="BF473" t="str">
        <f>HYPERLINK("http://dx.doi.org/10.1111/j.1945-5100.1993.tb00252.x","http://dx.doi.org/10.1111/j.1945-5100.1993.tb00252.x")</f>
        <v>http://dx.doi.org/10.1111/j.1945-5100.1993.tb00252.x</v>
      </c>
      <c r="BG473" t="s">
        <v>74</v>
      </c>
      <c r="BH473" t="s">
        <v>74</v>
      </c>
      <c r="BI473">
        <v>7</v>
      </c>
      <c r="BJ473" t="s">
        <v>727</v>
      </c>
      <c r="BK473" t="s">
        <v>88</v>
      </c>
      <c r="BL473" t="s">
        <v>727</v>
      </c>
      <c r="BM473" t="s">
        <v>5488</v>
      </c>
      <c r="BN473" t="s">
        <v>74</v>
      </c>
      <c r="BO473" t="s">
        <v>74</v>
      </c>
      <c r="BP473" t="s">
        <v>74</v>
      </c>
      <c r="BQ473" t="s">
        <v>74</v>
      </c>
      <c r="BR473" t="s">
        <v>91</v>
      </c>
      <c r="BS473" t="s">
        <v>5489</v>
      </c>
      <c r="BT473" t="str">
        <f>HYPERLINK("https%3A%2F%2Fwww.webofscience.com%2Fwos%2Fwoscc%2Ffull-record%2FWOS:A1993LA77800014","View Full Record in Web of Science")</f>
        <v>View Full Record in Web of Science</v>
      </c>
    </row>
    <row r="474" spans="1:72" x14ac:dyDescent="0.15">
      <c r="A474" t="s">
        <v>72</v>
      </c>
      <c r="B474" t="s">
        <v>5490</v>
      </c>
      <c r="C474" t="s">
        <v>74</v>
      </c>
      <c r="D474" t="s">
        <v>74</v>
      </c>
      <c r="E474" t="s">
        <v>74</v>
      </c>
      <c r="F474" t="s">
        <v>5490</v>
      </c>
      <c r="G474" t="s">
        <v>74</v>
      </c>
      <c r="H474" t="s">
        <v>74</v>
      </c>
      <c r="I474" t="s">
        <v>5491</v>
      </c>
      <c r="J474" t="s">
        <v>1147</v>
      </c>
      <c r="K474" t="s">
        <v>74</v>
      </c>
      <c r="L474" t="s">
        <v>74</v>
      </c>
      <c r="M474" t="s">
        <v>77</v>
      </c>
      <c r="N474" t="s">
        <v>599</v>
      </c>
      <c r="O474" t="s">
        <v>74</v>
      </c>
      <c r="P474" t="s">
        <v>74</v>
      </c>
      <c r="Q474" t="s">
        <v>74</v>
      </c>
      <c r="R474" t="s">
        <v>74</v>
      </c>
      <c r="S474" t="s">
        <v>74</v>
      </c>
      <c r="T474" t="s">
        <v>74</v>
      </c>
      <c r="U474" t="s">
        <v>5492</v>
      </c>
      <c r="V474" t="s">
        <v>5493</v>
      </c>
      <c r="W474" t="s">
        <v>5494</v>
      </c>
      <c r="X474" t="s">
        <v>5495</v>
      </c>
      <c r="Y474" t="s">
        <v>5496</v>
      </c>
      <c r="Z474" t="s">
        <v>74</v>
      </c>
      <c r="AA474" t="s">
        <v>5497</v>
      </c>
      <c r="AB474" t="s">
        <v>74</v>
      </c>
      <c r="AC474" t="s">
        <v>74</v>
      </c>
      <c r="AD474" t="s">
        <v>74</v>
      </c>
      <c r="AE474" t="s">
        <v>74</v>
      </c>
      <c r="AF474" t="s">
        <v>74</v>
      </c>
      <c r="AG474">
        <v>6</v>
      </c>
      <c r="AH474">
        <v>12</v>
      </c>
      <c r="AI474">
        <v>13</v>
      </c>
      <c r="AJ474">
        <v>0</v>
      </c>
      <c r="AK474">
        <v>1</v>
      </c>
      <c r="AL474" t="s">
        <v>1151</v>
      </c>
      <c r="AM474" t="s">
        <v>1152</v>
      </c>
      <c r="AN474" t="s">
        <v>1153</v>
      </c>
      <c r="AO474" t="s">
        <v>1154</v>
      </c>
      <c r="AP474" t="s">
        <v>74</v>
      </c>
      <c r="AQ474" t="s">
        <v>74</v>
      </c>
      <c r="AR474" t="s">
        <v>1147</v>
      </c>
      <c r="AS474" t="s">
        <v>1155</v>
      </c>
      <c r="AT474" t="s">
        <v>5107</v>
      </c>
      <c r="AU474">
        <v>1993</v>
      </c>
      <c r="AV474">
        <v>28</v>
      </c>
      <c r="AW474">
        <v>1</v>
      </c>
      <c r="AX474" t="s">
        <v>74</v>
      </c>
      <c r="AY474" t="s">
        <v>74</v>
      </c>
      <c r="AZ474" t="s">
        <v>74</v>
      </c>
      <c r="BA474" t="s">
        <v>74</v>
      </c>
      <c r="BB474">
        <v>126</v>
      </c>
      <c r="BC474">
        <v>129</v>
      </c>
      <c r="BD474" t="s">
        <v>74</v>
      </c>
      <c r="BE474" t="s">
        <v>5498</v>
      </c>
      <c r="BF474" t="str">
        <f>HYPERLINK("http://dx.doi.org/10.1111/j.1945-5100.1993.tb00257.x","http://dx.doi.org/10.1111/j.1945-5100.1993.tb00257.x")</f>
        <v>http://dx.doi.org/10.1111/j.1945-5100.1993.tb00257.x</v>
      </c>
      <c r="BG474" t="s">
        <v>74</v>
      </c>
      <c r="BH474" t="s">
        <v>74</v>
      </c>
      <c r="BI474">
        <v>4</v>
      </c>
      <c r="BJ474" t="s">
        <v>727</v>
      </c>
      <c r="BK474" t="s">
        <v>88</v>
      </c>
      <c r="BL474" t="s">
        <v>727</v>
      </c>
      <c r="BM474" t="s">
        <v>5488</v>
      </c>
      <c r="BN474" t="s">
        <v>74</v>
      </c>
      <c r="BO474" t="s">
        <v>74</v>
      </c>
      <c r="BP474" t="s">
        <v>74</v>
      </c>
      <c r="BQ474" t="s">
        <v>74</v>
      </c>
      <c r="BR474" t="s">
        <v>91</v>
      </c>
      <c r="BS474" t="s">
        <v>5499</v>
      </c>
      <c r="BT474" t="str">
        <f>HYPERLINK("https%3A%2F%2Fwww.webofscience.com%2Fwos%2Fwoscc%2Ffull-record%2FWOS:A1993LA77800019","View Full Record in Web of Science")</f>
        <v>View Full Record in Web of Science</v>
      </c>
    </row>
    <row r="475" spans="1:72" x14ac:dyDescent="0.15">
      <c r="A475" t="s">
        <v>72</v>
      </c>
      <c r="B475" t="s">
        <v>5500</v>
      </c>
      <c r="C475" t="s">
        <v>74</v>
      </c>
      <c r="D475" t="s">
        <v>74</v>
      </c>
      <c r="E475" t="s">
        <v>74</v>
      </c>
      <c r="F475" t="s">
        <v>5500</v>
      </c>
      <c r="G475" t="s">
        <v>74</v>
      </c>
      <c r="H475" t="s">
        <v>74</v>
      </c>
      <c r="I475" t="s">
        <v>5501</v>
      </c>
      <c r="J475" t="s">
        <v>5502</v>
      </c>
      <c r="K475" t="s">
        <v>74</v>
      </c>
      <c r="L475" t="s">
        <v>74</v>
      </c>
      <c r="M475" t="s">
        <v>77</v>
      </c>
      <c r="N475" t="s">
        <v>78</v>
      </c>
      <c r="O475" t="s">
        <v>74</v>
      </c>
      <c r="P475" t="s">
        <v>74</v>
      </c>
      <c r="Q475" t="s">
        <v>74</v>
      </c>
      <c r="R475" t="s">
        <v>74</v>
      </c>
      <c r="S475" t="s">
        <v>74</v>
      </c>
      <c r="T475" t="s">
        <v>74</v>
      </c>
      <c r="U475" t="s">
        <v>5503</v>
      </c>
      <c r="V475" t="s">
        <v>5504</v>
      </c>
      <c r="W475" t="s">
        <v>5505</v>
      </c>
      <c r="X475" t="s">
        <v>5506</v>
      </c>
      <c r="Y475" t="s">
        <v>74</v>
      </c>
      <c r="Z475" t="s">
        <v>74</v>
      </c>
      <c r="AA475" t="s">
        <v>5507</v>
      </c>
      <c r="AB475" t="s">
        <v>5508</v>
      </c>
      <c r="AC475" t="s">
        <v>74</v>
      </c>
      <c r="AD475" t="s">
        <v>74</v>
      </c>
      <c r="AE475" t="s">
        <v>74</v>
      </c>
      <c r="AF475" t="s">
        <v>74</v>
      </c>
      <c r="AG475">
        <v>18</v>
      </c>
      <c r="AH475">
        <v>16</v>
      </c>
      <c r="AI475">
        <v>17</v>
      </c>
      <c r="AJ475">
        <v>0</v>
      </c>
      <c r="AK475">
        <v>11</v>
      </c>
      <c r="AL475" t="s">
        <v>5509</v>
      </c>
      <c r="AM475" t="s">
        <v>5510</v>
      </c>
      <c r="AN475" t="s">
        <v>5511</v>
      </c>
      <c r="AO475" t="s">
        <v>5512</v>
      </c>
      <c r="AP475" t="s">
        <v>74</v>
      </c>
      <c r="AQ475" t="s">
        <v>74</v>
      </c>
      <c r="AR475" t="s">
        <v>5513</v>
      </c>
      <c r="AS475" t="s">
        <v>5514</v>
      </c>
      <c r="AT475" t="s">
        <v>5107</v>
      </c>
      <c r="AU475">
        <v>1993</v>
      </c>
      <c r="AV475">
        <v>31</v>
      </c>
      <c r="AW475">
        <v>1</v>
      </c>
      <c r="AX475" t="s">
        <v>74</v>
      </c>
      <c r="AY475" t="s">
        <v>74</v>
      </c>
      <c r="AZ475" t="s">
        <v>74</v>
      </c>
      <c r="BA475" t="s">
        <v>74</v>
      </c>
      <c r="BB475">
        <v>63</v>
      </c>
      <c r="BC475">
        <v>70</v>
      </c>
      <c r="BD475" t="s">
        <v>74</v>
      </c>
      <c r="BE475" t="s">
        <v>5515</v>
      </c>
      <c r="BF475" t="str">
        <f>HYPERLINK("http://dx.doi.org/10.1016/0077-7579(93)90018-N","http://dx.doi.org/10.1016/0077-7579(93)90018-N")</f>
        <v>http://dx.doi.org/10.1016/0077-7579(93)90018-N</v>
      </c>
      <c r="BG475" t="s">
        <v>74</v>
      </c>
      <c r="BH475" t="s">
        <v>74</v>
      </c>
      <c r="BI475">
        <v>8</v>
      </c>
      <c r="BJ475" t="s">
        <v>681</v>
      </c>
      <c r="BK475" t="s">
        <v>88</v>
      </c>
      <c r="BL475" t="s">
        <v>681</v>
      </c>
      <c r="BM475" t="s">
        <v>5516</v>
      </c>
      <c r="BN475" t="s">
        <v>74</v>
      </c>
      <c r="BO475" t="s">
        <v>74</v>
      </c>
      <c r="BP475" t="s">
        <v>74</v>
      </c>
      <c r="BQ475" t="s">
        <v>74</v>
      </c>
      <c r="BR475" t="s">
        <v>91</v>
      </c>
      <c r="BS475" t="s">
        <v>5517</v>
      </c>
      <c r="BT475" t="str">
        <f>HYPERLINK("https%3A%2F%2Fwww.webofscience.com%2Fwos%2Fwoscc%2Ffull-record%2FWOS:A1993LD82400007","View Full Record in Web of Science")</f>
        <v>View Full Record in Web of Science</v>
      </c>
    </row>
    <row r="476" spans="1:72" x14ac:dyDescent="0.15">
      <c r="A476" t="s">
        <v>72</v>
      </c>
      <c r="B476" t="s">
        <v>5518</v>
      </c>
      <c r="C476" t="s">
        <v>74</v>
      </c>
      <c r="D476" t="s">
        <v>74</v>
      </c>
      <c r="E476" t="s">
        <v>74</v>
      </c>
      <c r="F476" t="s">
        <v>5518</v>
      </c>
      <c r="G476" t="s">
        <v>74</v>
      </c>
      <c r="H476" t="s">
        <v>74</v>
      </c>
      <c r="I476" t="s">
        <v>5519</v>
      </c>
      <c r="J476" t="s">
        <v>5520</v>
      </c>
      <c r="K476" t="s">
        <v>74</v>
      </c>
      <c r="L476" t="s">
        <v>74</v>
      </c>
      <c r="M476" t="s">
        <v>77</v>
      </c>
      <c r="N476" t="s">
        <v>78</v>
      </c>
      <c r="O476" t="s">
        <v>74</v>
      </c>
      <c r="P476" t="s">
        <v>74</v>
      </c>
      <c r="Q476" t="s">
        <v>74</v>
      </c>
      <c r="R476" t="s">
        <v>74</v>
      </c>
      <c r="S476" t="s">
        <v>74</v>
      </c>
      <c r="T476" t="s">
        <v>74</v>
      </c>
      <c r="U476" t="s">
        <v>5521</v>
      </c>
      <c r="V476" t="s">
        <v>5522</v>
      </c>
      <c r="W476" t="s">
        <v>5523</v>
      </c>
      <c r="X476" t="s">
        <v>5524</v>
      </c>
      <c r="Y476" t="s">
        <v>74</v>
      </c>
      <c r="Z476" t="s">
        <v>74</v>
      </c>
      <c r="AA476" t="s">
        <v>74</v>
      </c>
      <c r="AB476" t="s">
        <v>74</v>
      </c>
      <c r="AC476" t="s">
        <v>74</v>
      </c>
      <c r="AD476" t="s">
        <v>74</v>
      </c>
      <c r="AE476" t="s">
        <v>74</v>
      </c>
      <c r="AF476" t="s">
        <v>74</v>
      </c>
      <c r="AG476">
        <v>13</v>
      </c>
      <c r="AH476">
        <v>31</v>
      </c>
      <c r="AI476">
        <v>35</v>
      </c>
      <c r="AJ476">
        <v>0</v>
      </c>
      <c r="AK476">
        <v>0</v>
      </c>
      <c r="AL476" t="s">
        <v>5525</v>
      </c>
      <c r="AM476" t="s">
        <v>5526</v>
      </c>
      <c r="AN476" t="s">
        <v>5527</v>
      </c>
      <c r="AO476" t="s">
        <v>5528</v>
      </c>
      <c r="AP476" t="s">
        <v>74</v>
      </c>
      <c r="AQ476" t="s">
        <v>74</v>
      </c>
      <c r="AR476" t="s">
        <v>5529</v>
      </c>
      <c r="AS476" t="s">
        <v>5530</v>
      </c>
      <c r="AT476" t="s">
        <v>5107</v>
      </c>
      <c r="AU476">
        <v>1993</v>
      </c>
      <c r="AV476">
        <v>59</v>
      </c>
      <c r="AW476">
        <v>3</v>
      </c>
      <c r="AX476" t="s">
        <v>74</v>
      </c>
      <c r="AY476" t="s">
        <v>74</v>
      </c>
      <c r="AZ476" t="s">
        <v>74</v>
      </c>
      <c r="BA476" t="s">
        <v>74</v>
      </c>
      <c r="BB476">
        <v>465</v>
      </c>
      <c r="BC476">
        <v>468</v>
      </c>
      <c r="BD476" t="s">
        <v>74</v>
      </c>
      <c r="BE476" t="s">
        <v>74</v>
      </c>
      <c r="BF476" t="s">
        <v>74</v>
      </c>
      <c r="BG476" t="s">
        <v>74</v>
      </c>
      <c r="BH476" t="s">
        <v>74</v>
      </c>
      <c r="BI476">
        <v>4</v>
      </c>
      <c r="BJ476" t="s">
        <v>2510</v>
      </c>
      <c r="BK476" t="s">
        <v>88</v>
      </c>
      <c r="BL476" t="s">
        <v>2510</v>
      </c>
      <c r="BM476" t="s">
        <v>5531</v>
      </c>
      <c r="BN476" t="s">
        <v>74</v>
      </c>
      <c r="BO476" t="s">
        <v>74</v>
      </c>
      <c r="BP476" t="s">
        <v>74</v>
      </c>
      <c r="BQ476" t="s">
        <v>74</v>
      </c>
      <c r="BR476" t="s">
        <v>91</v>
      </c>
      <c r="BS476" t="s">
        <v>5532</v>
      </c>
      <c r="BT476" t="str">
        <f>HYPERLINK("https%3A%2F%2Fwww.webofscience.com%2Fwos%2Fwoscc%2Ffull-record%2FWOS:A1993KX82400009","View Full Record in Web of Science")</f>
        <v>View Full Record in Web of Science</v>
      </c>
    </row>
    <row r="477" spans="1:72" x14ac:dyDescent="0.15">
      <c r="A477" t="s">
        <v>72</v>
      </c>
      <c r="B477" t="s">
        <v>5533</v>
      </c>
      <c r="C477" t="s">
        <v>74</v>
      </c>
      <c r="D477" t="s">
        <v>74</v>
      </c>
      <c r="E477" t="s">
        <v>74</v>
      </c>
      <c r="F477" t="s">
        <v>5533</v>
      </c>
      <c r="G477" t="s">
        <v>74</v>
      </c>
      <c r="H477" t="s">
        <v>74</v>
      </c>
      <c r="I477" t="s">
        <v>5534</v>
      </c>
      <c r="J477" t="s">
        <v>5535</v>
      </c>
      <c r="K477" t="s">
        <v>74</v>
      </c>
      <c r="L477" t="s">
        <v>74</v>
      </c>
      <c r="M477" t="s">
        <v>77</v>
      </c>
      <c r="N477" t="s">
        <v>78</v>
      </c>
      <c r="O477" t="s">
        <v>74</v>
      </c>
      <c r="P477" t="s">
        <v>74</v>
      </c>
      <c r="Q477" t="s">
        <v>74</v>
      </c>
      <c r="R477" t="s">
        <v>74</v>
      </c>
      <c r="S477" t="s">
        <v>74</v>
      </c>
      <c r="T477" t="s">
        <v>74</v>
      </c>
      <c r="U477" t="s">
        <v>74</v>
      </c>
      <c r="V477" t="s">
        <v>5536</v>
      </c>
      <c r="W477" t="s">
        <v>74</v>
      </c>
      <c r="X477" t="s">
        <v>74</v>
      </c>
      <c r="Y477" t="s">
        <v>5537</v>
      </c>
      <c r="Z477" t="s">
        <v>74</v>
      </c>
      <c r="AA477" t="s">
        <v>74</v>
      </c>
      <c r="AB477" t="s">
        <v>74</v>
      </c>
      <c r="AC477" t="s">
        <v>74</v>
      </c>
      <c r="AD477" t="s">
        <v>74</v>
      </c>
      <c r="AE477" t="s">
        <v>74</v>
      </c>
      <c r="AF477" t="s">
        <v>74</v>
      </c>
      <c r="AG477">
        <v>0</v>
      </c>
      <c r="AH477">
        <v>1</v>
      </c>
      <c r="AI477">
        <v>1</v>
      </c>
      <c r="AJ477">
        <v>0</v>
      </c>
      <c r="AK477">
        <v>0</v>
      </c>
      <c r="AL477" t="s">
        <v>5538</v>
      </c>
      <c r="AM477" t="s">
        <v>5539</v>
      </c>
      <c r="AN477" t="s">
        <v>5540</v>
      </c>
      <c r="AO477" t="s">
        <v>5541</v>
      </c>
      <c r="AP477" t="s">
        <v>74</v>
      </c>
      <c r="AQ477" t="s">
        <v>74</v>
      </c>
      <c r="AR477" t="s">
        <v>5542</v>
      </c>
      <c r="AS477" t="s">
        <v>5543</v>
      </c>
      <c r="AT477" t="s">
        <v>5277</v>
      </c>
      <c r="AU477">
        <v>1993</v>
      </c>
      <c r="AV477">
        <v>16</v>
      </c>
      <c r="AW477">
        <v>2</v>
      </c>
      <c r="AX477" t="s">
        <v>74</v>
      </c>
      <c r="AY477" t="s">
        <v>74</v>
      </c>
      <c r="AZ477" t="s">
        <v>74</v>
      </c>
      <c r="BA477" t="s">
        <v>74</v>
      </c>
      <c r="BB477">
        <v>195</v>
      </c>
      <c r="BC477">
        <v>202</v>
      </c>
      <c r="BD477" t="s">
        <v>74</v>
      </c>
      <c r="BE477" t="s">
        <v>5544</v>
      </c>
      <c r="BF477" t="str">
        <f>HYPERLINK("http://dx.doi.org/10.1007/BF02507304","http://dx.doi.org/10.1007/BF02507304")</f>
        <v>http://dx.doi.org/10.1007/BF02507304</v>
      </c>
      <c r="BG477" t="s">
        <v>74</v>
      </c>
      <c r="BH477" t="s">
        <v>74</v>
      </c>
      <c r="BI477">
        <v>8</v>
      </c>
      <c r="BJ477" t="s">
        <v>74</v>
      </c>
      <c r="BK477" t="s">
        <v>88</v>
      </c>
      <c r="BL477" t="s">
        <v>74</v>
      </c>
      <c r="BM477" t="s">
        <v>5545</v>
      </c>
      <c r="BN477" t="s">
        <v>74</v>
      </c>
      <c r="BO477" t="s">
        <v>74</v>
      </c>
      <c r="BP477" t="s">
        <v>74</v>
      </c>
      <c r="BQ477" t="s">
        <v>74</v>
      </c>
      <c r="BR477" t="s">
        <v>91</v>
      </c>
      <c r="BS477" t="s">
        <v>5546</v>
      </c>
      <c r="BT477" t="str">
        <f>HYPERLINK("https%3A%2F%2Fwww.webofscience.com%2Fwos%2Fwoscc%2Ffull-record%2FWOS:A1993LP63500008","View Full Record in Web of Science")</f>
        <v>View Full Record in Web of Science</v>
      </c>
    </row>
    <row r="478" spans="1:72" x14ac:dyDescent="0.15">
      <c r="A478" t="s">
        <v>72</v>
      </c>
      <c r="B478" t="s">
        <v>5547</v>
      </c>
      <c r="C478" t="s">
        <v>74</v>
      </c>
      <c r="D478" t="s">
        <v>74</v>
      </c>
      <c r="E478" t="s">
        <v>74</v>
      </c>
      <c r="F478" t="s">
        <v>5547</v>
      </c>
      <c r="G478" t="s">
        <v>74</v>
      </c>
      <c r="H478" t="s">
        <v>74</v>
      </c>
      <c r="I478" t="s">
        <v>5548</v>
      </c>
      <c r="J478" t="s">
        <v>1225</v>
      </c>
      <c r="K478" t="s">
        <v>74</v>
      </c>
      <c r="L478" t="s">
        <v>74</v>
      </c>
      <c r="M478" t="s">
        <v>77</v>
      </c>
      <c r="N478" t="s">
        <v>78</v>
      </c>
      <c r="O478" t="s">
        <v>74</v>
      </c>
      <c r="P478" t="s">
        <v>74</v>
      </c>
      <c r="Q478" t="s">
        <v>74</v>
      </c>
      <c r="R478" t="s">
        <v>74</v>
      </c>
      <c r="S478" t="s">
        <v>74</v>
      </c>
      <c r="T478" t="s">
        <v>74</v>
      </c>
      <c r="U478" t="s">
        <v>5549</v>
      </c>
      <c r="V478" t="s">
        <v>5550</v>
      </c>
      <c r="W478" t="s">
        <v>74</v>
      </c>
      <c r="X478" t="s">
        <v>74</v>
      </c>
      <c r="Y478" t="s">
        <v>5551</v>
      </c>
      <c r="Z478" t="s">
        <v>74</v>
      </c>
      <c r="AA478" t="s">
        <v>74</v>
      </c>
      <c r="AB478" t="s">
        <v>5552</v>
      </c>
      <c r="AC478" t="s">
        <v>74</v>
      </c>
      <c r="AD478" t="s">
        <v>74</v>
      </c>
      <c r="AE478" t="s">
        <v>74</v>
      </c>
      <c r="AF478" t="s">
        <v>74</v>
      </c>
      <c r="AG478">
        <v>18</v>
      </c>
      <c r="AH478">
        <v>29</v>
      </c>
      <c r="AI478">
        <v>31</v>
      </c>
      <c r="AJ478">
        <v>0</v>
      </c>
      <c r="AK478">
        <v>2</v>
      </c>
      <c r="AL478" t="s">
        <v>1229</v>
      </c>
      <c r="AM478" t="s">
        <v>161</v>
      </c>
      <c r="AN478" t="s">
        <v>1230</v>
      </c>
      <c r="AO478" t="s">
        <v>1231</v>
      </c>
      <c r="AP478" t="s">
        <v>74</v>
      </c>
      <c r="AQ478" t="s">
        <v>74</v>
      </c>
      <c r="AR478" t="s">
        <v>1225</v>
      </c>
      <c r="AS478" t="s">
        <v>1232</v>
      </c>
      <c r="AT478" t="s">
        <v>5107</v>
      </c>
      <c r="AU478">
        <v>1993</v>
      </c>
      <c r="AV478">
        <v>32</v>
      </c>
      <c r="AW478">
        <v>2</v>
      </c>
      <c r="AX478" t="s">
        <v>74</v>
      </c>
      <c r="AY478" t="s">
        <v>74</v>
      </c>
      <c r="AZ478" t="s">
        <v>74</v>
      </c>
      <c r="BA478" t="s">
        <v>74</v>
      </c>
      <c r="BB478">
        <v>116</v>
      </c>
      <c r="BC478">
        <v>128</v>
      </c>
      <c r="BD478" t="s">
        <v>74</v>
      </c>
      <c r="BE478" t="s">
        <v>5553</v>
      </c>
      <c r="BF478" t="str">
        <f>HYPERLINK("http://dx.doi.org/10.2216/i0031-8884-32-2-116.1","http://dx.doi.org/10.2216/i0031-8884-32-2-116.1")</f>
        <v>http://dx.doi.org/10.2216/i0031-8884-32-2-116.1</v>
      </c>
      <c r="BG478" t="s">
        <v>74</v>
      </c>
      <c r="BH478" t="s">
        <v>74</v>
      </c>
      <c r="BI478">
        <v>13</v>
      </c>
      <c r="BJ478" t="s">
        <v>1234</v>
      </c>
      <c r="BK478" t="s">
        <v>88</v>
      </c>
      <c r="BL478" t="s">
        <v>1234</v>
      </c>
      <c r="BM478" t="s">
        <v>5554</v>
      </c>
      <c r="BN478" t="s">
        <v>74</v>
      </c>
      <c r="BO478" t="s">
        <v>74</v>
      </c>
      <c r="BP478" t="s">
        <v>74</v>
      </c>
      <c r="BQ478" t="s">
        <v>74</v>
      </c>
      <c r="BR478" t="s">
        <v>91</v>
      </c>
      <c r="BS478" t="s">
        <v>5555</v>
      </c>
      <c r="BT478" t="str">
        <f>HYPERLINK("https%3A%2F%2Fwww.webofscience.com%2Fwos%2Fwoscc%2Ffull-record%2FWOS:A1993KP94900003","View Full Record in Web of Science")</f>
        <v>View Full Record in Web of Science</v>
      </c>
    </row>
    <row r="479" spans="1:72" x14ac:dyDescent="0.15">
      <c r="A479" t="s">
        <v>72</v>
      </c>
      <c r="B479" t="s">
        <v>5556</v>
      </c>
      <c r="C479" t="s">
        <v>74</v>
      </c>
      <c r="D479" t="s">
        <v>74</v>
      </c>
      <c r="E479" t="s">
        <v>74</v>
      </c>
      <c r="F479" t="s">
        <v>5556</v>
      </c>
      <c r="G479" t="s">
        <v>74</v>
      </c>
      <c r="H479" t="s">
        <v>74</v>
      </c>
      <c r="I479" t="s">
        <v>5557</v>
      </c>
      <c r="J479" t="s">
        <v>1256</v>
      </c>
      <c r="K479" t="s">
        <v>74</v>
      </c>
      <c r="L479" t="s">
        <v>74</v>
      </c>
      <c r="M479" t="s">
        <v>77</v>
      </c>
      <c r="N479" t="s">
        <v>78</v>
      </c>
      <c r="O479" t="s">
        <v>74</v>
      </c>
      <c r="P479" t="s">
        <v>74</v>
      </c>
      <c r="Q479" t="s">
        <v>74</v>
      </c>
      <c r="R479" t="s">
        <v>74</v>
      </c>
      <c r="S479" t="s">
        <v>74</v>
      </c>
      <c r="T479" t="s">
        <v>74</v>
      </c>
      <c r="U479" t="s">
        <v>5558</v>
      </c>
      <c r="V479" t="s">
        <v>5559</v>
      </c>
      <c r="W479" t="s">
        <v>5560</v>
      </c>
      <c r="X479" t="s">
        <v>5561</v>
      </c>
      <c r="Y479" t="s">
        <v>74</v>
      </c>
      <c r="Z479" t="s">
        <v>74</v>
      </c>
      <c r="AA479" t="s">
        <v>74</v>
      </c>
      <c r="AB479" t="s">
        <v>74</v>
      </c>
      <c r="AC479" t="s">
        <v>74</v>
      </c>
      <c r="AD479" t="s">
        <v>74</v>
      </c>
      <c r="AE479" t="s">
        <v>74</v>
      </c>
      <c r="AF479" t="s">
        <v>74</v>
      </c>
      <c r="AG479">
        <v>36</v>
      </c>
      <c r="AH479">
        <v>23</v>
      </c>
      <c r="AI479">
        <v>27</v>
      </c>
      <c r="AJ479">
        <v>0</v>
      </c>
      <c r="AK479">
        <v>3</v>
      </c>
      <c r="AL479" t="s">
        <v>177</v>
      </c>
      <c r="AM479" t="s">
        <v>178</v>
      </c>
      <c r="AN479" t="s">
        <v>179</v>
      </c>
      <c r="AO479" t="s">
        <v>1261</v>
      </c>
      <c r="AP479" t="s">
        <v>74</v>
      </c>
      <c r="AQ479" t="s">
        <v>74</v>
      </c>
      <c r="AR479" t="s">
        <v>1262</v>
      </c>
      <c r="AS479" t="s">
        <v>1263</v>
      </c>
      <c r="AT479" t="s">
        <v>5107</v>
      </c>
      <c r="AU479">
        <v>1993</v>
      </c>
      <c r="AV479">
        <v>13</v>
      </c>
      <c r="AW479">
        <v>2</v>
      </c>
      <c r="AX479" t="s">
        <v>74</v>
      </c>
      <c r="AY479" t="s">
        <v>74</v>
      </c>
      <c r="AZ479" t="s">
        <v>74</v>
      </c>
      <c r="BA479" t="s">
        <v>74</v>
      </c>
      <c r="BB479">
        <v>81</v>
      </c>
      <c r="BC479">
        <v>87</v>
      </c>
      <c r="BD479" t="s">
        <v>74</v>
      </c>
      <c r="BE479" t="s">
        <v>74</v>
      </c>
      <c r="BF479" t="s">
        <v>74</v>
      </c>
      <c r="BG479" t="s">
        <v>74</v>
      </c>
      <c r="BH479" t="s">
        <v>74</v>
      </c>
      <c r="BI479">
        <v>7</v>
      </c>
      <c r="BJ479" t="s">
        <v>1264</v>
      </c>
      <c r="BK479" t="s">
        <v>88</v>
      </c>
      <c r="BL479" t="s">
        <v>1265</v>
      </c>
      <c r="BM479" t="s">
        <v>5562</v>
      </c>
      <c r="BN479" t="s">
        <v>74</v>
      </c>
      <c r="BO479" t="s">
        <v>74</v>
      </c>
      <c r="BP479" t="s">
        <v>74</v>
      </c>
      <c r="BQ479" t="s">
        <v>74</v>
      </c>
      <c r="BR479" t="s">
        <v>91</v>
      </c>
      <c r="BS479" t="s">
        <v>5563</v>
      </c>
      <c r="BT479" t="str">
        <f>HYPERLINK("https%3A%2F%2Fwww.webofscience.com%2Fwos%2Fwoscc%2Ffull-record%2FWOS:A1993KR76800002","View Full Record in Web of Science")</f>
        <v>View Full Record in Web of Science</v>
      </c>
    </row>
    <row r="480" spans="1:72" x14ac:dyDescent="0.15">
      <c r="A480" t="s">
        <v>72</v>
      </c>
      <c r="B480" t="s">
        <v>5564</v>
      </c>
      <c r="C480" t="s">
        <v>74</v>
      </c>
      <c r="D480" t="s">
        <v>74</v>
      </c>
      <c r="E480" t="s">
        <v>74</v>
      </c>
      <c r="F480" t="s">
        <v>5564</v>
      </c>
      <c r="G480" t="s">
        <v>74</v>
      </c>
      <c r="H480" t="s">
        <v>74</v>
      </c>
      <c r="I480" t="s">
        <v>5565</v>
      </c>
      <c r="J480" t="s">
        <v>1256</v>
      </c>
      <c r="K480" t="s">
        <v>74</v>
      </c>
      <c r="L480" t="s">
        <v>74</v>
      </c>
      <c r="M480" t="s">
        <v>77</v>
      </c>
      <c r="N480" t="s">
        <v>78</v>
      </c>
      <c r="O480" t="s">
        <v>74</v>
      </c>
      <c r="P480" t="s">
        <v>74</v>
      </c>
      <c r="Q480" t="s">
        <v>74</v>
      </c>
      <c r="R480" t="s">
        <v>74</v>
      </c>
      <c r="S480" t="s">
        <v>74</v>
      </c>
      <c r="T480" t="s">
        <v>74</v>
      </c>
      <c r="U480" t="s">
        <v>5566</v>
      </c>
      <c r="V480" t="s">
        <v>5567</v>
      </c>
      <c r="W480" t="s">
        <v>5568</v>
      </c>
      <c r="X480" t="s">
        <v>5569</v>
      </c>
      <c r="Y480" t="s">
        <v>74</v>
      </c>
      <c r="Z480" t="s">
        <v>74</v>
      </c>
      <c r="AA480" t="s">
        <v>74</v>
      </c>
      <c r="AB480" t="s">
        <v>74</v>
      </c>
      <c r="AC480" t="s">
        <v>74</v>
      </c>
      <c r="AD480" t="s">
        <v>74</v>
      </c>
      <c r="AE480" t="s">
        <v>74</v>
      </c>
      <c r="AF480" t="s">
        <v>74</v>
      </c>
      <c r="AG480">
        <v>19</v>
      </c>
      <c r="AH480">
        <v>2</v>
      </c>
      <c r="AI480">
        <v>2</v>
      </c>
      <c r="AJ480">
        <v>0</v>
      </c>
      <c r="AK480">
        <v>2</v>
      </c>
      <c r="AL480" t="s">
        <v>319</v>
      </c>
      <c r="AM480" t="s">
        <v>178</v>
      </c>
      <c r="AN480" t="s">
        <v>1290</v>
      </c>
      <c r="AO480" t="s">
        <v>1261</v>
      </c>
      <c r="AP480" t="s">
        <v>1291</v>
      </c>
      <c r="AQ480" t="s">
        <v>74</v>
      </c>
      <c r="AR480" t="s">
        <v>1262</v>
      </c>
      <c r="AS480" t="s">
        <v>1263</v>
      </c>
      <c r="AT480" t="s">
        <v>5107</v>
      </c>
      <c r="AU480">
        <v>1993</v>
      </c>
      <c r="AV480">
        <v>13</v>
      </c>
      <c r="AW480">
        <v>2</v>
      </c>
      <c r="AX480" t="s">
        <v>74</v>
      </c>
      <c r="AY480" t="s">
        <v>74</v>
      </c>
      <c r="AZ480" t="s">
        <v>74</v>
      </c>
      <c r="BA480" t="s">
        <v>74</v>
      </c>
      <c r="BB480">
        <v>97</v>
      </c>
      <c r="BC480">
        <v>99</v>
      </c>
      <c r="BD480" t="s">
        <v>74</v>
      </c>
      <c r="BE480" t="s">
        <v>74</v>
      </c>
      <c r="BF480" t="s">
        <v>74</v>
      </c>
      <c r="BG480" t="s">
        <v>74</v>
      </c>
      <c r="BH480" t="s">
        <v>74</v>
      </c>
      <c r="BI480">
        <v>3</v>
      </c>
      <c r="BJ480" t="s">
        <v>1264</v>
      </c>
      <c r="BK480" t="s">
        <v>88</v>
      </c>
      <c r="BL480" t="s">
        <v>1265</v>
      </c>
      <c r="BM480" t="s">
        <v>5562</v>
      </c>
      <c r="BN480" t="s">
        <v>74</v>
      </c>
      <c r="BO480" t="s">
        <v>74</v>
      </c>
      <c r="BP480" t="s">
        <v>74</v>
      </c>
      <c r="BQ480" t="s">
        <v>74</v>
      </c>
      <c r="BR480" t="s">
        <v>91</v>
      </c>
      <c r="BS480" t="s">
        <v>5570</v>
      </c>
      <c r="BT480" t="str">
        <f>HYPERLINK("https%3A%2F%2Fwww.webofscience.com%2Fwos%2Fwoscc%2Ffull-record%2FWOS:A1993KR76800004","View Full Record in Web of Science")</f>
        <v>View Full Record in Web of Science</v>
      </c>
    </row>
    <row r="481" spans="1:72" x14ac:dyDescent="0.15">
      <c r="A481" t="s">
        <v>72</v>
      </c>
      <c r="B481" t="s">
        <v>5571</v>
      </c>
      <c r="C481" t="s">
        <v>74</v>
      </c>
      <c r="D481" t="s">
        <v>74</v>
      </c>
      <c r="E481" t="s">
        <v>74</v>
      </c>
      <c r="F481" t="s">
        <v>5571</v>
      </c>
      <c r="G481" t="s">
        <v>74</v>
      </c>
      <c r="H481" t="s">
        <v>74</v>
      </c>
      <c r="I481" t="s">
        <v>5572</v>
      </c>
      <c r="J481" t="s">
        <v>1256</v>
      </c>
      <c r="K481" t="s">
        <v>74</v>
      </c>
      <c r="L481" t="s">
        <v>74</v>
      </c>
      <c r="M481" t="s">
        <v>77</v>
      </c>
      <c r="N481" t="s">
        <v>78</v>
      </c>
      <c r="O481" t="s">
        <v>74</v>
      </c>
      <c r="P481" t="s">
        <v>74</v>
      </c>
      <c r="Q481" t="s">
        <v>74</v>
      </c>
      <c r="R481" t="s">
        <v>74</v>
      </c>
      <c r="S481" t="s">
        <v>74</v>
      </c>
      <c r="T481" t="s">
        <v>74</v>
      </c>
      <c r="U481" t="s">
        <v>5573</v>
      </c>
      <c r="V481" t="s">
        <v>5574</v>
      </c>
      <c r="W481" t="s">
        <v>74</v>
      </c>
      <c r="X481" t="s">
        <v>74</v>
      </c>
      <c r="Y481" t="s">
        <v>5575</v>
      </c>
      <c r="Z481" t="s">
        <v>74</v>
      </c>
      <c r="AA481" t="s">
        <v>74</v>
      </c>
      <c r="AB481" t="s">
        <v>74</v>
      </c>
      <c r="AC481" t="s">
        <v>74</v>
      </c>
      <c r="AD481" t="s">
        <v>74</v>
      </c>
      <c r="AE481" t="s">
        <v>74</v>
      </c>
      <c r="AF481" t="s">
        <v>74</v>
      </c>
      <c r="AG481">
        <v>31</v>
      </c>
      <c r="AH481">
        <v>16</v>
      </c>
      <c r="AI481">
        <v>16</v>
      </c>
      <c r="AJ481">
        <v>0</v>
      </c>
      <c r="AK481">
        <v>2</v>
      </c>
      <c r="AL481" t="s">
        <v>177</v>
      </c>
      <c r="AM481" t="s">
        <v>178</v>
      </c>
      <c r="AN481" t="s">
        <v>179</v>
      </c>
      <c r="AO481" t="s">
        <v>1261</v>
      </c>
      <c r="AP481" t="s">
        <v>74</v>
      </c>
      <c r="AQ481" t="s">
        <v>74</v>
      </c>
      <c r="AR481" t="s">
        <v>1262</v>
      </c>
      <c r="AS481" t="s">
        <v>1263</v>
      </c>
      <c r="AT481" t="s">
        <v>5107</v>
      </c>
      <c r="AU481">
        <v>1993</v>
      </c>
      <c r="AV481">
        <v>13</v>
      </c>
      <c r="AW481">
        <v>2</v>
      </c>
      <c r="AX481" t="s">
        <v>74</v>
      </c>
      <c r="AY481" t="s">
        <v>74</v>
      </c>
      <c r="AZ481" t="s">
        <v>74</v>
      </c>
      <c r="BA481" t="s">
        <v>74</v>
      </c>
      <c r="BB481">
        <v>105</v>
      </c>
      <c r="BC481">
        <v>112</v>
      </c>
      <c r="BD481" t="s">
        <v>74</v>
      </c>
      <c r="BE481" t="s">
        <v>74</v>
      </c>
      <c r="BF481" t="s">
        <v>74</v>
      </c>
      <c r="BG481" t="s">
        <v>74</v>
      </c>
      <c r="BH481" t="s">
        <v>74</v>
      </c>
      <c r="BI481">
        <v>8</v>
      </c>
      <c r="BJ481" t="s">
        <v>1264</v>
      </c>
      <c r="BK481" t="s">
        <v>88</v>
      </c>
      <c r="BL481" t="s">
        <v>1265</v>
      </c>
      <c r="BM481" t="s">
        <v>5562</v>
      </c>
      <c r="BN481" t="s">
        <v>74</v>
      </c>
      <c r="BO481" t="s">
        <v>74</v>
      </c>
      <c r="BP481" t="s">
        <v>74</v>
      </c>
      <c r="BQ481" t="s">
        <v>74</v>
      </c>
      <c r="BR481" t="s">
        <v>91</v>
      </c>
      <c r="BS481" t="s">
        <v>5576</v>
      </c>
      <c r="BT481" t="str">
        <f>HYPERLINK("https%3A%2F%2Fwww.webofscience.com%2Fwos%2Fwoscc%2Ffull-record%2FWOS:A1993KR76800006","View Full Record in Web of Science")</f>
        <v>View Full Record in Web of Science</v>
      </c>
    </row>
    <row r="482" spans="1:72" x14ac:dyDescent="0.15">
      <c r="A482" t="s">
        <v>72</v>
      </c>
      <c r="B482" t="s">
        <v>5577</v>
      </c>
      <c r="C482" t="s">
        <v>74</v>
      </c>
      <c r="D482" t="s">
        <v>74</v>
      </c>
      <c r="E482" t="s">
        <v>74</v>
      </c>
      <c r="F482" t="s">
        <v>5577</v>
      </c>
      <c r="G482" t="s">
        <v>74</v>
      </c>
      <c r="H482" t="s">
        <v>74</v>
      </c>
      <c r="I482" t="s">
        <v>5578</v>
      </c>
      <c r="J482" t="s">
        <v>1256</v>
      </c>
      <c r="K482" t="s">
        <v>74</v>
      </c>
      <c r="L482" t="s">
        <v>74</v>
      </c>
      <c r="M482" t="s">
        <v>77</v>
      </c>
      <c r="N482" t="s">
        <v>78</v>
      </c>
      <c r="O482" t="s">
        <v>74</v>
      </c>
      <c r="P482" t="s">
        <v>74</v>
      </c>
      <c r="Q482" t="s">
        <v>74</v>
      </c>
      <c r="R482" t="s">
        <v>74</v>
      </c>
      <c r="S482" t="s">
        <v>74</v>
      </c>
      <c r="T482" t="s">
        <v>5579</v>
      </c>
      <c r="U482" t="s">
        <v>5580</v>
      </c>
      <c r="V482" t="s">
        <v>5581</v>
      </c>
      <c r="W482" t="s">
        <v>5582</v>
      </c>
      <c r="X482" t="s">
        <v>5583</v>
      </c>
      <c r="Y482" t="s">
        <v>74</v>
      </c>
      <c r="Z482" t="s">
        <v>74</v>
      </c>
      <c r="AA482" t="s">
        <v>74</v>
      </c>
      <c r="AB482" t="s">
        <v>3687</v>
      </c>
      <c r="AC482" t="s">
        <v>74</v>
      </c>
      <c r="AD482" t="s">
        <v>74</v>
      </c>
      <c r="AE482" t="s">
        <v>74</v>
      </c>
      <c r="AF482" t="s">
        <v>74</v>
      </c>
      <c r="AG482">
        <v>29</v>
      </c>
      <c r="AH482">
        <v>21</v>
      </c>
      <c r="AI482">
        <v>24</v>
      </c>
      <c r="AJ482">
        <v>0</v>
      </c>
      <c r="AK482">
        <v>2</v>
      </c>
      <c r="AL482" t="s">
        <v>319</v>
      </c>
      <c r="AM482" t="s">
        <v>178</v>
      </c>
      <c r="AN482" t="s">
        <v>2400</v>
      </c>
      <c r="AO482" t="s">
        <v>1261</v>
      </c>
      <c r="AP482" t="s">
        <v>1291</v>
      </c>
      <c r="AQ482" t="s">
        <v>74</v>
      </c>
      <c r="AR482" t="s">
        <v>1262</v>
      </c>
      <c r="AS482" t="s">
        <v>1263</v>
      </c>
      <c r="AT482" t="s">
        <v>5107</v>
      </c>
      <c r="AU482">
        <v>1993</v>
      </c>
      <c r="AV482">
        <v>13</v>
      </c>
      <c r="AW482">
        <v>2</v>
      </c>
      <c r="AX482" t="s">
        <v>74</v>
      </c>
      <c r="AY482" t="s">
        <v>74</v>
      </c>
      <c r="AZ482" t="s">
        <v>74</v>
      </c>
      <c r="BA482" t="s">
        <v>74</v>
      </c>
      <c r="BB482">
        <v>127</v>
      </c>
      <c r="BC482">
        <v>130</v>
      </c>
      <c r="BD482" t="s">
        <v>74</v>
      </c>
      <c r="BE482" t="s">
        <v>74</v>
      </c>
      <c r="BF482" t="s">
        <v>74</v>
      </c>
      <c r="BG482" t="s">
        <v>74</v>
      </c>
      <c r="BH482" t="s">
        <v>74</v>
      </c>
      <c r="BI482">
        <v>4</v>
      </c>
      <c r="BJ482" t="s">
        <v>1264</v>
      </c>
      <c r="BK482" t="s">
        <v>88</v>
      </c>
      <c r="BL482" t="s">
        <v>1265</v>
      </c>
      <c r="BM482" t="s">
        <v>5562</v>
      </c>
      <c r="BN482" t="s">
        <v>74</v>
      </c>
      <c r="BO482" t="s">
        <v>74</v>
      </c>
      <c r="BP482" t="s">
        <v>74</v>
      </c>
      <c r="BQ482" t="s">
        <v>74</v>
      </c>
      <c r="BR482" t="s">
        <v>91</v>
      </c>
      <c r="BS482" t="s">
        <v>5584</v>
      </c>
      <c r="BT482" t="str">
        <f>HYPERLINK("https%3A%2F%2Fwww.webofscience.com%2Fwos%2Fwoscc%2Ffull-record%2FWOS:A1993KR76800008","View Full Record in Web of Science")</f>
        <v>View Full Record in Web of Science</v>
      </c>
    </row>
    <row r="483" spans="1:72" x14ac:dyDescent="0.15">
      <c r="A483" t="s">
        <v>72</v>
      </c>
      <c r="B483" t="s">
        <v>5585</v>
      </c>
      <c r="C483" t="s">
        <v>74</v>
      </c>
      <c r="D483" t="s">
        <v>74</v>
      </c>
      <c r="E483" t="s">
        <v>74</v>
      </c>
      <c r="F483" t="s">
        <v>5585</v>
      </c>
      <c r="G483" t="s">
        <v>74</v>
      </c>
      <c r="H483" t="s">
        <v>74</v>
      </c>
      <c r="I483" t="s">
        <v>5586</v>
      </c>
      <c r="J483" t="s">
        <v>5587</v>
      </c>
      <c r="K483" t="s">
        <v>74</v>
      </c>
      <c r="L483" t="s">
        <v>74</v>
      </c>
      <c r="M483" t="s">
        <v>5588</v>
      </c>
      <c r="N483" t="s">
        <v>78</v>
      </c>
      <c r="O483" t="s">
        <v>74</v>
      </c>
      <c r="P483" t="s">
        <v>74</v>
      </c>
      <c r="Q483" t="s">
        <v>74</v>
      </c>
      <c r="R483" t="s">
        <v>74</v>
      </c>
      <c r="S483" t="s">
        <v>74</v>
      </c>
      <c r="T483" t="s">
        <v>5589</v>
      </c>
      <c r="U483" t="s">
        <v>5590</v>
      </c>
      <c r="V483" t="s">
        <v>5591</v>
      </c>
      <c r="W483" t="s">
        <v>5592</v>
      </c>
      <c r="X483" t="s">
        <v>5593</v>
      </c>
      <c r="Y483" t="s">
        <v>74</v>
      </c>
      <c r="Z483" t="s">
        <v>74</v>
      </c>
      <c r="AA483" t="s">
        <v>74</v>
      </c>
      <c r="AB483" t="s">
        <v>74</v>
      </c>
      <c r="AC483" t="s">
        <v>74</v>
      </c>
      <c r="AD483" t="s">
        <v>74</v>
      </c>
      <c r="AE483" t="s">
        <v>74</v>
      </c>
      <c r="AF483" t="s">
        <v>74</v>
      </c>
      <c r="AG483">
        <v>20</v>
      </c>
      <c r="AH483">
        <v>0</v>
      </c>
      <c r="AI483">
        <v>0</v>
      </c>
      <c r="AJ483">
        <v>0</v>
      </c>
      <c r="AK483">
        <v>1</v>
      </c>
      <c r="AL483" t="s">
        <v>5594</v>
      </c>
      <c r="AM483" t="s">
        <v>5595</v>
      </c>
      <c r="AN483" t="s">
        <v>5596</v>
      </c>
      <c r="AO483" t="s">
        <v>5597</v>
      </c>
      <c r="AP483" t="s">
        <v>74</v>
      </c>
      <c r="AQ483" t="s">
        <v>74</v>
      </c>
      <c r="AR483" t="s">
        <v>5598</v>
      </c>
      <c r="AS483" t="s">
        <v>5599</v>
      </c>
      <c r="AT483" t="s">
        <v>5107</v>
      </c>
      <c r="AU483">
        <v>1993</v>
      </c>
      <c r="AV483">
        <v>121</v>
      </c>
      <c r="AW483">
        <v>3</v>
      </c>
      <c r="AX483" t="s">
        <v>74</v>
      </c>
      <c r="AY483" t="s">
        <v>74</v>
      </c>
      <c r="AZ483" t="s">
        <v>74</v>
      </c>
      <c r="BA483" t="s">
        <v>74</v>
      </c>
      <c r="BB483">
        <v>247</v>
      </c>
      <c r="BC483">
        <v>252</v>
      </c>
      <c r="BD483" t="s">
        <v>74</v>
      </c>
      <c r="BE483" t="s">
        <v>74</v>
      </c>
      <c r="BF483" t="s">
        <v>74</v>
      </c>
      <c r="BG483" t="s">
        <v>74</v>
      </c>
      <c r="BH483" t="s">
        <v>74</v>
      </c>
      <c r="BI483">
        <v>6</v>
      </c>
      <c r="BJ483" t="s">
        <v>5600</v>
      </c>
      <c r="BK483" t="s">
        <v>88</v>
      </c>
      <c r="BL483" t="s">
        <v>5601</v>
      </c>
      <c r="BM483" t="s">
        <v>5602</v>
      </c>
      <c r="BN483">
        <v>8248635</v>
      </c>
      <c r="BO483" t="s">
        <v>74</v>
      </c>
      <c r="BP483" t="s">
        <v>74</v>
      </c>
      <c r="BQ483" t="s">
        <v>74</v>
      </c>
      <c r="BR483" t="s">
        <v>91</v>
      </c>
      <c r="BS483" t="s">
        <v>5603</v>
      </c>
      <c r="BT483" t="str">
        <f>HYPERLINK("https%3A%2F%2Fwww.webofscience.com%2Fwos%2Fwoscc%2Ffull-record%2FWOS:A1993KY30700002","View Full Record in Web of Science")</f>
        <v>View Full Record in Web of Science</v>
      </c>
    </row>
    <row r="484" spans="1:72" x14ac:dyDescent="0.15">
      <c r="A484" t="s">
        <v>72</v>
      </c>
      <c r="B484" t="s">
        <v>5604</v>
      </c>
      <c r="C484" t="s">
        <v>74</v>
      </c>
      <c r="D484" t="s">
        <v>74</v>
      </c>
      <c r="E484" t="s">
        <v>74</v>
      </c>
      <c r="F484" t="s">
        <v>5604</v>
      </c>
      <c r="G484" t="s">
        <v>74</v>
      </c>
      <c r="H484" t="s">
        <v>74</v>
      </c>
      <c r="I484" t="s">
        <v>5605</v>
      </c>
      <c r="J484" t="s">
        <v>5606</v>
      </c>
      <c r="K484" t="s">
        <v>74</v>
      </c>
      <c r="L484" t="s">
        <v>74</v>
      </c>
      <c r="M484" t="s">
        <v>77</v>
      </c>
      <c r="N484" t="s">
        <v>78</v>
      </c>
      <c r="O484" t="s">
        <v>74</v>
      </c>
      <c r="P484" t="s">
        <v>74</v>
      </c>
      <c r="Q484" t="s">
        <v>74</v>
      </c>
      <c r="R484" t="s">
        <v>74</v>
      </c>
      <c r="S484" t="s">
        <v>74</v>
      </c>
      <c r="T484" t="s">
        <v>74</v>
      </c>
      <c r="U484" t="s">
        <v>5607</v>
      </c>
      <c r="V484" t="s">
        <v>5608</v>
      </c>
      <c r="W484" t="s">
        <v>5609</v>
      </c>
      <c r="X484" t="s">
        <v>5610</v>
      </c>
      <c r="Y484" t="s">
        <v>5611</v>
      </c>
      <c r="Z484" t="s">
        <v>74</v>
      </c>
      <c r="AA484" t="s">
        <v>5612</v>
      </c>
      <c r="AB484" t="s">
        <v>74</v>
      </c>
      <c r="AC484" t="s">
        <v>74</v>
      </c>
      <c r="AD484" t="s">
        <v>74</v>
      </c>
      <c r="AE484" t="s">
        <v>74</v>
      </c>
      <c r="AF484" t="s">
        <v>74</v>
      </c>
      <c r="AG484">
        <v>11</v>
      </c>
      <c r="AH484">
        <v>1</v>
      </c>
      <c r="AI484">
        <v>1</v>
      </c>
      <c r="AJ484">
        <v>0</v>
      </c>
      <c r="AK484">
        <v>4</v>
      </c>
      <c r="AL484" t="s">
        <v>4589</v>
      </c>
      <c r="AM484" t="s">
        <v>178</v>
      </c>
      <c r="AN484" t="s">
        <v>5613</v>
      </c>
      <c r="AO484" t="s">
        <v>5614</v>
      </c>
      <c r="AP484" t="s">
        <v>74</v>
      </c>
      <c r="AQ484" t="s">
        <v>74</v>
      </c>
      <c r="AR484" t="s">
        <v>5615</v>
      </c>
      <c r="AS484" t="s">
        <v>5616</v>
      </c>
      <c r="AT484" t="s">
        <v>5107</v>
      </c>
      <c r="AU484">
        <v>1993</v>
      </c>
      <c r="AV484">
        <v>66</v>
      </c>
      <c r="AW484">
        <v>3</v>
      </c>
      <c r="AX484">
        <v>2</v>
      </c>
      <c r="AY484" t="s">
        <v>74</v>
      </c>
      <c r="AZ484" t="s">
        <v>74</v>
      </c>
      <c r="BA484" t="s">
        <v>74</v>
      </c>
      <c r="BB484">
        <v>540</v>
      </c>
      <c r="BC484">
        <v>545</v>
      </c>
      <c r="BD484" t="s">
        <v>74</v>
      </c>
      <c r="BE484" t="s">
        <v>74</v>
      </c>
      <c r="BF484" t="s">
        <v>74</v>
      </c>
      <c r="BG484" t="s">
        <v>74</v>
      </c>
      <c r="BH484" t="s">
        <v>74</v>
      </c>
      <c r="BI484">
        <v>6</v>
      </c>
      <c r="BJ484" t="s">
        <v>5617</v>
      </c>
      <c r="BK484" t="s">
        <v>88</v>
      </c>
      <c r="BL484" t="s">
        <v>2087</v>
      </c>
      <c r="BM484" t="s">
        <v>5618</v>
      </c>
      <c r="BN484" t="s">
        <v>74</v>
      </c>
      <c r="BO484" t="s">
        <v>74</v>
      </c>
      <c r="BP484" t="s">
        <v>74</v>
      </c>
      <c r="BQ484" t="s">
        <v>74</v>
      </c>
      <c r="BR484" t="s">
        <v>91</v>
      </c>
      <c r="BS484" t="s">
        <v>5619</v>
      </c>
      <c r="BT484" t="str">
        <f>HYPERLINK("https%3A%2F%2Fwww.webofscience.com%2Fwos%2Fwoscc%2Ffull-record%2FWOS:A1993NE50000009","View Full Record in Web of Science")</f>
        <v>View Full Record in Web of Science</v>
      </c>
    </row>
    <row r="485" spans="1:72" x14ac:dyDescent="0.15">
      <c r="A485" t="s">
        <v>72</v>
      </c>
      <c r="B485" t="s">
        <v>5620</v>
      </c>
      <c r="C485" t="s">
        <v>74</v>
      </c>
      <c r="D485" t="s">
        <v>74</v>
      </c>
      <c r="E485" t="s">
        <v>74</v>
      </c>
      <c r="F485" t="s">
        <v>5620</v>
      </c>
      <c r="G485" t="s">
        <v>74</v>
      </c>
      <c r="H485" t="s">
        <v>74</v>
      </c>
      <c r="I485" t="s">
        <v>5621</v>
      </c>
      <c r="J485" t="s">
        <v>5622</v>
      </c>
      <c r="K485" t="s">
        <v>74</v>
      </c>
      <c r="L485" t="s">
        <v>74</v>
      </c>
      <c r="M485" t="s">
        <v>77</v>
      </c>
      <c r="N485" t="s">
        <v>78</v>
      </c>
      <c r="O485" t="s">
        <v>74</v>
      </c>
      <c r="P485" t="s">
        <v>74</v>
      </c>
      <c r="Q485" t="s">
        <v>74</v>
      </c>
      <c r="R485" t="s">
        <v>74</v>
      </c>
      <c r="S485" t="s">
        <v>74</v>
      </c>
      <c r="T485" t="s">
        <v>5623</v>
      </c>
      <c r="U485" t="s">
        <v>74</v>
      </c>
      <c r="V485" t="s">
        <v>5624</v>
      </c>
      <c r="W485" t="s">
        <v>5625</v>
      </c>
      <c r="X485" t="s">
        <v>5626</v>
      </c>
      <c r="Y485" t="s">
        <v>5627</v>
      </c>
      <c r="Z485" t="s">
        <v>74</v>
      </c>
      <c r="AA485" t="s">
        <v>5628</v>
      </c>
      <c r="AB485" t="s">
        <v>74</v>
      </c>
      <c r="AC485" t="s">
        <v>74</v>
      </c>
      <c r="AD485" t="s">
        <v>74</v>
      </c>
      <c r="AE485" t="s">
        <v>74</v>
      </c>
      <c r="AF485" t="s">
        <v>74</v>
      </c>
      <c r="AG485">
        <v>19</v>
      </c>
      <c r="AH485">
        <v>6</v>
      </c>
      <c r="AI485">
        <v>8</v>
      </c>
      <c r="AJ485">
        <v>0</v>
      </c>
      <c r="AK485">
        <v>2</v>
      </c>
      <c r="AL485" t="s">
        <v>1562</v>
      </c>
      <c r="AM485" t="s">
        <v>1563</v>
      </c>
      <c r="AN485" t="s">
        <v>1564</v>
      </c>
      <c r="AO485" t="s">
        <v>5629</v>
      </c>
      <c r="AP485" t="s">
        <v>74</v>
      </c>
      <c r="AQ485" t="s">
        <v>74</v>
      </c>
      <c r="AR485" t="s">
        <v>5630</v>
      </c>
      <c r="AS485" t="s">
        <v>5631</v>
      </c>
      <c r="AT485" t="s">
        <v>5107</v>
      </c>
      <c r="AU485">
        <v>1993</v>
      </c>
      <c r="AV485">
        <v>36</v>
      </c>
      <c r="AW485">
        <v>3</v>
      </c>
      <c r="AX485" t="s">
        <v>74</v>
      </c>
      <c r="AY485" t="s">
        <v>74</v>
      </c>
      <c r="AZ485" t="s">
        <v>74</v>
      </c>
      <c r="BA485" t="s">
        <v>74</v>
      </c>
      <c r="BB485">
        <v>375</v>
      </c>
      <c r="BC485">
        <v>384</v>
      </c>
      <c r="BD485" t="s">
        <v>74</v>
      </c>
      <c r="BE485" t="s">
        <v>74</v>
      </c>
      <c r="BF485" t="s">
        <v>74</v>
      </c>
      <c r="BG485" t="s">
        <v>74</v>
      </c>
      <c r="BH485" t="s">
        <v>74</v>
      </c>
      <c r="BI485">
        <v>10</v>
      </c>
      <c r="BJ485" t="s">
        <v>5632</v>
      </c>
      <c r="BK485" t="s">
        <v>88</v>
      </c>
      <c r="BL485" t="s">
        <v>2087</v>
      </c>
      <c r="BM485" t="s">
        <v>5633</v>
      </c>
      <c r="BN485" t="s">
        <v>74</v>
      </c>
      <c r="BO485" t="s">
        <v>74</v>
      </c>
      <c r="BP485" t="s">
        <v>74</v>
      </c>
      <c r="BQ485" t="s">
        <v>74</v>
      </c>
      <c r="BR485" t="s">
        <v>91</v>
      </c>
      <c r="BS485" t="s">
        <v>5634</v>
      </c>
      <c r="BT485" t="str">
        <f>HYPERLINK("https%3A%2F%2Fwww.webofscience.com%2Fwos%2Fwoscc%2Ffull-record%2FWOS:A1993KZ76300015","View Full Record in Web of Science")</f>
        <v>View Full Record in Web of Science</v>
      </c>
    </row>
    <row r="486" spans="1:72" x14ac:dyDescent="0.15">
      <c r="A486" t="s">
        <v>72</v>
      </c>
      <c r="B486" t="s">
        <v>5635</v>
      </c>
      <c r="C486" t="s">
        <v>74</v>
      </c>
      <c r="D486" t="s">
        <v>74</v>
      </c>
      <c r="E486" t="s">
        <v>74</v>
      </c>
      <c r="F486" t="s">
        <v>5635</v>
      </c>
      <c r="G486" t="s">
        <v>74</v>
      </c>
      <c r="H486" t="s">
        <v>74</v>
      </c>
      <c r="I486" t="s">
        <v>5636</v>
      </c>
      <c r="J486" t="s">
        <v>5637</v>
      </c>
      <c r="K486" t="s">
        <v>74</v>
      </c>
      <c r="L486" t="s">
        <v>74</v>
      </c>
      <c r="M486" t="s">
        <v>77</v>
      </c>
      <c r="N486" t="s">
        <v>484</v>
      </c>
      <c r="O486" t="s">
        <v>74</v>
      </c>
      <c r="P486" t="s">
        <v>74</v>
      </c>
      <c r="Q486" t="s">
        <v>74</v>
      </c>
      <c r="R486" t="s">
        <v>74</v>
      </c>
      <c r="S486" t="s">
        <v>74</v>
      </c>
      <c r="T486" t="s">
        <v>74</v>
      </c>
      <c r="U486" t="s">
        <v>5638</v>
      </c>
      <c r="V486" t="s">
        <v>5639</v>
      </c>
      <c r="W486" t="s">
        <v>74</v>
      </c>
      <c r="X486" t="s">
        <v>74</v>
      </c>
      <c r="Y486" t="s">
        <v>5640</v>
      </c>
      <c r="Z486" t="s">
        <v>74</v>
      </c>
      <c r="AA486" t="s">
        <v>5641</v>
      </c>
      <c r="AB486" t="s">
        <v>74</v>
      </c>
      <c r="AC486" t="s">
        <v>74</v>
      </c>
      <c r="AD486" t="s">
        <v>74</v>
      </c>
      <c r="AE486" t="s">
        <v>74</v>
      </c>
      <c r="AF486" t="s">
        <v>74</v>
      </c>
      <c r="AG486">
        <v>69</v>
      </c>
      <c r="AH486">
        <v>28</v>
      </c>
      <c r="AI486">
        <v>28</v>
      </c>
      <c r="AJ486">
        <v>1</v>
      </c>
      <c r="AK486">
        <v>9</v>
      </c>
      <c r="AL486" t="s">
        <v>1713</v>
      </c>
      <c r="AM486" t="s">
        <v>320</v>
      </c>
      <c r="AN486" t="s">
        <v>1714</v>
      </c>
      <c r="AO486" t="s">
        <v>5642</v>
      </c>
      <c r="AP486" t="s">
        <v>74</v>
      </c>
      <c r="AQ486" t="s">
        <v>74</v>
      </c>
      <c r="AR486" t="s">
        <v>5643</v>
      </c>
      <c r="AS486" t="s">
        <v>5644</v>
      </c>
      <c r="AT486" t="s">
        <v>5107</v>
      </c>
      <c r="AU486">
        <v>1993</v>
      </c>
      <c r="AV486">
        <v>14</v>
      </c>
      <c r="AW486">
        <v>2</v>
      </c>
      <c r="AX486" t="s">
        <v>74</v>
      </c>
      <c r="AY486" t="s">
        <v>74</v>
      </c>
      <c r="AZ486" t="s">
        <v>74</v>
      </c>
      <c r="BA486" t="s">
        <v>74</v>
      </c>
      <c r="BB486">
        <v>133</v>
      </c>
      <c r="BC486">
        <v>165</v>
      </c>
      <c r="BD486" t="s">
        <v>74</v>
      </c>
      <c r="BE486" t="s">
        <v>5645</v>
      </c>
      <c r="BF486" t="str">
        <f>HYPERLINK("http://dx.doi.org/10.1007/BF02179221","http://dx.doi.org/10.1007/BF02179221")</f>
        <v>http://dx.doi.org/10.1007/BF02179221</v>
      </c>
      <c r="BG486" t="s">
        <v>74</v>
      </c>
      <c r="BH486" t="s">
        <v>74</v>
      </c>
      <c r="BI486">
        <v>33</v>
      </c>
      <c r="BJ486" t="s">
        <v>727</v>
      </c>
      <c r="BK486" t="s">
        <v>88</v>
      </c>
      <c r="BL486" t="s">
        <v>727</v>
      </c>
      <c r="BM486" t="s">
        <v>5646</v>
      </c>
      <c r="BN486" t="s">
        <v>74</v>
      </c>
      <c r="BO486" t="s">
        <v>74</v>
      </c>
      <c r="BP486" t="s">
        <v>74</v>
      </c>
      <c r="BQ486" t="s">
        <v>74</v>
      </c>
      <c r="BR486" t="s">
        <v>91</v>
      </c>
      <c r="BS486" t="s">
        <v>5647</v>
      </c>
      <c r="BT486" t="str">
        <f>HYPERLINK("https%3A%2F%2Fwww.webofscience.com%2Fwos%2Fwoscc%2Ffull-record%2FWOS:A1993KV13500002","View Full Record in Web of Science")</f>
        <v>View Full Record in Web of Science</v>
      </c>
    </row>
    <row r="487" spans="1:72" x14ac:dyDescent="0.15">
      <c r="A487" t="s">
        <v>72</v>
      </c>
      <c r="B487" t="s">
        <v>5648</v>
      </c>
      <c r="C487" t="s">
        <v>74</v>
      </c>
      <c r="D487" t="s">
        <v>74</v>
      </c>
      <c r="E487" t="s">
        <v>74</v>
      </c>
      <c r="F487" t="s">
        <v>5648</v>
      </c>
      <c r="G487" t="s">
        <v>74</v>
      </c>
      <c r="H487" t="s">
        <v>74</v>
      </c>
      <c r="I487" t="s">
        <v>5649</v>
      </c>
      <c r="J487" t="s">
        <v>5637</v>
      </c>
      <c r="K487" t="s">
        <v>74</v>
      </c>
      <c r="L487" t="s">
        <v>74</v>
      </c>
      <c r="M487" t="s">
        <v>77</v>
      </c>
      <c r="N487" t="s">
        <v>484</v>
      </c>
      <c r="O487" t="s">
        <v>74</v>
      </c>
      <c r="P487" t="s">
        <v>74</v>
      </c>
      <c r="Q487" t="s">
        <v>74</v>
      </c>
      <c r="R487" t="s">
        <v>74</v>
      </c>
      <c r="S487" t="s">
        <v>74</v>
      </c>
      <c r="T487" t="s">
        <v>74</v>
      </c>
      <c r="U487" t="s">
        <v>5650</v>
      </c>
      <c r="V487" t="s">
        <v>5651</v>
      </c>
      <c r="W487" t="s">
        <v>5652</v>
      </c>
      <c r="X487" t="s">
        <v>5653</v>
      </c>
      <c r="Y487" t="s">
        <v>5654</v>
      </c>
      <c r="Z487" t="s">
        <v>74</v>
      </c>
      <c r="AA487" t="s">
        <v>74</v>
      </c>
      <c r="AB487" t="s">
        <v>74</v>
      </c>
      <c r="AC487" t="s">
        <v>74</v>
      </c>
      <c r="AD487" t="s">
        <v>74</v>
      </c>
      <c r="AE487" t="s">
        <v>74</v>
      </c>
      <c r="AF487" t="s">
        <v>74</v>
      </c>
      <c r="AG487">
        <v>47</v>
      </c>
      <c r="AH487">
        <v>12</v>
      </c>
      <c r="AI487">
        <v>12</v>
      </c>
      <c r="AJ487">
        <v>1</v>
      </c>
      <c r="AK487">
        <v>2</v>
      </c>
      <c r="AL487" t="s">
        <v>1713</v>
      </c>
      <c r="AM487" t="s">
        <v>320</v>
      </c>
      <c r="AN487" t="s">
        <v>1714</v>
      </c>
      <c r="AO487" t="s">
        <v>5642</v>
      </c>
      <c r="AP487" t="s">
        <v>74</v>
      </c>
      <c r="AQ487" t="s">
        <v>74</v>
      </c>
      <c r="AR487" t="s">
        <v>5643</v>
      </c>
      <c r="AS487" t="s">
        <v>5644</v>
      </c>
      <c r="AT487" t="s">
        <v>5107</v>
      </c>
      <c r="AU487">
        <v>1993</v>
      </c>
      <c r="AV487">
        <v>14</v>
      </c>
      <c r="AW487">
        <v>2</v>
      </c>
      <c r="AX487" t="s">
        <v>74</v>
      </c>
      <c r="AY487" t="s">
        <v>74</v>
      </c>
      <c r="AZ487" t="s">
        <v>74</v>
      </c>
      <c r="BA487" t="s">
        <v>74</v>
      </c>
      <c r="BB487">
        <v>167</v>
      </c>
      <c r="BC487">
        <v>186</v>
      </c>
      <c r="BD487" t="s">
        <v>74</v>
      </c>
      <c r="BE487" t="s">
        <v>5655</v>
      </c>
      <c r="BF487" t="str">
        <f>HYPERLINK("http://dx.doi.org/10.1007/BF02179222","http://dx.doi.org/10.1007/BF02179222")</f>
        <v>http://dx.doi.org/10.1007/BF02179222</v>
      </c>
      <c r="BG487" t="s">
        <v>74</v>
      </c>
      <c r="BH487" t="s">
        <v>74</v>
      </c>
      <c r="BI487">
        <v>20</v>
      </c>
      <c r="BJ487" t="s">
        <v>727</v>
      </c>
      <c r="BK487" t="s">
        <v>88</v>
      </c>
      <c r="BL487" t="s">
        <v>727</v>
      </c>
      <c r="BM487" t="s">
        <v>5646</v>
      </c>
      <c r="BN487" t="s">
        <v>74</v>
      </c>
      <c r="BO487" t="s">
        <v>74</v>
      </c>
      <c r="BP487" t="s">
        <v>74</v>
      </c>
      <c r="BQ487" t="s">
        <v>74</v>
      </c>
      <c r="BR487" t="s">
        <v>91</v>
      </c>
      <c r="BS487" t="s">
        <v>5656</v>
      </c>
      <c r="BT487" t="str">
        <f>HYPERLINK("https%3A%2F%2Fwww.webofscience.com%2Fwos%2Fwoscc%2Ffull-record%2FWOS:A1993KV13500003","View Full Record in Web of Science")</f>
        <v>View Full Record in Web of Science</v>
      </c>
    </row>
    <row r="488" spans="1:72" x14ac:dyDescent="0.15">
      <c r="A488" t="s">
        <v>72</v>
      </c>
      <c r="B488" t="s">
        <v>5657</v>
      </c>
      <c r="C488" t="s">
        <v>74</v>
      </c>
      <c r="D488" t="s">
        <v>74</v>
      </c>
      <c r="E488" t="s">
        <v>74</v>
      </c>
      <c r="F488" t="s">
        <v>5657</v>
      </c>
      <c r="G488" t="s">
        <v>74</v>
      </c>
      <c r="H488" t="s">
        <v>74</v>
      </c>
      <c r="I488" t="s">
        <v>5658</v>
      </c>
      <c r="J488" t="s">
        <v>5637</v>
      </c>
      <c r="K488" t="s">
        <v>74</v>
      </c>
      <c r="L488" t="s">
        <v>74</v>
      </c>
      <c r="M488" t="s">
        <v>77</v>
      </c>
      <c r="N488" t="s">
        <v>484</v>
      </c>
      <c r="O488" t="s">
        <v>74</v>
      </c>
      <c r="P488" t="s">
        <v>74</v>
      </c>
      <c r="Q488" t="s">
        <v>74</v>
      </c>
      <c r="R488" t="s">
        <v>74</v>
      </c>
      <c r="S488" t="s">
        <v>74</v>
      </c>
      <c r="T488" t="s">
        <v>74</v>
      </c>
      <c r="U488" t="s">
        <v>5659</v>
      </c>
      <c r="V488" t="s">
        <v>5660</v>
      </c>
      <c r="W488" t="s">
        <v>74</v>
      </c>
      <c r="X488" t="s">
        <v>74</v>
      </c>
      <c r="Y488" t="s">
        <v>5661</v>
      </c>
      <c r="Z488" t="s">
        <v>74</v>
      </c>
      <c r="AA488" t="s">
        <v>74</v>
      </c>
      <c r="AB488" t="s">
        <v>74</v>
      </c>
      <c r="AC488" t="s">
        <v>74</v>
      </c>
      <c r="AD488" t="s">
        <v>74</v>
      </c>
      <c r="AE488" t="s">
        <v>74</v>
      </c>
      <c r="AF488" t="s">
        <v>74</v>
      </c>
      <c r="AG488">
        <v>50</v>
      </c>
      <c r="AH488">
        <v>1</v>
      </c>
      <c r="AI488">
        <v>1</v>
      </c>
      <c r="AJ488">
        <v>0</v>
      </c>
      <c r="AK488">
        <v>1</v>
      </c>
      <c r="AL488" t="s">
        <v>1713</v>
      </c>
      <c r="AM488" t="s">
        <v>320</v>
      </c>
      <c r="AN488" t="s">
        <v>1714</v>
      </c>
      <c r="AO488" t="s">
        <v>5642</v>
      </c>
      <c r="AP488" t="s">
        <v>74</v>
      </c>
      <c r="AQ488" t="s">
        <v>74</v>
      </c>
      <c r="AR488" t="s">
        <v>5643</v>
      </c>
      <c r="AS488" t="s">
        <v>5644</v>
      </c>
      <c r="AT488" t="s">
        <v>5107</v>
      </c>
      <c r="AU488">
        <v>1993</v>
      </c>
      <c r="AV488">
        <v>14</v>
      </c>
      <c r="AW488">
        <v>2</v>
      </c>
      <c r="AX488" t="s">
        <v>74</v>
      </c>
      <c r="AY488" t="s">
        <v>74</v>
      </c>
      <c r="AZ488" t="s">
        <v>74</v>
      </c>
      <c r="BA488" t="s">
        <v>74</v>
      </c>
      <c r="BB488">
        <v>197</v>
      </c>
      <c r="BC488">
        <v>222</v>
      </c>
      <c r="BD488" t="s">
        <v>74</v>
      </c>
      <c r="BE488" t="s">
        <v>5662</v>
      </c>
      <c r="BF488" t="str">
        <f>HYPERLINK("http://dx.doi.org/10.1007/BF02179224","http://dx.doi.org/10.1007/BF02179224")</f>
        <v>http://dx.doi.org/10.1007/BF02179224</v>
      </c>
      <c r="BG488" t="s">
        <v>74</v>
      </c>
      <c r="BH488" t="s">
        <v>74</v>
      </c>
      <c r="BI488">
        <v>26</v>
      </c>
      <c r="BJ488" t="s">
        <v>727</v>
      </c>
      <c r="BK488" t="s">
        <v>88</v>
      </c>
      <c r="BL488" t="s">
        <v>727</v>
      </c>
      <c r="BM488" t="s">
        <v>5646</v>
      </c>
      <c r="BN488" t="s">
        <v>74</v>
      </c>
      <c r="BO488" t="s">
        <v>74</v>
      </c>
      <c r="BP488" t="s">
        <v>74</v>
      </c>
      <c r="BQ488" t="s">
        <v>74</v>
      </c>
      <c r="BR488" t="s">
        <v>91</v>
      </c>
      <c r="BS488" t="s">
        <v>5663</v>
      </c>
      <c r="BT488" t="str">
        <f>HYPERLINK("https%3A%2F%2Fwww.webofscience.com%2Fwos%2Fwoscc%2Ffull-record%2FWOS:A1993KV13500005","View Full Record in Web of Science")</f>
        <v>View Full Record in Web of Science</v>
      </c>
    </row>
    <row r="489" spans="1:72" x14ac:dyDescent="0.15">
      <c r="A489" t="s">
        <v>72</v>
      </c>
      <c r="B489" t="s">
        <v>5664</v>
      </c>
      <c r="C489" t="s">
        <v>74</v>
      </c>
      <c r="D489" t="s">
        <v>74</v>
      </c>
      <c r="E489" t="s">
        <v>74</v>
      </c>
      <c r="F489" t="s">
        <v>5664</v>
      </c>
      <c r="G489" t="s">
        <v>74</v>
      </c>
      <c r="H489" t="s">
        <v>74</v>
      </c>
      <c r="I489" t="s">
        <v>5665</v>
      </c>
      <c r="J489" t="s">
        <v>5666</v>
      </c>
      <c r="K489" t="s">
        <v>74</v>
      </c>
      <c r="L489" t="s">
        <v>74</v>
      </c>
      <c r="M489" t="s">
        <v>77</v>
      </c>
      <c r="N489" t="s">
        <v>78</v>
      </c>
      <c r="O489" t="s">
        <v>74</v>
      </c>
      <c r="P489" t="s">
        <v>74</v>
      </c>
      <c r="Q489" t="s">
        <v>74</v>
      </c>
      <c r="R489" t="s">
        <v>74</v>
      </c>
      <c r="S489" t="s">
        <v>74</v>
      </c>
      <c r="T489" t="s">
        <v>74</v>
      </c>
      <c r="U489" t="s">
        <v>74</v>
      </c>
      <c r="V489" t="s">
        <v>5667</v>
      </c>
      <c r="W489" t="s">
        <v>74</v>
      </c>
      <c r="X489" t="s">
        <v>74</v>
      </c>
      <c r="Y489" t="s">
        <v>5668</v>
      </c>
      <c r="Z489" t="s">
        <v>74</v>
      </c>
      <c r="AA489" t="s">
        <v>5669</v>
      </c>
      <c r="AB489" t="s">
        <v>5670</v>
      </c>
      <c r="AC489" t="s">
        <v>74</v>
      </c>
      <c r="AD489" t="s">
        <v>74</v>
      </c>
      <c r="AE489" t="s">
        <v>74</v>
      </c>
      <c r="AF489" t="s">
        <v>74</v>
      </c>
      <c r="AG489">
        <v>0</v>
      </c>
      <c r="AH489">
        <v>14</v>
      </c>
      <c r="AI489">
        <v>14</v>
      </c>
      <c r="AJ489">
        <v>0</v>
      </c>
      <c r="AK489">
        <v>0</v>
      </c>
      <c r="AL489" t="s">
        <v>1317</v>
      </c>
      <c r="AM489" t="s">
        <v>1318</v>
      </c>
      <c r="AN489" t="s">
        <v>1319</v>
      </c>
      <c r="AO489" t="s">
        <v>5671</v>
      </c>
      <c r="AP489" t="s">
        <v>74</v>
      </c>
      <c r="AQ489" t="s">
        <v>74</v>
      </c>
      <c r="AR489" t="s">
        <v>5672</v>
      </c>
      <c r="AS489" t="s">
        <v>5673</v>
      </c>
      <c r="AT489" t="s">
        <v>5107</v>
      </c>
      <c r="AU489">
        <v>1993</v>
      </c>
      <c r="AV489" t="s">
        <v>5674</v>
      </c>
      <c r="AW489">
        <v>2</v>
      </c>
      <c r="AX489" t="s">
        <v>74</v>
      </c>
      <c r="AY489" t="s">
        <v>74</v>
      </c>
      <c r="AZ489" t="s">
        <v>74</v>
      </c>
      <c r="BA489" t="s">
        <v>74</v>
      </c>
      <c r="BB489">
        <v>99</v>
      </c>
      <c r="BC489">
        <v>113</v>
      </c>
      <c r="BD489" t="s">
        <v>74</v>
      </c>
      <c r="BE489" t="s">
        <v>5675</v>
      </c>
      <c r="BF489" t="str">
        <f>HYPERLINK("http://dx.doi.org/10.1034/j.1600-0870.1993.t01-1-00002.x","http://dx.doi.org/10.1034/j.1600-0870.1993.t01-1-00002.x")</f>
        <v>http://dx.doi.org/10.1034/j.1600-0870.1993.t01-1-00002.x</v>
      </c>
      <c r="BG489" t="s">
        <v>74</v>
      </c>
      <c r="BH489" t="s">
        <v>74</v>
      </c>
      <c r="BI489">
        <v>15</v>
      </c>
      <c r="BJ489" t="s">
        <v>2615</v>
      </c>
      <c r="BK489" t="s">
        <v>88</v>
      </c>
      <c r="BL489" t="s">
        <v>2615</v>
      </c>
      <c r="BM489" t="s">
        <v>5676</v>
      </c>
      <c r="BN489" t="s">
        <v>74</v>
      </c>
      <c r="BO489" t="s">
        <v>74</v>
      </c>
      <c r="BP489" t="s">
        <v>74</v>
      </c>
      <c r="BQ489" t="s">
        <v>74</v>
      </c>
      <c r="BR489" t="s">
        <v>91</v>
      </c>
      <c r="BS489" t="s">
        <v>5677</v>
      </c>
      <c r="BT489" t="str">
        <f>HYPERLINK("https%3A%2F%2Fwww.webofscience.com%2Fwos%2Fwoscc%2Ffull-record%2FWOS:A1993KT07200002","View Full Record in Web of Science")</f>
        <v>View Full Record in Web of Science</v>
      </c>
    </row>
    <row r="490" spans="1:72" x14ac:dyDescent="0.15">
      <c r="A490" t="s">
        <v>72</v>
      </c>
      <c r="B490" t="s">
        <v>5678</v>
      </c>
      <c r="C490" t="s">
        <v>74</v>
      </c>
      <c r="D490" t="s">
        <v>74</v>
      </c>
      <c r="E490" t="s">
        <v>74</v>
      </c>
      <c r="F490" t="s">
        <v>5678</v>
      </c>
      <c r="G490" t="s">
        <v>74</v>
      </c>
      <c r="H490" t="s">
        <v>74</v>
      </c>
      <c r="I490" t="s">
        <v>5679</v>
      </c>
      <c r="J490" t="s">
        <v>3013</v>
      </c>
      <c r="K490" t="s">
        <v>74</v>
      </c>
      <c r="L490" t="s">
        <v>74</v>
      </c>
      <c r="M490" t="s">
        <v>77</v>
      </c>
      <c r="N490" t="s">
        <v>78</v>
      </c>
      <c r="O490" t="s">
        <v>74</v>
      </c>
      <c r="P490" t="s">
        <v>74</v>
      </c>
      <c r="Q490" t="s">
        <v>74</v>
      </c>
      <c r="R490" t="s">
        <v>74</v>
      </c>
      <c r="S490" t="s">
        <v>74</v>
      </c>
      <c r="T490" t="s">
        <v>5680</v>
      </c>
      <c r="U490" t="s">
        <v>5681</v>
      </c>
      <c r="V490" t="s">
        <v>5682</v>
      </c>
      <c r="W490" t="s">
        <v>74</v>
      </c>
      <c r="X490" t="s">
        <v>74</v>
      </c>
      <c r="Y490" t="s">
        <v>5683</v>
      </c>
      <c r="Z490" t="s">
        <v>74</v>
      </c>
      <c r="AA490" t="s">
        <v>74</v>
      </c>
      <c r="AB490" t="s">
        <v>5684</v>
      </c>
      <c r="AC490" t="s">
        <v>74</v>
      </c>
      <c r="AD490" t="s">
        <v>74</v>
      </c>
      <c r="AE490" t="s">
        <v>74</v>
      </c>
      <c r="AF490" t="s">
        <v>74</v>
      </c>
      <c r="AG490">
        <v>18</v>
      </c>
      <c r="AH490">
        <v>24</v>
      </c>
      <c r="AI490">
        <v>25</v>
      </c>
      <c r="AJ490">
        <v>0</v>
      </c>
      <c r="AK490">
        <v>4</v>
      </c>
      <c r="AL490" t="s">
        <v>1713</v>
      </c>
      <c r="AM490" t="s">
        <v>320</v>
      </c>
      <c r="AN490" t="s">
        <v>1714</v>
      </c>
      <c r="AO490" t="s">
        <v>3017</v>
      </c>
      <c r="AP490" t="s">
        <v>74</v>
      </c>
      <c r="AQ490" t="s">
        <v>74</v>
      </c>
      <c r="AR490" t="s">
        <v>3013</v>
      </c>
      <c r="AS490" t="s">
        <v>3018</v>
      </c>
      <c r="AT490" t="s">
        <v>5685</v>
      </c>
      <c r="AU490">
        <v>1993</v>
      </c>
      <c r="AV490">
        <v>252</v>
      </c>
      <c r="AW490">
        <v>3</v>
      </c>
      <c r="AX490" t="s">
        <v>74</v>
      </c>
      <c r="AY490" t="s">
        <v>74</v>
      </c>
      <c r="AZ490" t="s">
        <v>74</v>
      </c>
      <c r="BA490" t="s">
        <v>74</v>
      </c>
      <c r="BB490">
        <v>203</v>
      </c>
      <c r="BC490">
        <v>209</v>
      </c>
      <c r="BD490" t="s">
        <v>74</v>
      </c>
      <c r="BE490" t="s">
        <v>5686</v>
      </c>
      <c r="BF490" t="str">
        <f>HYPERLINK("http://dx.doi.org/10.1007/BF00005470","http://dx.doi.org/10.1007/BF00005470")</f>
        <v>http://dx.doi.org/10.1007/BF00005470</v>
      </c>
      <c r="BG490" t="s">
        <v>74</v>
      </c>
      <c r="BH490" t="s">
        <v>74</v>
      </c>
      <c r="BI490">
        <v>7</v>
      </c>
      <c r="BJ490" t="s">
        <v>184</v>
      </c>
      <c r="BK490" t="s">
        <v>88</v>
      </c>
      <c r="BL490" t="s">
        <v>184</v>
      </c>
      <c r="BM490" t="s">
        <v>5687</v>
      </c>
      <c r="BN490" t="s">
        <v>74</v>
      </c>
      <c r="BO490" t="s">
        <v>74</v>
      </c>
      <c r="BP490" t="s">
        <v>74</v>
      </c>
      <c r="BQ490" t="s">
        <v>74</v>
      </c>
      <c r="BR490" t="s">
        <v>91</v>
      </c>
      <c r="BS490" t="s">
        <v>5688</v>
      </c>
      <c r="BT490" t="str">
        <f>HYPERLINK("https%3A%2F%2Fwww.webofscience.com%2Fwos%2Fwoscc%2Ffull-record%2FWOS:A1993KY42000003","View Full Record in Web of Science")</f>
        <v>View Full Record in Web of Science</v>
      </c>
    </row>
    <row r="491" spans="1:72" x14ac:dyDescent="0.15">
      <c r="A491" t="s">
        <v>72</v>
      </c>
      <c r="B491" t="s">
        <v>5689</v>
      </c>
      <c r="C491" t="s">
        <v>74</v>
      </c>
      <c r="D491" t="s">
        <v>74</v>
      </c>
      <c r="E491" t="s">
        <v>74</v>
      </c>
      <c r="F491" t="s">
        <v>5689</v>
      </c>
      <c r="G491" t="s">
        <v>74</v>
      </c>
      <c r="H491" t="s">
        <v>74</v>
      </c>
      <c r="I491" t="s">
        <v>5690</v>
      </c>
      <c r="J491" t="s">
        <v>388</v>
      </c>
      <c r="K491" t="s">
        <v>74</v>
      </c>
      <c r="L491" t="s">
        <v>74</v>
      </c>
      <c r="M491" t="s">
        <v>77</v>
      </c>
      <c r="N491" t="s">
        <v>78</v>
      </c>
      <c r="O491" t="s">
        <v>74</v>
      </c>
      <c r="P491" t="s">
        <v>74</v>
      </c>
      <c r="Q491" t="s">
        <v>74</v>
      </c>
      <c r="R491" t="s">
        <v>74</v>
      </c>
      <c r="S491" t="s">
        <v>74</v>
      </c>
      <c r="T491" t="s">
        <v>74</v>
      </c>
      <c r="U491" t="s">
        <v>74</v>
      </c>
      <c r="V491" t="s">
        <v>5691</v>
      </c>
      <c r="W491" t="s">
        <v>5692</v>
      </c>
      <c r="X491" t="s">
        <v>5693</v>
      </c>
      <c r="Y491" t="s">
        <v>74</v>
      </c>
      <c r="Z491" t="s">
        <v>74</v>
      </c>
      <c r="AA491" t="s">
        <v>5694</v>
      </c>
      <c r="AB491" t="s">
        <v>5695</v>
      </c>
      <c r="AC491" t="s">
        <v>74</v>
      </c>
      <c r="AD491" t="s">
        <v>74</v>
      </c>
      <c r="AE491" t="s">
        <v>74</v>
      </c>
      <c r="AF491" t="s">
        <v>74</v>
      </c>
      <c r="AG491">
        <v>10</v>
      </c>
      <c r="AH491">
        <v>26</v>
      </c>
      <c r="AI491">
        <v>30</v>
      </c>
      <c r="AJ491">
        <v>0</v>
      </c>
      <c r="AK491">
        <v>2</v>
      </c>
      <c r="AL491" t="s">
        <v>256</v>
      </c>
      <c r="AM491" t="s">
        <v>257</v>
      </c>
      <c r="AN491" t="s">
        <v>396</v>
      </c>
      <c r="AO491" t="s">
        <v>397</v>
      </c>
      <c r="AP491" t="s">
        <v>398</v>
      </c>
      <c r="AQ491" t="s">
        <v>74</v>
      </c>
      <c r="AR491" t="s">
        <v>399</v>
      </c>
      <c r="AS491" t="s">
        <v>400</v>
      </c>
      <c r="AT491" t="s">
        <v>5696</v>
      </c>
      <c r="AU491">
        <v>1993</v>
      </c>
      <c r="AV491">
        <v>98</v>
      </c>
      <c r="AW491" t="s">
        <v>5697</v>
      </c>
      <c r="AX491" t="s">
        <v>74</v>
      </c>
      <c r="AY491" t="s">
        <v>74</v>
      </c>
      <c r="AZ491" t="s">
        <v>74</v>
      </c>
      <c r="BA491" t="s">
        <v>74</v>
      </c>
      <c r="BB491">
        <v>2611</v>
      </c>
      <c r="BC491">
        <v>2618</v>
      </c>
      <c r="BD491" t="s">
        <v>74</v>
      </c>
      <c r="BE491" t="s">
        <v>5698</v>
      </c>
      <c r="BF491" t="str">
        <f>HYPERLINK("http://dx.doi.org/10.1029/92JD02303","http://dx.doi.org/10.1029/92JD02303")</f>
        <v>http://dx.doi.org/10.1029/92JD02303</v>
      </c>
      <c r="BG491" t="s">
        <v>74</v>
      </c>
      <c r="BH491" t="s">
        <v>74</v>
      </c>
      <c r="BI491">
        <v>8</v>
      </c>
      <c r="BJ491" t="s">
        <v>403</v>
      </c>
      <c r="BK491" t="s">
        <v>88</v>
      </c>
      <c r="BL491" t="s">
        <v>403</v>
      </c>
      <c r="BM491" t="s">
        <v>5699</v>
      </c>
      <c r="BN491" t="s">
        <v>74</v>
      </c>
      <c r="BO491" t="s">
        <v>74</v>
      </c>
      <c r="BP491" t="s">
        <v>74</v>
      </c>
      <c r="BQ491" t="s">
        <v>74</v>
      </c>
      <c r="BR491" t="s">
        <v>91</v>
      </c>
      <c r="BS491" t="s">
        <v>5700</v>
      </c>
      <c r="BT491" t="str">
        <f>HYPERLINK("https%3A%2F%2Fwww.webofscience.com%2Fwos%2Fwoscc%2Ffull-record%2FWOS:A1993KN68900001","View Full Record in Web of Science")</f>
        <v>View Full Record in Web of Science</v>
      </c>
    </row>
    <row r="492" spans="1:72" x14ac:dyDescent="0.15">
      <c r="A492" t="s">
        <v>72</v>
      </c>
      <c r="B492" t="s">
        <v>5701</v>
      </c>
      <c r="C492" t="s">
        <v>74</v>
      </c>
      <c r="D492" t="s">
        <v>74</v>
      </c>
      <c r="E492" t="s">
        <v>74</v>
      </c>
      <c r="F492" t="s">
        <v>5701</v>
      </c>
      <c r="G492" t="s">
        <v>74</v>
      </c>
      <c r="H492" t="s">
        <v>74</v>
      </c>
      <c r="I492" t="s">
        <v>5702</v>
      </c>
      <c r="J492" t="s">
        <v>388</v>
      </c>
      <c r="K492" t="s">
        <v>74</v>
      </c>
      <c r="L492" t="s">
        <v>74</v>
      </c>
      <c r="M492" t="s">
        <v>77</v>
      </c>
      <c r="N492" t="s">
        <v>78</v>
      </c>
      <c r="O492" t="s">
        <v>74</v>
      </c>
      <c r="P492" t="s">
        <v>74</v>
      </c>
      <c r="Q492" t="s">
        <v>74</v>
      </c>
      <c r="R492" t="s">
        <v>74</v>
      </c>
      <c r="S492" t="s">
        <v>74</v>
      </c>
      <c r="T492" t="s">
        <v>74</v>
      </c>
      <c r="U492" t="s">
        <v>5703</v>
      </c>
      <c r="V492" t="s">
        <v>5704</v>
      </c>
      <c r="W492" t="s">
        <v>5705</v>
      </c>
      <c r="X492" t="s">
        <v>5706</v>
      </c>
      <c r="Y492" t="s">
        <v>74</v>
      </c>
      <c r="Z492" t="s">
        <v>74</v>
      </c>
      <c r="AA492" t="s">
        <v>74</v>
      </c>
      <c r="AB492" t="s">
        <v>74</v>
      </c>
      <c r="AC492" t="s">
        <v>74</v>
      </c>
      <c r="AD492" t="s">
        <v>74</v>
      </c>
      <c r="AE492" t="s">
        <v>74</v>
      </c>
      <c r="AF492" t="s">
        <v>74</v>
      </c>
      <c r="AG492">
        <v>73</v>
      </c>
      <c r="AH492">
        <v>81</v>
      </c>
      <c r="AI492">
        <v>85</v>
      </c>
      <c r="AJ492">
        <v>0</v>
      </c>
      <c r="AK492">
        <v>9</v>
      </c>
      <c r="AL492" t="s">
        <v>256</v>
      </c>
      <c r="AM492" t="s">
        <v>257</v>
      </c>
      <c r="AN492" t="s">
        <v>396</v>
      </c>
      <c r="AO492" t="s">
        <v>397</v>
      </c>
      <c r="AP492" t="s">
        <v>398</v>
      </c>
      <c r="AQ492" t="s">
        <v>74</v>
      </c>
      <c r="AR492" t="s">
        <v>399</v>
      </c>
      <c r="AS492" t="s">
        <v>400</v>
      </c>
      <c r="AT492" t="s">
        <v>5696</v>
      </c>
      <c r="AU492">
        <v>1993</v>
      </c>
      <c r="AV492">
        <v>98</v>
      </c>
      <c r="AW492" t="s">
        <v>5697</v>
      </c>
      <c r="AX492" t="s">
        <v>74</v>
      </c>
      <c r="AY492" t="s">
        <v>74</v>
      </c>
      <c r="AZ492" t="s">
        <v>74</v>
      </c>
      <c r="BA492" t="s">
        <v>74</v>
      </c>
      <c r="BB492">
        <v>2767</v>
      </c>
      <c r="BC492">
        <v>2805</v>
      </c>
      <c r="BD492" t="s">
        <v>74</v>
      </c>
      <c r="BE492" t="s">
        <v>5707</v>
      </c>
      <c r="BF492" t="str">
        <f>HYPERLINK("http://dx.doi.org/10.1029/92JD01921","http://dx.doi.org/10.1029/92JD01921")</f>
        <v>http://dx.doi.org/10.1029/92JD01921</v>
      </c>
      <c r="BG492" t="s">
        <v>74</v>
      </c>
      <c r="BH492" t="s">
        <v>74</v>
      </c>
      <c r="BI492">
        <v>39</v>
      </c>
      <c r="BJ492" t="s">
        <v>403</v>
      </c>
      <c r="BK492" t="s">
        <v>88</v>
      </c>
      <c r="BL492" t="s">
        <v>403</v>
      </c>
      <c r="BM492" t="s">
        <v>5699</v>
      </c>
      <c r="BN492" t="s">
        <v>74</v>
      </c>
      <c r="BO492" t="s">
        <v>129</v>
      </c>
      <c r="BP492" t="s">
        <v>74</v>
      </c>
      <c r="BQ492" t="s">
        <v>74</v>
      </c>
      <c r="BR492" t="s">
        <v>91</v>
      </c>
      <c r="BS492" t="s">
        <v>5708</v>
      </c>
      <c r="BT492" t="str">
        <f>HYPERLINK("https%3A%2F%2Fwww.webofscience.com%2Fwos%2Fwoscc%2Ffull-record%2FWOS:A1993KN68900016","View Full Record in Web of Science")</f>
        <v>View Full Record in Web of Science</v>
      </c>
    </row>
    <row r="493" spans="1:72" x14ac:dyDescent="0.15">
      <c r="A493" t="s">
        <v>72</v>
      </c>
      <c r="B493" t="s">
        <v>5709</v>
      </c>
      <c r="C493" t="s">
        <v>74</v>
      </c>
      <c r="D493" t="s">
        <v>74</v>
      </c>
      <c r="E493" t="s">
        <v>74</v>
      </c>
      <c r="F493" t="s">
        <v>5709</v>
      </c>
      <c r="G493" t="s">
        <v>74</v>
      </c>
      <c r="H493" t="s">
        <v>74</v>
      </c>
      <c r="I493" t="s">
        <v>5710</v>
      </c>
      <c r="J493" t="s">
        <v>388</v>
      </c>
      <c r="K493" t="s">
        <v>74</v>
      </c>
      <c r="L493" t="s">
        <v>74</v>
      </c>
      <c r="M493" t="s">
        <v>77</v>
      </c>
      <c r="N493" t="s">
        <v>78</v>
      </c>
      <c r="O493" t="s">
        <v>74</v>
      </c>
      <c r="P493" t="s">
        <v>74</v>
      </c>
      <c r="Q493" t="s">
        <v>74</v>
      </c>
      <c r="R493" t="s">
        <v>74</v>
      </c>
      <c r="S493" t="s">
        <v>74</v>
      </c>
      <c r="T493" t="s">
        <v>74</v>
      </c>
      <c r="U493" t="s">
        <v>5711</v>
      </c>
      <c r="V493" t="s">
        <v>5712</v>
      </c>
      <c r="W493" t="s">
        <v>5713</v>
      </c>
      <c r="X493" t="s">
        <v>5714</v>
      </c>
      <c r="Y493" t="s">
        <v>74</v>
      </c>
      <c r="Z493" t="s">
        <v>74</v>
      </c>
      <c r="AA493" t="s">
        <v>74</v>
      </c>
      <c r="AB493" t="s">
        <v>74</v>
      </c>
      <c r="AC493" t="s">
        <v>74</v>
      </c>
      <c r="AD493" t="s">
        <v>74</v>
      </c>
      <c r="AE493" t="s">
        <v>74</v>
      </c>
      <c r="AF493" t="s">
        <v>74</v>
      </c>
      <c r="AG493">
        <v>46</v>
      </c>
      <c r="AH493">
        <v>85</v>
      </c>
      <c r="AI493">
        <v>91</v>
      </c>
      <c r="AJ493">
        <v>1</v>
      </c>
      <c r="AK493">
        <v>14</v>
      </c>
      <c r="AL493" t="s">
        <v>256</v>
      </c>
      <c r="AM493" t="s">
        <v>257</v>
      </c>
      <c r="AN493" t="s">
        <v>396</v>
      </c>
      <c r="AO493" t="s">
        <v>397</v>
      </c>
      <c r="AP493" t="s">
        <v>398</v>
      </c>
      <c r="AQ493" t="s">
        <v>74</v>
      </c>
      <c r="AR493" t="s">
        <v>399</v>
      </c>
      <c r="AS493" t="s">
        <v>400</v>
      </c>
      <c r="AT493" t="s">
        <v>5696</v>
      </c>
      <c r="AU493">
        <v>1993</v>
      </c>
      <c r="AV493">
        <v>98</v>
      </c>
      <c r="AW493" t="s">
        <v>5697</v>
      </c>
      <c r="AX493" t="s">
        <v>74</v>
      </c>
      <c r="AY493" t="s">
        <v>74</v>
      </c>
      <c r="AZ493" t="s">
        <v>74</v>
      </c>
      <c r="BA493" t="s">
        <v>74</v>
      </c>
      <c r="BB493">
        <v>2807</v>
      </c>
      <c r="BC493">
        <v>2830</v>
      </c>
      <c r="BD493" t="s">
        <v>74</v>
      </c>
      <c r="BE493" t="s">
        <v>5715</v>
      </c>
      <c r="BF493" t="str">
        <f>HYPERLINK("http://dx.doi.org/10.1029/92JD01920","http://dx.doi.org/10.1029/92JD01920")</f>
        <v>http://dx.doi.org/10.1029/92JD01920</v>
      </c>
      <c r="BG493" t="s">
        <v>74</v>
      </c>
      <c r="BH493" t="s">
        <v>74</v>
      </c>
      <c r="BI493">
        <v>24</v>
      </c>
      <c r="BJ493" t="s">
        <v>403</v>
      </c>
      <c r="BK493" t="s">
        <v>88</v>
      </c>
      <c r="BL493" t="s">
        <v>403</v>
      </c>
      <c r="BM493" t="s">
        <v>5699</v>
      </c>
      <c r="BN493" t="s">
        <v>74</v>
      </c>
      <c r="BO493" t="s">
        <v>129</v>
      </c>
      <c r="BP493" t="s">
        <v>74</v>
      </c>
      <c r="BQ493" t="s">
        <v>74</v>
      </c>
      <c r="BR493" t="s">
        <v>91</v>
      </c>
      <c r="BS493" t="s">
        <v>5716</v>
      </c>
      <c r="BT493" t="str">
        <f>HYPERLINK("https%3A%2F%2Fwww.webofscience.com%2Fwos%2Fwoscc%2Ffull-record%2FWOS:A1993KN68900017","View Full Record in Web of Science")</f>
        <v>View Full Record in Web of Science</v>
      </c>
    </row>
    <row r="494" spans="1:72" x14ac:dyDescent="0.15">
      <c r="A494" t="s">
        <v>72</v>
      </c>
      <c r="B494" t="s">
        <v>5717</v>
      </c>
      <c r="C494" t="s">
        <v>74</v>
      </c>
      <c r="D494" t="s">
        <v>74</v>
      </c>
      <c r="E494" t="s">
        <v>74</v>
      </c>
      <c r="F494" t="s">
        <v>5717</v>
      </c>
      <c r="G494" t="s">
        <v>74</v>
      </c>
      <c r="H494" t="s">
        <v>74</v>
      </c>
      <c r="I494" t="s">
        <v>5718</v>
      </c>
      <c r="J494" t="s">
        <v>388</v>
      </c>
      <c r="K494" t="s">
        <v>74</v>
      </c>
      <c r="L494" t="s">
        <v>74</v>
      </c>
      <c r="M494" t="s">
        <v>77</v>
      </c>
      <c r="N494" t="s">
        <v>78</v>
      </c>
      <c r="O494" t="s">
        <v>74</v>
      </c>
      <c r="P494" t="s">
        <v>74</v>
      </c>
      <c r="Q494" t="s">
        <v>74</v>
      </c>
      <c r="R494" t="s">
        <v>74</v>
      </c>
      <c r="S494" t="s">
        <v>74</v>
      </c>
      <c r="T494" t="s">
        <v>74</v>
      </c>
      <c r="U494" t="s">
        <v>5719</v>
      </c>
      <c r="V494" t="s">
        <v>5720</v>
      </c>
      <c r="W494" t="s">
        <v>5721</v>
      </c>
      <c r="X494" t="s">
        <v>5722</v>
      </c>
      <c r="Y494" t="s">
        <v>74</v>
      </c>
      <c r="Z494" t="s">
        <v>74</v>
      </c>
      <c r="AA494" t="s">
        <v>5723</v>
      </c>
      <c r="AB494" t="s">
        <v>74</v>
      </c>
      <c r="AC494" t="s">
        <v>74</v>
      </c>
      <c r="AD494" t="s">
        <v>74</v>
      </c>
      <c r="AE494" t="s">
        <v>74</v>
      </c>
      <c r="AF494" t="s">
        <v>74</v>
      </c>
      <c r="AG494">
        <v>32</v>
      </c>
      <c r="AH494">
        <v>59</v>
      </c>
      <c r="AI494">
        <v>63</v>
      </c>
      <c r="AJ494">
        <v>0</v>
      </c>
      <c r="AK494">
        <v>7</v>
      </c>
      <c r="AL494" t="s">
        <v>256</v>
      </c>
      <c r="AM494" t="s">
        <v>257</v>
      </c>
      <c r="AN494" t="s">
        <v>396</v>
      </c>
      <c r="AO494" t="s">
        <v>397</v>
      </c>
      <c r="AP494" t="s">
        <v>398</v>
      </c>
      <c r="AQ494" t="s">
        <v>74</v>
      </c>
      <c r="AR494" t="s">
        <v>399</v>
      </c>
      <c r="AS494" t="s">
        <v>400</v>
      </c>
      <c r="AT494" t="s">
        <v>5696</v>
      </c>
      <c r="AU494">
        <v>1993</v>
      </c>
      <c r="AV494">
        <v>98</v>
      </c>
      <c r="AW494" t="s">
        <v>5697</v>
      </c>
      <c r="AX494" t="s">
        <v>74</v>
      </c>
      <c r="AY494" t="s">
        <v>74</v>
      </c>
      <c r="AZ494" t="s">
        <v>74</v>
      </c>
      <c r="BA494" t="s">
        <v>74</v>
      </c>
      <c r="BB494">
        <v>2963</v>
      </c>
      <c r="BC494">
        <v>2974</v>
      </c>
      <c r="BD494" t="s">
        <v>74</v>
      </c>
      <c r="BE494" t="s">
        <v>5724</v>
      </c>
      <c r="BF494" t="str">
        <f>HYPERLINK("http://dx.doi.org/10.1029/92JD02522","http://dx.doi.org/10.1029/92JD02522")</f>
        <v>http://dx.doi.org/10.1029/92JD02522</v>
      </c>
      <c r="BG494" t="s">
        <v>74</v>
      </c>
      <c r="BH494" t="s">
        <v>74</v>
      </c>
      <c r="BI494">
        <v>12</v>
      </c>
      <c r="BJ494" t="s">
        <v>403</v>
      </c>
      <c r="BK494" t="s">
        <v>88</v>
      </c>
      <c r="BL494" t="s">
        <v>403</v>
      </c>
      <c r="BM494" t="s">
        <v>5699</v>
      </c>
      <c r="BN494" t="s">
        <v>74</v>
      </c>
      <c r="BO494" t="s">
        <v>74</v>
      </c>
      <c r="BP494" t="s">
        <v>74</v>
      </c>
      <c r="BQ494" t="s">
        <v>74</v>
      </c>
      <c r="BR494" t="s">
        <v>91</v>
      </c>
      <c r="BS494" t="s">
        <v>5725</v>
      </c>
      <c r="BT494" t="str">
        <f>HYPERLINK("https%3A%2F%2Fwww.webofscience.com%2Fwos%2Fwoscc%2Ffull-record%2FWOS:A1993KN68900030","View Full Record in Web of Science")</f>
        <v>View Full Record in Web of Science</v>
      </c>
    </row>
    <row r="495" spans="1:72" x14ac:dyDescent="0.15">
      <c r="A495" t="s">
        <v>72</v>
      </c>
      <c r="B495" t="s">
        <v>5726</v>
      </c>
      <c r="C495" t="s">
        <v>74</v>
      </c>
      <c r="D495" t="s">
        <v>74</v>
      </c>
      <c r="E495" t="s">
        <v>74</v>
      </c>
      <c r="F495" t="s">
        <v>5726</v>
      </c>
      <c r="G495" t="s">
        <v>74</v>
      </c>
      <c r="H495" t="s">
        <v>74</v>
      </c>
      <c r="I495" t="s">
        <v>5727</v>
      </c>
      <c r="J495" t="s">
        <v>2356</v>
      </c>
      <c r="K495" t="s">
        <v>74</v>
      </c>
      <c r="L495" t="s">
        <v>74</v>
      </c>
      <c r="M495" t="s">
        <v>934</v>
      </c>
      <c r="N495" t="s">
        <v>78</v>
      </c>
      <c r="O495" t="s">
        <v>74</v>
      </c>
      <c r="P495" t="s">
        <v>74</v>
      </c>
      <c r="Q495" t="s">
        <v>74</v>
      </c>
      <c r="R495" t="s">
        <v>74</v>
      </c>
      <c r="S495" t="s">
        <v>74</v>
      </c>
      <c r="T495" t="s">
        <v>74</v>
      </c>
      <c r="U495" t="s">
        <v>74</v>
      </c>
      <c r="V495" t="s">
        <v>5728</v>
      </c>
      <c r="W495" t="s">
        <v>5729</v>
      </c>
      <c r="X495" t="s">
        <v>5730</v>
      </c>
      <c r="Y495" t="s">
        <v>5731</v>
      </c>
      <c r="Z495" t="s">
        <v>74</v>
      </c>
      <c r="AA495" t="s">
        <v>4023</v>
      </c>
      <c r="AB495" t="s">
        <v>74</v>
      </c>
      <c r="AC495" t="s">
        <v>74</v>
      </c>
      <c r="AD495" t="s">
        <v>74</v>
      </c>
      <c r="AE495" t="s">
        <v>74</v>
      </c>
      <c r="AF495" t="s">
        <v>74</v>
      </c>
      <c r="AG495">
        <v>11</v>
      </c>
      <c r="AH495">
        <v>8</v>
      </c>
      <c r="AI495">
        <v>9</v>
      </c>
      <c r="AJ495">
        <v>0</v>
      </c>
      <c r="AK495">
        <v>5</v>
      </c>
      <c r="AL495" t="s">
        <v>2364</v>
      </c>
      <c r="AM495" t="s">
        <v>2365</v>
      </c>
      <c r="AN495" t="s">
        <v>2366</v>
      </c>
      <c r="AO495" t="s">
        <v>2367</v>
      </c>
      <c r="AP495" t="s">
        <v>74</v>
      </c>
      <c r="AQ495" t="s">
        <v>74</v>
      </c>
      <c r="AR495" t="s">
        <v>2368</v>
      </c>
      <c r="AS495" t="s">
        <v>74</v>
      </c>
      <c r="AT495" t="s">
        <v>5732</v>
      </c>
      <c r="AU495">
        <v>1993</v>
      </c>
      <c r="AV495">
        <v>316</v>
      </c>
      <c r="AW495">
        <v>4</v>
      </c>
      <c r="AX495" t="s">
        <v>74</v>
      </c>
      <c r="AY495" t="s">
        <v>74</v>
      </c>
      <c r="AZ495" t="s">
        <v>74</v>
      </c>
      <c r="BA495" t="s">
        <v>74</v>
      </c>
      <c r="BB495">
        <v>491</v>
      </c>
      <c r="BC495">
        <v>497</v>
      </c>
      <c r="BD495" t="s">
        <v>74</v>
      </c>
      <c r="BE495" t="s">
        <v>74</v>
      </c>
      <c r="BF495" t="s">
        <v>74</v>
      </c>
      <c r="BG495" t="s">
        <v>74</v>
      </c>
      <c r="BH495" t="s">
        <v>74</v>
      </c>
      <c r="BI495">
        <v>7</v>
      </c>
      <c r="BJ495" t="s">
        <v>361</v>
      </c>
      <c r="BK495" t="s">
        <v>88</v>
      </c>
      <c r="BL495" t="s">
        <v>362</v>
      </c>
      <c r="BM495" t="s">
        <v>5733</v>
      </c>
      <c r="BN495" t="s">
        <v>74</v>
      </c>
      <c r="BO495" t="s">
        <v>74</v>
      </c>
      <c r="BP495" t="s">
        <v>74</v>
      </c>
      <c r="BQ495" t="s">
        <v>74</v>
      </c>
      <c r="BR495" t="s">
        <v>91</v>
      </c>
      <c r="BS495" t="s">
        <v>5734</v>
      </c>
      <c r="BT495" t="str">
        <f>HYPERLINK("https%3A%2F%2Fwww.webofscience.com%2Fwos%2Fwoscc%2Ffull-record%2FWOS:A1993KP31500010","View Full Record in Web of Science")</f>
        <v>View Full Record in Web of Science</v>
      </c>
    </row>
    <row r="496" spans="1:72" x14ac:dyDescent="0.15">
      <c r="A496" t="s">
        <v>72</v>
      </c>
      <c r="B496" t="s">
        <v>5735</v>
      </c>
      <c r="C496" t="s">
        <v>74</v>
      </c>
      <c r="D496" t="s">
        <v>74</v>
      </c>
      <c r="E496" t="s">
        <v>74</v>
      </c>
      <c r="F496" t="s">
        <v>5735</v>
      </c>
      <c r="G496" t="s">
        <v>74</v>
      </c>
      <c r="H496" t="s">
        <v>74</v>
      </c>
      <c r="I496" t="s">
        <v>5736</v>
      </c>
      <c r="J496" t="s">
        <v>1408</v>
      </c>
      <c r="K496" t="s">
        <v>74</v>
      </c>
      <c r="L496" t="s">
        <v>74</v>
      </c>
      <c r="M496" t="s">
        <v>77</v>
      </c>
      <c r="N496" t="s">
        <v>78</v>
      </c>
      <c r="O496" t="s">
        <v>74</v>
      </c>
      <c r="P496" t="s">
        <v>74</v>
      </c>
      <c r="Q496" t="s">
        <v>74</v>
      </c>
      <c r="R496" t="s">
        <v>74</v>
      </c>
      <c r="S496" t="s">
        <v>74</v>
      </c>
      <c r="T496" t="s">
        <v>74</v>
      </c>
      <c r="U496" t="s">
        <v>5737</v>
      </c>
      <c r="V496" t="s">
        <v>5738</v>
      </c>
      <c r="W496" t="s">
        <v>5739</v>
      </c>
      <c r="X496" t="s">
        <v>5740</v>
      </c>
      <c r="Y496" t="s">
        <v>74</v>
      </c>
      <c r="Z496" t="s">
        <v>74</v>
      </c>
      <c r="AA496" t="s">
        <v>74</v>
      </c>
      <c r="AB496" t="s">
        <v>5741</v>
      </c>
      <c r="AC496" t="s">
        <v>74</v>
      </c>
      <c r="AD496" t="s">
        <v>74</v>
      </c>
      <c r="AE496" t="s">
        <v>74</v>
      </c>
      <c r="AF496" t="s">
        <v>74</v>
      </c>
      <c r="AG496">
        <v>68</v>
      </c>
      <c r="AH496">
        <v>242</v>
      </c>
      <c r="AI496">
        <v>250</v>
      </c>
      <c r="AJ496">
        <v>2</v>
      </c>
      <c r="AK496">
        <v>28</v>
      </c>
      <c r="AL496" t="s">
        <v>256</v>
      </c>
      <c r="AM496" t="s">
        <v>257</v>
      </c>
      <c r="AN496" t="s">
        <v>396</v>
      </c>
      <c r="AO496" t="s">
        <v>1414</v>
      </c>
      <c r="AP496" t="s">
        <v>1415</v>
      </c>
      <c r="AQ496" t="s">
        <v>74</v>
      </c>
      <c r="AR496" t="s">
        <v>1416</v>
      </c>
      <c r="AS496" t="s">
        <v>1417</v>
      </c>
      <c r="AT496" t="s">
        <v>5742</v>
      </c>
      <c r="AU496">
        <v>1993</v>
      </c>
      <c r="AV496">
        <v>98</v>
      </c>
      <c r="AW496" t="s">
        <v>5743</v>
      </c>
      <c r="AX496" t="s">
        <v>74</v>
      </c>
      <c r="AY496" t="s">
        <v>74</v>
      </c>
      <c r="AZ496" t="s">
        <v>74</v>
      </c>
      <c r="BA496" t="s">
        <v>74</v>
      </c>
      <c r="BB496">
        <v>2419</v>
      </c>
      <c r="BC496">
        <v>2451</v>
      </c>
      <c r="BD496" t="s">
        <v>74</v>
      </c>
      <c r="BE496" t="s">
        <v>5744</v>
      </c>
      <c r="BF496" t="str">
        <f>HYPERLINK("http://dx.doi.org/10.1029/92JC02505","http://dx.doi.org/10.1029/92JC02505")</f>
        <v>http://dx.doi.org/10.1029/92JC02505</v>
      </c>
      <c r="BG496" t="s">
        <v>74</v>
      </c>
      <c r="BH496" t="s">
        <v>74</v>
      </c>
      <c r="BI496">
        <v>33</v>
      </c>
      <c r="BJ496" t="s">
        <v>963</v>
      </c>
      <c r="BK496" t="s">
        <v>88</v>
      </c>
      <c r="BL496" t="s">
        <v>963</v>
      </c>
      <c r="BM496" t="s">
        <v>5745</v>
      </c>
      <c r="BN496" t="s">
        <v>74</v>
      </c>
      <c r="BO496" t="s">
        <v>74</v>
      </c>
      <c r="BP496" t="s">
        <v>74</v>
      </c>
      <c r="BQ496" t="s">
        <v>74</v>
      </c>
      <c r="BR496" t="s">
        <v>91</v>
      </c>
      <c r="BS496" t="s">
        <v>5746</v>
      </c>
      <c r="BT496" t="str">
        <f>HYPERLINK("https%3A%2F%2Fwww.webofscience.com%2Fwos%2Fwoscc%2Ffull-record%2FWOS:A1993KM44300019","View Full Record in Web of Science")</f>
        <v>View Full Record in Web of Science</v>
      </c>
    </row>
    <row r="497" spans="1:72" x14ac:dyDescent="0.15">
      <c r="A497" t="s">
        <v>72</v>
      </c>
      <c r="B497" t="s">
        <v>5747</v>
      </c>
      <c r="C497" t="s">
        <v>74</v>
      </c>
      <c r="D497" t="s">
        <v>74</v>
      </c>
      <c r="E497" t="s">
        <v>74</v>
      </c>
      <c r="F497" t="s">
        <v>5747</v>
      </c>
      <c r="G497" t="s">
        <v>74</v>
      </c>
      <c r="H497" t="s">
        <v>74</v>
      </c>
      <c r="I497" t="s">
        <v>5748</v>
      </c>
      <c r="J497" t="s">
        <v>1408</v>
      </c>
      <c r="K497" t="s">
        <v>74</v>
      </c>
      <c r="L497" t="s">
        <v>74</v>
      </c>
      <c r="M497" t="s">
        <v>77</v>
      </c>
      <c r="N497" t="s">
        <v>78</v>
      </c>
      <c r="O497" t="s">
        <v>74</v>
      </c>
      <c r="P497" t="s">
        <v>74</v>
      </c>
      <c r="Q497" t="s">
        <v>74</v>
      </c>
      <c r="R497" t="s">
        <v>74</v>
      </c>
      <c r="S497" t="s">
        <v>74</v>
      </c>
      <c r="T497" t="s">
        <v>74</v>
      </c>
      <c r="U497" t="s">
        <v>5749</v>
      </c>
      <c r="V497" t="s">
        <v>5750</v>
      </c>
      <c r="W497" t="s">
        <v>5751</v>
      </c>
      <c r="X497" t="s">
        <v>5752</v>
      </c>
      <c r="Y497" t="s">
        <v>74</v>
      </c>
      <c r="Z497" t="s">
        <v>74</v>
      </c>
      <c r="AA497" t="s">
        <v>5753</v>
      </c>
      <c r="AB497" t="s">
        <v>5754</v>
      </c>
      <c r="AC497" t="s">
        <v>74</v>
      </c>
      <c r="AD497" t="s">
        <v>74</v>
      </c>
      <c r="AE497" t="s">
        <v>74</v>
      </c>
      <c r="AF497" t="s">
        <v>74</v>
      </c>
      <c r="AG497">
        <v>28</v>
      </c>
      <c r="AH497">
        <v>6</v>
      </c>
      <c r="AI497">
        <v>6</v>
      </c>
      <c r="AJ497">
        <v>0</v>
      </c>
      <c r="AK497">
        <v>1</v>
      </c>
      <c r="AL497" t="s">
        <v>256</v>
      </c>
      <c r="AM497" t="s">
        <v>257</v>
      </c>
      <c r="AN497" t="s">
        <v>396</v>
      </c>
      <c r="AO497" t="s">
        <v>1414</v>
      </c>
      <c r="AP497" t="s">
        <v>1415</v>
      </c>
      <c r="AQ497" t="s">
        <v>74</v>
      </c>
      <c r="AR497" t="s">
        <v>1416</v>
      </c>
      <c r="AS497" t="s">
        <v>1417</v>
      </c>
      <c r="AT497" t="s">
        <v>5742</v>
      </c>
      <c r="AU497">
        <v>1993</v>
      </c>
      <c r="AV497">
        <v>98</v>
      </c>
      <c r="AW497" t="s">
        <v>5743</v>
      </c>
      <c r="AX497" t="s">
        <v>74</v>
      </c>
      <c r="AY497" t="s">
        <v>74</v>
      </c>
      <c r="AZ497" t="s">
        <v>74</v>
      </c>
      <c r="BA497" t="s">
        <v>74</v>
      </c>
      <c r="BB497">
        <v>2587</v>
      </c>
      <c r="BC497">
        <v>2608</v>
      </c>
      <c r="BD497" t="s">
        <v>74</v>
      </c>
      <c r="BE497" t="s">
        <v>5755</v>
      </c>
      <c r="BF497" t="str">
        <f>HYPERLINK("http://dx.doi.org/10.1029/92JC02254","http://dx.doi.org/10.1029/92JC02254")</f>
        <v>http://dx.doi.org/10.1029/92JC02254</v>
      </c>
      <c r="BG497" t="s">
        <v>74</v>
      </c>
      <c r="BH497" t="s">
        <v>74</v>
      </c>
      <c r="BI497">
        <v>22</v>
      </c>
      <c r="BJ497" t="s">
        <v>963</v>
      </c>
      <c r="BK497" t="s">
        <v>88</v>
      </c>
      <c r="BL497" t="s">
        <v>963</v>
      </c>
      <c r="BM497" t="s">
        <v>5745</v>
      </c>
      <c r="BN497" t="s">
        <v>74</v>
      </c>
      <c r="BO497" t="s">
        <v>74</v>
      </c>
      <c r="BP497" t="s">
        <v>74</v>
      </c>
      <c r="BQ497" t="s">
        <v>74</v>
      </c>
      <c r="BR497" t="s">
        <v>91</v>
      </c>
      <c r="BS497" t="s">
        <v>5756</v>
      </c>
      <c r="BT497" t="str">
        <f>HYPERLINK("https%3A%2F%2Fwww.webofscience.com%2Fwos%2Fwoscc%2Ffull-record%2FWOS:A1993KM44300030","View Full Record in Web of Science")</f>
        <v>View Full Record in Web of Science</v>
      </c>
    </row>
    <row r="498" spans="1:72" x14ac:dyDescent="0.15">
      <c r="A498" t="s">
        <v>72</v>
      </c>
      <c r="B498" t="s">
        <v>5757</v>
      </c>
      <c r="C498" t="s">
        <v>74</v>
      </c>
      <c r="D498" t="s">
        <v>74</v>
      </c>
      <c r="E498" t="s">
        <v>74</v>
      </c>
      <c r="F498" t="s">
        <v>5757</v>
      </c>
      <c r="G498" t="s">
        <v>74</v>
      </c>
      <c r="H498" t="s">
        <v>74</v>
      </c>
      <c r="I498" t="s">
        <v>5758</v>
      </c>
      <c r="J498" t="s">
        <v>466</v>
      </c>
      <c r="K498" t="s">
        <v>74</v>
      </c>
      <c r="L498" t="s">
        <v>74</v>
      </c>
      <c r="M498" t="s">
        <v>77</v>
      </c>
      <c r="N498" t="s">
        <v>78</v>
      </c>
      <c r="O498" t="s">
        <v>74</v>
      </c>
      <c r="P498" t="s">
        <v>74</v>
      </c>
      <c r="Q498" t="s">
        <v>74</v>
      </c>
      <c r="R498" t="s">
        <v>74</v>
      </c>
      <c r="S498" t="s">
        <v>74</v>
      </c>
      <c r="T498" t="s">
        <v>74</v>
      </c>
      <c r="U498" t="s">
        <v>5759</v>
      </c>
      <c r="V498" t="s">
        <v>5760</v>
      </c>
      <c r="W498" t="s">
        <v>5761</v>
      </c>
      <c r="X498" t="s">
        <v>4021</v>
      </c>
      <c r="Y498" t="s">
        <v>5762</v>
      </c>
      <c r="Z498" t="s">
        <v>74</v>
      </c>
      <c r="AA498" t="s">
        <v>5763</v>
      </c>
      <c r="AB498" t="s">
        <v>74</v>
      </c>
      <c r="AC498" t="s">
        <v>74</v>
      </c>
      <c r="AD498" t="s">
        <v>74</v>
      </c>
      <c r="AE498" t="s">
        <v>74</v>
      </c>
      <c r="AF498" t="s">
        <v>74</v>
      </c>
      <c r="AG498">
        <v>100</v>
      </c>
      <c r="AH498">
        <v>284</v>
      </c>
      <c r="AI498">
        <v>327</v>
      </c>
      <c r="AJ498">
        <v>2</v>
      </c>
      <c r="AK498">
        <v>82</v>
      </c>
      <c r="AL498" t="s">
        <v>474</v>
      </c>
      <c r="AM498" t="s">
        <v>257</v>
      </c>
      <c r="AN498" t="s">
        <v>5764</v>
      </c>
      <c r="AO498" t="s">
        <v>476</v>
      </c>
      <c r="AP498" t="s">
        <v>5765</v>
      </c>
      <c r="AQ498" t="s">
        <v>74</v>
      </c>
      <c r="AR498" t="s">
        <v>466</v>
      </c>
      <c r="AS498" t="s">
        <v>477</v>
      </c>
      <c r="AT498" t="s">
        <v>5766</v>
      </c>
      <c r="AU498">
        <v>1993</v>
      </c>
      <c r="AV498">
        <v>259</v>
      </c>
      <c r="AW498">
        <v>5097</v>
      </c>
      <c r="AX498" t="s">
        <v>74</v>
      </c>
      <c r="AY498" t="s">
        <v>74</v>
      </c>
      <c r="AZ498" t="s">
        <v>74</v>
      </c>
      <c r="BA498" t="s">
        <v>74</v>
      </c>
      <c r="BB498">
        <v>926</v>
      </c>
      <c r="BC498">
        <v>934</v>
      </c>
      <c r="BD498" t="s">
        <v>74</v>
      </c>
      <c r="BE498" t="s">
        <v>5767</v>
      </c>
      <c r="BF498" t="str">
        <f>HYPERLINK("http://dx.doi.org/10.1126/science.259.5097.926","http://dx.doi.org/10.1126/science.259.5097.926")</f>
        <v>http://dx.doi.org/10.1126/science.259.5097.926</v>
      </c>
      <c r="BG498" t="s">
        <v>74</v>
      </c>
      <c r="BH498" t="s">
        <v>74</v>
      </c>
      <c r="BI498">
        <v>9</v>
      </c>
      <c r="BJ498" t="s">
        <v>361</v>
      </c>
      <c r="BK498" t="s">
        <v>88</v>
      </c>
      <c r="BL498" t="s">
        <v>362</v>
      </c>
      <c r="BM498" t="s">
        <v>5768</v>
      </c>
      <c r="BN498" t="s">
        <v>74</v>
      </c>
      <c r="BO498" t="s">
        <v>74</v>
      </c>
      <c r="BP498" t="s">
        <v>74</v>
      </c>
      <c r="BQ498" t="s">
        <v>74</v>
      </c>
      <c r="BR498" t="s">
        <v>91</v>
      </c>
      <c r="BS498" t="s">
        <v>5769</v>
      </c>
      <c r="BT498" t="str">
        <f>HYPERLINK("https%3A%2F%2Fwww.webofscience.com%2Fwos%2Fwoscc%2Ffull-record%2FWOS:A1993KL80000031","View Full Record in Web of Science")</f>
        <v>View Full Record in Web of Science</v>
      </c>
    </row>
    <row r="499" spans="1:72" x14ac:dyDescent="0.15">
      <c r="A499" t="s">
        <v>72</v>
      </c>
      <c r="B499" t="s">
        <v>1470</v>
      </c>
      <c r="C499" t="s">
        <v>74</v>
      </c>
      <c r="D499" t="s">
        <v>74</v>
      </c>
      <c r="E499" t="s">
        <v>74</v>
      </c>
      <c r="F499" t="s">
        <v>1470</v>
      </c>
      <c r="G499" t="s">
        <v>74</v>
      </c>
      <c r="H499" t="s">
        <v>74</v>
      </c>
      <c r="I499" t="s">
        <v>5770</v>
      </c>
      <c r="J499" t="s">
        <v>423</v>
      </c>
      <c r="K499" t="s">
        <v>74</v>
      </c>
      <c r="L499" t="s">
        <v>74</v>
      </c>
      <c r="M499" t="s">
        <v>77</v>
      </c>
      <c r="N499" t="s">
        <v>549</v>
      </c>
      <c r="O499" t="s">
        <v>74</v>
      </c>
      <c r="P499" t="s">
        <v>74</v>
      </c>
      <c r="Q499" t="s">
        <v>74</v>
      </c>
      <c r="R499" t="s">
        <v>74</v>
      </c>
      <c r="S499" t="s">
        <v>74</v>
      </c>
      <c r="T499" t="s">
        <v>74</v>
      </c>
      <c r="U499" t="s">
        <v>74</v>
      </c>
      <c r="V499" t="s">
        <v>74</v>
      </c>
      <c r="W499" t="s">
        <v>74</v>
      </c>
      <c r="X499" t="s">
        <v>74</v>
      </c>
      <c r="Y499" t="s">
        <v>74</v>
      </c>
      <c r="Z499" t="s">
        <v>74</v>
      </c>
      <c r="AA499" t="s">
        <v>74</v>
      </c>
      <c r="AB499" t="s">
        <v>74</v>
      </c>
      <c r="AC499" t="s">
        <v>74</v>
      </c>
      <c r="AD499" t="s">
        <v>74</v>
      </c>
      <c r="AE499" t="s">
        <v>74</v>
      </c>
      <c r="AF499" t="s">
        <v>74</v>
      </c>
      <c r="AG499">
        <v>0</v>
      </c>
      <c r="AH499">
        <v>0</v>
      </c>
      <c r="AI499">
        <v>0</v>
      </c>
      <c r="AJ499">
        <v>0</v>
      </c>
      <c r="AK499">
        <v>0</v>
      </c>
      <c r="AL499" t="s">
        <v>429</v>
      </c>
      <c r="AM499" t="s">
        <v>430</v>
      </c>
      <c r="AN499" t="s">
        <v>431</v>
      </c>
      <c r="AO499" t="s">
        <v>432</v>
      </c>
      <c r="AP499" t="s">
        <v>74</v>
      </c>
      <c r="AQ499" t="s">
        <v>74</v>
      </c>
      <c r="AR499" t="s">
        <v>423</v>
      </c>
      <c r="AS499" t="s">
        <v>433</v>
      </c>
      <c r="AT499" t="s">
        <v>5771</v>
      </c>
      <c r="AU499">
        <v>1993</v>
      </c>
      <c r="AV499">
        <v>361</v>
      </c>
      <c r="AW499">
        <v>6412</v>
      </c>
      <c r="AX499" t="s">
        <v>74</v>
      </c>
      <c r="AY499" t="s">
        <v>74</v>
      </c>
      <c r="AZ499" t="s">
        <v>74</v>
      </c>
      <c r="BA499" t="s">
        <v>74</v>
      </c>
      <c r="BB499">
        <v>482</v>
      </c>
      <c r="BC499">
        <v>482</v>
      </c>
      <c r="BD499" t="s">
        <v>74</v>
      </c>
      <c r="BE499" t="s">
        <v>74</v>
      </c>
      <c r="BF499" t="s">
        <v>74</v>
      </c>
      <c r="BG499" t="s">
        <v>74</v>
      </c>
      <c r="BH499" t="s">
        <v>74</v>
      </c>
      <c r="BI499">
        <v>1</v>
      </c>
      <c r="BJ499" t="s">
        <v>361</v>
      </c>
      <c r="BK499" t="s">
        <v>2994</v>
      </c>
      <c r="BL499" t="s">
        <v>362</v>
      </c>
      <c r="BM499" t="s">
        <v>5772</v>
      </c>
      <c r="BN499" t="s">
        <v>74</v>
      </c>
      <c r="BO499" t="s">
        <v>74</v>
      </c>
      <c r="BP499" t="s">
        <v>74</v>
      </c>
      <c r="BQ499" t="s">
        <v>74</v>
      </c>
      <c r="BR499" t="s">
        <v>91</v>
      </c>
      <c r="BS499" t="s">
        <v>5773</v>
      </c>
      <c r="BT499" t="str">
        <f>HYPERLINK("https%3A%2F%2Fwww.webofscience.com%2Fwos%2Fwoscc%2Ffull-record%2FWOS:A1993KL71400006","View Full Record in Web of Science")</f>
        <v>View Full Record in Web of Science</v>
      </c>
    </row>
    <row r="500" spans="1:72" x14ac:dyDescent="0.15">
      <c r="A500" t="s">
        <v>72</v>
      </c>
      <c r="B500" t="s">
        <v>5774</v>
      </c>
      <c r="C500" t="s">
        <v>74</v>
      </c>
      <c r="D500" t="s">
        <v>74</v>
      </c>
      <c r="E500" t="s">
        <v>74</v>
      </c>
      <c r="F500" t="s">
        <v>5774</v>
      </c>
      <c r="G500" t="s">
        <v>74</v>
      </c>
      <c r="H500" t="s">
        <v>74</v>
      </c>
      <c r="I500" t="s">
        <v>5775</v>
      </c>
      <c r="J500" t="s">
        <v>423</v>
      </c>
      <c r="K500" t="s">
        <v>74</v>
      </c>
      <c r="L500" t="s">
        <v>74</v>
      </c>
      <c r="M500" t="s">
        <v>77</v>
      </c>
      <c r="N500" t="s">
        <v>78</v>
      </c>
      <c r="O500" t="s">
        <v>74</v>
      </c>
      <c r="P500" t="s">
        <v>74</v>
      </c>
      <c r="Q500" t="s">
        <v>74</v>
      </c>
      <c r="R500" t="s">
        <v>74</v>
      </c>
      <c r="S500" t="s">
        <v>74</v>
      </c>
      <c r="T500" t="s">
        <v>74</v>
      </c>
      <c r="U500" t="s">
        <v>5776</v>
      </c>
      <c r="V500" t="s">
        <v>5777</v>
      </c>
      <c r="W500" t="s">
        <v>5778</v>
      </c>
      <c r="X500" t="s">
        <v>5779</v>
      </c>
      <c r="Y500" t="s">
        <v>5780</v>
      </c>
      <c r="Z500" t="s">
        <v>74</v>
      </c>
      <c r="AA500" t="s">
        <v>5781</v>
      </c>
      <c r="AB500" t="s">
        <v>5782</v>
      </c>
      <c r="AC500" t="s">
        <v>74</v>
      </c>
      <c r="AD500" t="s">
        <v>74</v>
      </c>
      <c r="AE500" t="s">
        <v>74</v>
      </c>
      <c r="AF500" t="s">
        <v>74</v>
      </c>
      <c r="AG500">
        <v>17</v>
      </c>
      <c r="AH500">
        <v>154</v>
      </c>
      <c r="AI500">
        <v>169</v>
      </c>
      <c r="AJ500">
        <v>0</v>
      </c>
      <c r="AK500">
        <v>20</v>
      </c>
      <c r="AL500" t="s">
        <v>429</v>
      </c>
      <c r="AM500" t="s">
        <v>430</v>
      </c>
      <c r="AN500" t="s">
        <v>431</v>
      </c>
      <c r="AO500" t="s">
        <v>432</v>
      </c>
      <c r="AP500" t="s">
        <v>74</v>
      </c>
      <c r="AQ500" t="s">
        <v>74</v>
      </c>
      <c r="AR500" t="s">
        <v>423</v>
      </c>
      <c r="AS500" t="s">
        <v>433</v>
      </c>
      <c r="AT500" t="s">
        <v>5771</v>
      </c>
      <c r="AU500">
        <v>1993</v>
      </c>
      <c r="AV500">
        <v>361</v>
      </c>
      <c r="AW500">
        <v>6412</v>
      </c>
      <c r="AX500" t="s">
        <v>74</v>
      </c>
      <c r="AY500" t="s">
        <v>74</v>
      </c>
      <c r="AZ500" t="s">
        <v>74</v>
      </c>
      <c r="BA500" t="s">
        <v>74</v>
      </c>
      <c r="BB500">
        <v>526</v>
      </c>
      <c r="BC500">
        <v>529</v>
      </c>
      <c r="BD500" t="s">
        <v>74</v>
      </c>
      <c r="BE500" t="s">
        <v>5783</v>
      </c>
      <c r="BF500" t="str">
        <f>HYPERLINK("http://dx.doi.org/10.1038/361526a0","http://dx.doi.org/10.1038/361526a0")</f>
        <v>http://dx.doi.org/10.1038/361526a0</v>
      </c>
      <c r="BG500" t="s">
        <v>74</v>
      </c>
      <c r="BH500" t="s">
        <v>74</v>
      </c>
      <c r="BI500">
        <v>4</v>
      </c>
      <c r="BJ500" t="s">
        <v>361</v>
      </c>
      <c r="BK500" t="s">
        <v>88</v>
      </c>
      <c r="BL500" t="s">
        <v>362</v>
      </c>
      <c r="BM500" t="s">
        <v>5772</v>
      </c>
      <c r="BN500" t="s">
        <v>74</v>
      </c>
      <c r="BO500" t="s">
        <v>74</v>
      </c>
      <c r="BP500" t="s">
        <v>74</v>
      </c>
      <c r="BQ500" t="s">
        <v>74</v>
      </c>
      <c r="BR500" t="s">
        <v>91</v>
      </c>
      <c r="BS500" t="s">
        <v>5784</v>
      </c>
      <c r="BT500" t="str">
        <f>HYPERLINK("https%3A%2F%2Fwww.webofscience.com%2Fwos%2Fwoscc%2Ffull-record%2FWOS:A1993KL71400056","View Full Record in Web of Science")</f>
        <v>View Full Record in Web of Science</v>
      </c>
    </row>
    <row r="501" spans="1:72" x14ac:dyDescent="0.15">
      <c r="A501" t="s">
        <v>72</v>
      </c>
      <c r="B501" t="s">
        <v>5785</v>
      </c>
      <c r="C501" t="s">
        <v>74</v>
      </c>
      <c r="D501" t="s">
        <v>74</v>
      </c>
      <c r="E501" t="s">
        <v>74</v>
      </c>
      <c r="F501" t="s">
        <v>5785</v>
      </c>
      <c r="G501" t="s">
        <v>74</v>
      </c>
      <c r="H501" t="s">
        <v>74</v>
      </c>
      <c r="I501" t="s">
        <v>5786</v>
      </c>
      <c r="J501" t="s">
        <v>1425</v>
      </c>
      <c r="K501" t="s">
        <v>74</v>
      </c>
      <c r="L501" t="s">
        <v>74</v>
      </c>
      <c r="M501" t="s">
        <v>77</v>
      </c>
      <c r="N501" t="s">
        <v>78</v>
      </c>
      <c r="O501" t="s">
        <v>74</v>
      </c>
      <c r="P501" t="s">
        <v>74</v>
      </c>
      <c r="Q501" t="s">
        <v>74</v>
      </c>
      <c r="R501" t="s">
        <v>74</v>
      </c>
      <c r="S501" t="s">
        <v>74</v>
      </c>
      <c r="T501" t="s">
        <v>74</v>
      </c>
      <c r="U501" t="s">
        <v>5787</v>
      </c>
      <c r="V501" t="s">
        <v>5788</v>
      </c>
      <c r="W501" t="s">
        <v>5789</v>
      </c>
      <c r="X501" t="s">
        <v>5790</v>
      </c>
      <c r="Y501" t="s">
        <v>74</v>
      </c>
      <c r="Z501" t="s">
        <v>74</v>
      </c>
      <c r="AA501" t="s">
        <v>5791</v>
      </c>
      <c r="AB501" t="s">
        <v>5792</v>
      </c>
      <c r="AC501" t="s">
        <v>74</v>
      </c>
      <c r="AD501" t="s">
        <v>74</v>
      </c>
      <c r="AE501" t="s">
        <v>74</v>
      </c>
      <c r="AF501" t="s">
        <v>74</v>
      </c>
      <c r="AG501">
        <v>55</v>
      </c>
      <c r="AH501">
        <v>32</v>
      </c>
      <c r="AI501">
        <v>33</v>
      </c>
      <c r="AJ501">
        <v>0</v>
      </c>
      <c r="AK501">
        <v>4</v>
      </c>
      <c r="AL501" t="s">
        <v>256</v>
      </c>
      <c r="AM501" t="s">
        <v>257</v>
      </c>
      <c r="AN501" t="s">
        <v>396</v>
      </c>
      <c r="AO501" t="s">
        <v>1432</v>
      </c>
      <c r="AP501" t="s">
        <v>1433</v>
      </c>
      <c r="AQ501" t="s">
        <v>74</v>
      </c>
      <c r="AR501" t="s">
        <v>1434</v>
      </c>
      <c r="AS501" t="s">
        <v>1435</v>
      </c>
      <c r="AT501" t="s">
        <v>5793</v>
      </c>
      <c r="AU501">
        <v>1993</v>
      </c>
      <c r="AV501">
        <v>98</v>
      </c>
      <c r="AW501" t="s">
        <v>5794</v>
      </c>
      <c r="AX501" t="s">
        <v>74</v>
      </c>
      <c r="AY501" t="s">
        <v>74</v>
      </c>
      <c r="AZ501" t="s">
        <v>74</v>
      </c>
      <c r="BA501" t="s">
        <v>74</v>
      </c>
      <c r="BB501">
        <v>1793</v>
      </c>
      <c r="BC501">
        <v>1812</v>
      </c>
      <c r="BD501" t="s">
        <v>74</v>
      </c>
      <c r="BE501" t="s">
        <v>5795</v>
      </c>
      <c r="BF501" t="str">
        <f>HYPERLINK("http://dx.doi.org/10.1029/92JB00582","http://dx.doi.org/10.1029/92JB00582")</f>
        <v>http://dx.doi.org/10.1029/92JB00582</v>
      </c>
      <c r="BG501" t="s">
        <v>74</v>
      </c>
      <c r="BH501" t="s">
        <v>74</v>
      </c>
      <c r="BI501">
        <v>20</v>
      </c>
      <c r="BJ501" t="s">
        <v>727</v>
      </c>
      <c r="BK501" t="s">
        <v>88</v>
      </c>
      <c r="BL501" t="s">
        <v>727</v>
      </c>
      <c r="BM501" t="s">
        <v>5796</v>
      </c>
      <c r="BN501" t="s">
        <v>74</v>
      </c>
      <c r="BO501" t="s">
        <v>74</v>
      </c>
      <c r="BP501" t="s">
        <v>74</v>
      </c>
      <c r="BQ501" t="s">
        <v>74</v>
      </c>
      <c r="BR501" t="s">
        <v>91</v>
      </c>
      <c r="BS501" t="s">
        <v>5797</v>
      </c>
      <c r="BT501" t="str">
        <f>HYPERLINK("https%3A%2F%2Fwww.webofscience.com%2Fwos%2Fwoscc%2Ffull-record%2FWOS:A1993KL59500006","View Full Record in Web of Science")</f>
        <v>View Full Record in Web of Science</v>
      </c>
    </row>
    <row r="502" spans="1:72" x14ac:dyDescent="0.15">
      <c r="A502" t="s">
        <v>72</v>
      </c>
      <c r="B502" t="s">
        <v>5798</v>
      </c>
      <c r="C502" t="s">
        <v>74</v>
      </c>
      <c r="D502" t="s">
        <v>74</v>
      </c>
      <c r="E502" t="s">
        <v>74</v>
      </c>
      <c r="F502" t="s">
        <v>5798</v>
      </c>
      <c r="G502" t="s">
        <v>74</v>
      </c>
      <c r="H502" t="s">
        <v>74</v>
      </c>
      <c r="I502" t="s">
        <v>5799</v>
      </c>
      <c r="J502" t="s">
        <v>1425</v>
      </c>
      <c r="K502" t="s">
        <v>74</v>
      </c>
      <c r="L502" t="s">
        <v>74</v>
      </c>
      <c r="M502" t="s">
        <v>77</v>
      </c>
      <c r="N502" t="s">
        <v>78</v>
      </c>
      <c r="O502" t="s">
        <v>74</v>
      </c>
      <c r="P502" t="s">
        <v>74</v>
      </c>
      <c r="Q502" t="s">
        <v>74</v>
      </c>
      <c r="R502" t="s">
        <v>74</v>
      </c>
      <c r="S502" t="s">
        <v>74</v>
      </c>
      <c r="T502" t="s">
        <v>74</v>
      </c>
      <c r="U502" t="s">
        <v>5800</v>
      </c>
      <c r="V502" t="s">
        <v>5801</v>
      </c>
      <c r="W502" t="s">
        <v>74</v>
      </c>
      <c r="X502" t="s">
        <v>74</v>
      </c>
      <c r="Y502" t="s">
        <v>5802</v>
      </c>
      <c r="Z502" t="s">
        <v>74</v>
      </c>
      <c r="AA502" t="s">
        <v>74</v>
      </c>
      <c r="AB502" t="s">
        <v>74</v>
      </c>
      <c r="AC502" t="s">
        <v>74</v>
      </c>
      <c r="AD502" t="s">
        <v>74</v>
      </c>
      <c r="AE502" t="s">
        <v>74</v>
      </c>
      <c r="AF502" t="s">
        <v>74</v>
      </c>
      <c r="AG502">
        <v>41</v>
      </c>
      <c r="AH502">
        <v>11</v>
      </c>
      <c r="AI502">
        <v>11</v>
      </c>
      <c r="AJ502">
        <v>0</v>
      </c>
      <c r="AK502">
        <v>1</v>
      </c>
      <c r="AL502" t="s">
        <v>256</v>
      </c>
      <c r="AM502" t="s">
        <v>257</v>
      </c>
      <c r="AN502" t="s">
        <v>396</v>
      </c>
      <c r="AO502" t="s">
        <v>1432</v>
      </c>
      <c r="AP502" t="s">
        <v>1433</v>
      </c>
      <c r="AQ502" t="s">
        <v>74</v>
      </c>
      <c r="AR502" t="s">
        <v>1434</v>
      </c>
      <c r="AS502" t="s">
        <v>1435</v>
      </c>
      <c r="AT502" t="s">
        <v>5793</v>
      </c>
      <c r="AU502">
        <v>1993</v>
      </c>
      <c r="AV502">
        <v>98</v>
      </c>
      <c r="AW502" t="s">
        <v>5794</v>
      </c>
      <c r="AX502" t="s">
        <v>74</v>
      </c>
      <c r="AY502" t="s">
        <v>74</v>
      </c>
      <c r="AZ502" t="s">
        <v>74</v>
      </c>
      <c r="BA502" t="s">
        <v>74</v>
      </c>
      <c r="BB502">
        <v>1875</v>
      </c>
      <c r="BC502">
        <v>1888</v>
      </c>
      <c r="BD502" t="s">
        <v>74</v>
      </c>
      <c r="BE502" t="s">
        <v>5803</v>
      </c>
      <c r="BF502" t="str">
        <f>HYPERLINK("http://dx.doi.org/10.1029/92JB02049","http://dx.doi.org/10.1029/92JB02049")</f>
        <v>http://dx.doi.org/10.1029/92JB02049</v>
      </c>
      <c r="BG502" t="s">
        <v>74</v>
      </c>
      <c r="BH502" t="s">
        <v>74</v>
      </c>
      <c r="BI502">
        <v>14</v>
      </c>
      <c r="BJ502" t="s">
        <v>727</v>
      </c>
      <c r="BK502" t="s">
        <v>88</v>
      </c>
      <c r="BL502" t="s">
        <v>727</v>
      </c>
      <c r="BM502" t="s">
        <v>5796</v>
      </c>
      <c r="BN502" t="s">
        <v>74</v>
      </c>
      <c r="BO502" t="s">
        <v>74</v>
      </c>
      <c r="BP502" t="s">
        <v>74</v>
      </c>
      <c r="BQ502" t="s">
        <v>74</v>
      </c>
      <c r="BR502" t="s">
        <v>91</v>
      </c>
      <c r="BS502" t="s">
        <v>5804</v>
      </c>
      <c r="BT502" t="str">
        <f>HYPERLINK("https%3A%2F%2Fwww.webofscience.com%2Fwos%2Fwoscc%2Ffull-record%2FWOS:A1993KL59500013","View Full Record in Web of Science")</f>
        <v>View Full Record in Web of Science</v>
      </c>
    </row>
    <row r="503" spans="1:72" x14ac:dyDescent="0.15">
      <c r="A503" t="s">
        <v>72</v>
      </c>
      <c r="B503" t="s">
        <v>5805</v>
      </c>
      <c r="C503" t="s">
        <v>74</v>
      </c>
      <c r="D503" t="s">
        <v>74</v>
      </c>
      <c r="E503" t="s">
        <v>74</v>
      </c>
      <c r="F503" t="s">
        <v>5805</v>
      </c>
      <c r="G503" t="s">
        <v>74</v>
      </c>
      <c r="H503" t="s">
        <v>74</v>
      </c>
      <c r="I503" t="s">
        <v>5806</v>
      </c>
      <c r="J503" t="s">
        <v>440</v>
      </c>
      <c r="K503" t="s">
        <v>74</v>
      </c>
      <c r="L503" t="s">
        <v>74</v>
      </c>
      <c r="M503" t="s">
        <v>77</v>
      </c>
      <c r="N503" t="s">
        <v>78</v>
      </c>
      <c r="O503" t="s">
        <v>74</v>
      </c>
      <c r="P503" t="s">
        <v>74</v>
      </c>
      <c r="Q503" t="s">
        <v>74</v>
      </c>
      <c r="R503" t="s">
        <v>74</v>
      </c>
      <c r="S503" t="s">
        <v>74</v>
      </c>
      <c r="T503" t="s">
        <v>74</v>
      </c>
      <c r="U503" t="s">
        <v>5807</v>
      </c>
      <c r="V503" t="s">
        <v>5808</v>
      </c>
      <c r="W503" t="s">
        <v>74</v>
      </c>
      <c r="X503" t="s">
        <v>74</v>
      </c>
      <c r="Y503" t="s">
        <v>5809</v>
      </c>
      <c r="Z503" t="s">
        <v>74</v>
      </c>
      <c r="AA503" t="s">
        <v>74</v>
      </c>
      <c r="AB503" t="s">
        <v>74</v>
      </c>
      <c r="AC503" t="s">
        <v>74</v>
      </c>
      <c r="AD503" t="s">
        <v>74</v>
      </c>
      <c r="AE503" t="s">
        <v>74</v>
      </c>
      <c r="AF503" t="s">
        <v>74</v>
      </c>
      <c r="AG503">
        <v>17</v>
      </c>
      <c r="AH503">
        <v>12</v>
      </c>
      <c r="AI503">
        <v>13</v>
      </c>
      <c r="AJ503">
        <v>0</v>
      </c>
      <c r="AK503">
        <v>2</v>
      </c>
      <c r="AL503" t="s">
        <v>256</v>
      </c>
      <c r="AM503" t="s">
        <v>257</v>
      </c>
      <c r="AN503" t="s">
        <v>258</v>
      </c>
      <c r="AO503" t="s">
        <v>446</v>
      </c>
      <c r="AP503" t="s">
        <v>74</v>
      </c>
      <c r="AQ503" t="s">
        <v>74</v>
      </c>
      <c r="AR503" t="s">
        <v>447</v>
      </c>
      <c r="AS503" t="s">
        <v>448</v>
      </c>
      <c r="AT503" t="s">
        <v>5810</v>
      </c>
      <c r="AU503">
        <v>1993</v>
      </c>
      <c r="AV503">
        <v>20</v>
      </c>
      <c r="AW503">
        <v>3</v>
      </c>
      <c r="AX503" t="s">
        <v>74</v>
      </c>
      <c r="AY503" t="s">
        <v>74</v>
      </c>
      <c r="AZ503" t="s">
        <v>74</v>
      </c>
      <c r="BA503" t="s">
        <v>74</v>
      </c>
      <c r="BB503">
        <v>193</v>
      </c>
      <c r="BC503">
        <v>196</v>
      </c>
      <c r="BD503" t="s">
        <v>74</v>
      </c>
      <c r="BE503" t="s">
        <v>5811</v>
      </c>
      <c r="BF503" t="str">
        <f>HYPERLINK("http://dx.doi.org/10.1029/93GL00238","http://dx.doi.org/10.1029/93GL00238")</f>
        <v>http://dx.doi.org/10.1029/93GL00238</v>
      </c>
      <c r="BG503" t="s">
        <v>74</v>
      </c>
      <c r="BH503" t="s">
        <v>74</v>
      </c>
      <c r="BI503">
        <v>4</v>
      </c>
      <c r="BJ503" t="s">
        <v>451</v>
      </c>
      <c r="BK503" t="s">
        <v>88</v>
      </c>
      <c r="BL503" t="s">
        <v>452</v>
      </c>
      <c r="BM503" t="s">
        <v>5812</v>
      </c>
      <c r="BN503" t="s">
        <v>74</v>
      </c>
      <c r="BO503" t="s">
        <v>74</v>
      </c>
      <c r="BP503" t="s">
        <v>74</v>
      </c>
      <c r="BQ503" t="s">
        <v>74</v>
      </c>
      <c r="BR503" t="s">
        <v>91</v>
      </c>
      <c r="BS503" t="s">
        <v>5813</v>
      </c>
      <c r="BT503" t="str">
        <f>HYPERLINK("https%3A%2F%2Fwww.webofscience.com%2Fwos%2Fwoscc%2Ffull-record%2FWOS:A1993KM05800009","View Full Record in Web of Science")</f>
        <v>View Full Record in Web of Science</v>
      </c>
    </row>
    <row r="504" spans="1:72" x14ac:dyDescent="0.15">
      <c r="A504" t="s">
        <v>72</v>
      </c>
      <c r="B504" t="s">
        <v>5814</v>
      </c>
      <c r="C504" t="s">
        <v>74</v>
      </c>
      <c r="D504" t="s">
        <v>74</v>
      </c>
      <c r="E504" t="s">
        <v>74</v>
      </c>
      <c r="F504" t="s">
        <v>5814</v>
      </c>
      <c r="G504" t="s">
        <v>74</v>
      </c>
      <c r="H504" t="s">
        <v>74</v>
      </c>
      <c r="I504" t="s">
        <v>5815</v>
      </c>
      <c r="J504" t="s">
        <v>423</v>
      </c>
      <c r="K504" t="s">
        <v>74</v>
      </c>
      <c r="L504" t="s">
        <v>74</v>
      </c>
      <c r="M504" t="s">
        <v>77</v>
      </c>
      <c r="N504" t="s">
        <v>549</v>
      </c>
      <c r="O504" t="s">
        <v>74</v>
      </c>
      <c r="P504" t="s">
        <v>74</v>
      </c>
      <c r="Q504" t="s">
        <v>74</v>
      </c>
      <c r="R504" t="s">
        <v>74</v>
      </c>
      <c r="S504" t="s">
        <v>74</v>
      </c>
      <c r="T504" t="s">
        <v>74</v>
      </c>
      <c r="U504" t="s">
        <v>74</v>
      </c>
      <c r="V504" t="s">
        <v>74</v>
      </c>
      <c r="W504" t="s">
        <v>74</v>
      </c>
      <c r="X504" t="s">
        <v>74</v>
      </c>
      <c r="Y504" t="s">
        <v>5816</v>
      </c>
      <c r="Z504" t="s">
        <v>74</v>
      </c>
      <c r="AA504" t="s">
        <v>74</v>
      </c>
      <c r="AB504" t="s">
        <v>74</v>
      </c>
      <c r="AC504" t="s">
        <v>74</v>
      </c>
      <c r="AD504" t="s">
        <v>74</v>
      </c>
      <c r="AE504" t="s">
        <v>74</v>
      </c>
      <c r="AF504" t="s">
        <v>74</v>
      </c>
      <c r="AG504">
        <v>5</v>
      </c>
      <c r="AH504">
        <v>3</v>
      </c>
      <c r="AI504">
        <v>3</v>
      </c>
      <c r="AJ504">
        <v>1</v>
      </c>
      <c r="AK504">
        <v>1</v>
      </c>
      <c r="AL504" t="s">
        <v>429</v>
      </c>
      <c r="AM504" t="s">
        <v>430</v>
      </c>
      <c r="AN504" t="s">
        <v>431</v>
      </c>
      <c r="AO504" t="s">
        <v>432</v>
      </c>
      <c r="AP504" t="s">
        <v>74</v>
      </c>
      <c r="AQ504" t="s">
        <v>74</v>
      </c>
      <c r="AR504" t="s">
        <v>423</v>
      </c>
      <c r="AS504" t="s">
        <v>433</v>
      </c>
      <c r="AT504" t="s">
        <v>5817</v>
      </c>
      <c r="AU504">
        <v>1993</v>
      </c>
      <c r="AV504">
        <v>361</v>
      </c>
      <c r="AW504">
        <v>6411</v>
      </c>
      <c r="AX504" t="s">
        <v>74</v>
      </c>
      <c r="AY504" t="s">
        <v>74</v>
      </c>
      <c r="AZ504" t="s">
        <v>74</v>
      </c>
      <c r="BA504" t="s">
        <v>74</v>
      </c>
      <c r="BB504">
        <v>407</v>
      </c>
      <c r="BC504">
        <v>408</v>
      </c>
      <c r="BD504" t="s">
        <v>74</v>
      </c>
      <c r="BE504" t="s">
        <v>5818</v>
      </c>
      <c r="BF504" t="str">
        <f>HYPERLINK("http://dx.doi.org/10.1038/361407a0","http://dx.doi.org/10.1038/361407a0")</f>
        <v>http://dx.doi.org/10.1038/361407a0</v>
      </c>
      <c r="BG504" t="s">
        <v>74</v>
      </c>
      <c r="BH504" t="s">
        <v>74</v>
      </c>
      <c r="BI504">
        <v>2</v>
      </c>
      <c r="BJ504" t="s">
        <v>361</v>
      </c>
      <c r="BK504" t="s">
        <v>88</v>
      </c>
      <c r="BL504" t="s">
        <v>362</v>
      </c>
      <c r="BM504" t="s">
        <v>5819</v>
      </c>
      <c r="BN504" t="s">
        <v>74</v>
      </c>
      <c r="BO504" t="s">
        <v>169</v>
      </c>
      <c r="BP504" t="s">
        <v>74</v>
      </c>
      <c r="BQ504" t="s">
        <v>74</v>
      </c>
      <c r="BR504" t="s">
        <v>91</v>
      </c>
      <c r="BS504" t="s">
        <v>5820</v>
      </c>
      <c r="BT504" t="str">
        <f>HYPERLINK("https%3A%2F%2Fwww.webofscience.com%2Fwos%2Fwoscc%2Ffull-record%2FWOS:A1993KK71300032","View Full Record in Web of Science")</f>
        <v>View Full Record in Web of Science</v>
      </c>
    </row>
    <row r="505" spans="1:72" x14ac:dyDescent="0.15">
      <c r="A505" t="s">
        <v>72</v>
      </c>
      <c r="B505" t="s">
        <v>5821</v>
      </c>
      <c r="C505" t="s">
        <v>74</v>
      </c>
      <c r="D505" t="s">
        <v>74</v>
      </c>
      <c r="E505" t="s">
        <v>74</v>
      </c>
      <c r="F505" t="s">
        <v>5821</v>
      </c>
      <c r="G505" t="s">
        <v>74</v>
      </c>
      <c r="H505" t="s">
        <v>74</v>
      </c>
      <c r="I505" t="s">
        <v>5822</v>
      </c>
      <c r="J505" t="s">
        <v>5823</v>
      </c>
      <c r="K505" t="s">
        <v>74</v>
      </c>
      <c r="L505" t="s">
        <v>74</v>
      </c>
      <c r="M505" t="s">
        <v>77</v>
      </c>
      <c r="N505" t="s">
        <v>78</v>
      </c>
      <c r="O505" t="s">
        <v>74</v>
      </c>
      <c r="P505" t="s">
        <v>74</v>
      </c>
      <c r="Q505" t="s">
        <v>74</v>
      </c>
      <c r="R505" t="s">
        <v>74</v>
      </c>
      <c r="S505" t="s">
        <v>74</v>
      </c>
      <c r="T505" t="s">
        <v>5824</v>
      </c>
      <c r="U505" t="s">
        <v>74</v>
      </c>
      <c r="V505" t="s">
        <v>5825</v>
      </c>
      <c r="W505" t="s">
        <v>5826</v>
      </c>
      <c r="X505" t="s">
        <v>3771</v>
      </c>
      <c r="Y505" t="s">
        <v>5827</v>
      </c>
      <c r="Z505" t="s">
        <v>74</v>
      </c>
      <c r="AA505" t="s">
        <v>74</v>
      </c>
      <c r="AB505" t="s">
        <v>74</v>
      </c>
      <c r="AC505" t="s">
        <v>74</v>
      </c>
      <c r="AD505" t="s">
        <v>74</v>
      </c>
      <c r="AE505" t="s">
        <v>74</v>
      </c>
      <c r="AF505" t="s">
        <v>74</v>
      </c>
      <c r="AG505">
        <v>13</v>
      </c>
      <c r="AH505">
        <v>14</v>
      </c>
      <c r="AI505">
        <v>14</v>
      </c>
      <c r="AJ505">
        <v>0</v>
      </c>
      <c r="AK505">
        <v>4</v>
      </c>
      <c r="AL505" t="s">
        <v>5828</v>
      </c>
      <c r="AM505" t="s">
        <v>5829</v>
      </c>
      <c r="AN505" t="s">
        <v>5830</v>
      </c>
      <c r="AO505" t="s">
        <v>5831</v>
      </c>
      <c r="AP505" t="s">
        <v>74</v>
      </c>
      <c r="AQ505" t="s">
        <v>74</v>
      </c>
      <c r="AR505" t="s">
        <v>5832</v>
      </c>
      <c r="AS505" t="s">
        <v>5833</v>
      </c>
      <c r="AT505" t="s">
        <v>5834</v>
      </c>
      <c r="AU505">
        <v>1993</v>
      </c>
      <c r="AV505">
        <v>37</v>
      </c>
      <c r="AW505">
        <v>1</v>
      </c>
      <c r="AX505" t="s">
        <v>74</v>
      </c>
      <c r="AY505" t="s">
        <v>74</v>
      </c>
      <c r="AZ505" t="s">
        <v>74</v>
      </c>
      <c r="BA505" t="s">
        <v>74</v>
      </c>
      <c r="BB505">
        <v>11</v>
      </c>
      <c r="BC505">
        <v>20</v>
      </c>
      <c r="BD505" t="s">
        <v>74</v>
      </c>
      <c r="BE505" t="s">
        <v>74</v>
      </c>
      <c r="BF505" t="s">
        <v>74</v>
      </c>
      <c r="BG505" t="s">
        <v>74</v>
      </c>
      <c r="BH505" t="s">
        <v>74</v>
      </c>
      <c r="BI505">
        <v>10</v>
      </c>
      <c r="BJ505" t="s">
        <v>5835</v>
      </c>
      <c r="BK505" t="s">
        <v>88</v>
      </c>
      <c r="BL505" t="s">
        <v>5835</v>
      </c>
      <c r="BM505" t="s">
        <v>5836</v>
      </c>
      <c r="BN505">
        <v>8105647</v>
      </c>
      <c r="BO505" t="s">
        <v>74</v>
      </c>
      <c r="BP505" t="s">
        <v>74</v>
      </c>
      <c r="BQ505" t="s">
        <v>74</v>
      </c>
      <c r="BR505" t="s">
        <v>91</v>
      </c>
      <c r="BS505" t="s">
        <v>5837</v>
      </c>
      <c r="BT505" t="str">
        <f>HYPERLINK("https%3A%2F%2Fwww.webofscience.com%2Fwos%2Fwoscc%2Ffull-record%2FWOS:A1993LM01800002","View Full Record in Web of Science")</f>
        <v>View Full Record in Web of Science</v>
      </c>
    </row>
    <row r="506" spans="1:72" x14ac:dyDescent="0.15">
      <c r="A506" t="s">
        <v>72</v>
      </c>
      <c r="B506" t="s">
        <v>5838</v>
      </c>
      <c r="C506" t="s">
        <v>74</v>
      </c>
      <c r="D506" t="s">
        <v>74</v>
      </c>
      <c r="E506" t="s">
        <v>74</v>
      </c>
      <c r="F506" t="s">
        <v>5838</v>
      </c>
      <c r="G506" t="s">
        <v>74</v>
      </c>
      <c r="H506" t="s">
        <v>74</v>
      </c>
      <c r="I506" t="s">
        <v>5839</v>
      </c>
      <c r="J506" t="s">
        <v>514</v>
      </c>
      <c r="K506" t="s">
        <v>74</v>
      </c>
      <c r="L506" t="s">
        <v>74</v>
      </c>
      <c r="M506" t="s">
        <v>77</v>
      </c>
      <c r="N506" t="s">
        <v>78</v>
      </c>
      <c r="O506" t="s">
        <v>74</v>
      </c>
      <c r="P506" t="s">
        <v>74</v>
      </c>
      <c r="Q506" t="s">
        <v>74</v>
      </c>
      <c r="R506" t="s">
        <v>74</v>
      </c>
      <c r="S506" t="s">
        <v>74</v>
      </c>
      <c r="T506" t="s">
        <v>74</v>
      </c>
      <c r="U506" t="s">
        <v>74</v>
      </c>
      <c r="V506" t="s">
        <v>5840</v>
      </c>
      <c r="W506" t="s">
        <v>5841</v>
      </c>
      <c r="X506" t="s">
        <v>5842</v>
      </c>
      <c r="Y506" t="s">
        <v>74</v>
      </c>
      <c r="Z506" t="s">
        <v>74</v>
      </c>
      <c r="AA506" t="s">
        <v>74</v>
      </c>
      <c r="AB506" t="s">
        <v>74</v>
      </c>
      <c r="AC506" t="s">
        <v>74</v>
      </c>
      <c r="AD506" t="s">
        <v>74</v>
      </c>
      <c r="AE506" t="s">
        <v>74</v>
      </c>
      <c r="AF506" t="s">
        <v>74</v>
      </c>
      <c r="AG506">
        <v>0</v>
      </c>
      <c r="AH506">
        <v>0</v>
      </c>
      <c r="AI506">
        <v>0</v>
      </c>
      <c r="AJ506">
        <v>0</v>
      </c>
      <c r="AK506">
        <v>1</v>
      </c>
      <c r="AL506" t="s">
        <v>520</v>
      </c>
      <c r="AM506" t="s">
        <v>140</v>
      </c>
      <c r="AN506" t="s">
        <v>521</v>
      </c>
      <c r="AO506" t="s">
        <v>522</v>
      </c>
      <c r="AP506" t="s">
        <v>74</v>
      </c>
      <c r="AQ506" t="s">
        <v>74</v>
      </c>
      <c r="AR506" t="s">
        <v>523</v>
      </c>
      <c r="AS506" t="s">
        <v>524</v>
      </c>
      <c r="AT506" t="s">
        <v>5834</v>
      </c>
      <c r="AU506">
        <v>1993</v>
      </c>
      <c r="AV506">
        <v>13</v>
      </c>
      <c r="AW506">
        <v>2</v>
      </c>
      <c r="AX506" t="s">
        <v>74</v>
      </c>
      <c r="AY506" t="s">
        <v>74</v>
      </c>
      <c r="AZ506" t="s">
        <v>74</v>
      </c>
      <c r="BA506" t="s">
        <v>74</v>
      </c>
      <c r="BB506">
        <v>115</v>
      </c>
      <c r="BC506">
        <v>118</v>
      </c>
      <c r="BD506" t="s">
        <v>74</v>
      </c>
      <c r="BE506" t="s">
        <v>5843</v>
      </c>
      <c r="BF506" t="str">
        <f>HYPERLINK("http://dx.doi.org/10.1016/0273-1177(93)90283-H","http://dx.doi.org/10.1016/0273-1177(93)90283-H")</f>
        <v>http://dx.doi.org/10.1016/0273-1177(93)90283-H</v>
      </c>
      <c r="BG506" t="s">
        <v>74</v>
      </c>
      <c r="BH506" t="s">
        <v>74</v>
      </c>
      <c r="BI506">
        <v>4</v>
      </c>
      <c r="BJ506" t="s">
        <v>527</v>
      </c>
      <c r="BK506" t="s">
        <v>88</v>
      </c>
      <c r="BL506" t="s">
        <v>528</v>
      </c>
      <c r="BM506" t="s">
        <v>5844</v>
      </c>
      <c r="BN506" t="s">
        <v>74</v>
      </c>
      <c r="BO506" t="s">
        <v>74</v>
      </c>
      <c r="BP506" t="s">
        <v>74</v>
      </c>
      <c r="BQ506" t="s">
        <v>74</v>
      </c>
      <c r="BR506" t="s">
        <v>91</v>
      </c>
      <c r="BS506" t="s">
        <v>5845</v>
      </c>
      <c r="BT506" t="str">
        <f>HYPERLINK("https%3A%2F%2Fwww.webofscience.com%2Fwos%2Fwoscc%2Ffull-record%2FWOS:A1993JW71100020","View Full Record in Web of Science")</f>
        <v>View Full Record in Web of Science</v>
      </c>
    </row>
    <row r="507" spans="1:72" x14ac:dyDescent="0.15">
      <c r="A507" t="s">
        <v>72</v>
      </c>
      <c r="B507" t="s">
        <v>5846</v>
      </c>
      <c r="C507" t="s">
        <v>74</v>
      </c>
      <c r="D507" t="s">
        <v>74</v>
      </c>
      <c r="E507" t="s">
        <v>74</v>
      </c>
      <c r="F507" t="s">
        <v>5846</v>
      </c>
      <c r="G507" t="s">
        <v>74</v>
      </c>
      <c r="H507" t="s">
        <v>74</v>
      </c>
      <c r="I507" t="s">
        <v>5847</v>
      </c>
      <c r="J507" t="s">
        <v>514</v>
      </c>
      <c r="K507" t="s">
        <v>74</v>
      </c>
      <c r="L507" t="s">
        <v>74</v>
      </c>
      <c r="M507" t="s">
        <v>77</v>
      </c>
      <c r="N507" t="s">
        <v>78</v>
      </c>
      <c r="O507" t="s">
        <v>74</v>
      </c>
      <c r="P507" t="s">
        <v>74</v>
      </c>
      <c r="Q507" t="s">
        <v>74</v>
      </c>
      <c r="R507" t="s">
        <v>74</v>
      </c>
      <c r="S507" t="s">
        <v>74</v>
      </c>
      <c r="T507" t="s">
        <v>74</v>
      </c>
      <c r="U507" t="s">
        <v>74</v>
      </c>
      <c r="V507" t="s">
        <v>5848</v>
      </c>
      <c r="W507" t="s">
        <v>5849</v>
      </c>
      <c r="X507" t="s">
        <v>5850</v>
      </c>
      <c r="Y507" t="s">
        <v>74</v>
      </c>
      <c r="Z507" t="s">
        <v>74</v>
      </c>
      <c r="AA507" t="s">
        <v>5851</v>
      </c>
      <c r="AB507" t="s">
        <v>5852</v>
      </c>
      <c r="AC507" t="s">
        <v>74</v>
      </c>
      <c r="AD507" t="s">
        <v>74</v>
      </c>
      <c r="AE507" t="s">
        <v>74</v>
      </c>
      <c r="AF507" t="s">
        <v>74</v>
      </c>
      <c r="AG507">
        <v>5</v>
      </c>
      <c r="AH507">
        <v>8</v>
      </c>
      <c r="AI507">
        <v>8</v>
      </c>
      <c r="AJ507">
        <v>0</v>
      </c>
      <c r="AK507">
        <v>0</v>
      </c>
      <c r="AL507" t="s">
        <v>520</v>
      </c>
      <c r="AM507" t="s">
        <v>140</v>
      </c>
      <c r="AN507" t="s">
        <v>521</v>
      </c>
      <c r="AO507" t="s">
        <v>522</v>
      </c>
      <c r="AP507" t="s">
        <v>74</v>
      </c>
      <c r="AQ507" t="s">
        <v>74</v>
      </c>
      <c r="AR507" t="s">
        <v>523</v>
      </c>
      <c r="AS507" t="s">
        <v>524</v>
      </c>
      <c r="AT507" t="s">
        <v>5834</v>
      </c>
      <c r="AU507">
        <v>1993</v>
      </c>
      <c r="AV507">
        <v>13</v>
      </c>
      <c r="AW507">
        <v>2</v>
      </c>
      <c r="AX507" t="s">
        <v>74</v>
      </c>
      <c r="AY507" t="s">
        <v>74</v>
      </c>
      <c r="AZ507" t="s">
        <v>74</v>
      </c>
      <c r="BA507" t="s">
        <v>74</v>
      </c>
      <c r="BB507">
        <v>127</v>
      </c>
      <c r="BC507">
        <v>130</v>
      </c>
      <c r="BD507" t="s">
        <v>74</v>
      </c>
      <c r="BE507" t="s">
        <v>5853</v>
      </c>
      <c r="BF507" t="str">
        <f>HYPERLINK("http://dx.doi.org/10.1016/0273-1177(93)90286-K","http://dx.doi.org/10.1016/0273-1177(93)90286-K")</f>
        <v>http://dx.doi.org/10.1016/0273-1177(93)90286-K</v>
      </c>
      <c r="BG507" t="s">
        <v>74</v>
      </c>
      <c r="BH507" t="s">
        <v>74</v>
      </c>
      <c r="BI507">
        <v>4</v>
      </c>
      <c r="BJ507" t="s">
        <v>527</v>
      </c>
      <c r="BK507" t="s">
        <v>88</v>
      </c>
      <c r="BL507" t="s">
        <v>528</v>
      </c>
      <c r="BM507" t="s">
        <v>5844</v>
      </c>
      <c r="BN507" t="s">
        <v>74</v>
      </c>
      <c r="BO507" t="s">
        <v>74</v>
      </c>
      <c r="BP507" t="s">
        <v>74</v>
      </c>
      <c r="BQ507" t="s">
        <v>74</v>
      </c>
      <c r="BR507" t="s">
        <v>91</v>
      </c>
      <c r="BS507" t="s">
        <v>5854</v>
      </c>
      <c r="BT507" t="str">
        <f>HYPERLINK("https%3A%2F%2Fwww.webofscience.com%2Fwos%2Fwoscc%2Ffull-record%2FWOS:A1993JW71100023","View Full Record in Web of Science")</f>
        <v>View Full Record in Web of Science</v>
      </c>
    </row>
    <row r="508" spans="1:72" x14ac:dyDescent="0.15">
      <c r="A508" t="s">
        <v>72</v>
      </c>
      <c r="B508" t="s">
        <v>5855</v>
      </c>
      <c r="C508" t="s">
        <v>74</v>
      </c>
      <c r="D508" t="s">
        <v>74</v>
      </c>
      <c r="E508" t="s">
        <v>74</v>
      </c>
      <c r="F508" t="s">
        <v>5855</v>
      </c>
      <c r="G508" t="s">
        <v>74</v>
      </c>
      <c r="H508" t="s">
        <v>74</v>
      </c>
      <c r="I508" t="s">
        <v>5856</v>
      </c>
      <c r="J508" t="s">
        <v>5857</v>
      </c>
      <c r="K508" t="s">
        <v>74</v>
      </c>
      <c r="L508" t="s">
        <v>74</v>
      </c>
      <c r="M508" t="s">
        <v>77</v>
      </c>
      <c r="N508" t="s">
        <v>78</v>
      </c>
      <c r="O508" t="s">
        <v>74</v>
      </c>
      <c r="P508" t="s">
        <v>74</v>
      </c>
      <c r="Q508" t="s">
        <v>74</v>
      </c>
      <c r="R508" t="s">
        <v>74</v>
      </c>
      <c r="S508" t="s">
        <v>74</v>
      </c>
      <c r="T508" t="s">
        <v>74</v>
      </c>
      <c r="U508" t="s">
        <v>5858</v>
      </c>
      <c r="V508" t="s">
        <v>5859</v>
      </c>
      <c r="W508" t="s">
        <v>5860</v>
      </c>
      <c r="X508" t="s">
        <v>5861</v>
      </c>
      <c r="Y508" t="s">
        <v>5862</v>
      </c>
      <c r="Z508" t="s">
        <v>74</v>
      </c>
      <c r="AA508" t="s">
        <v>5863</v>
      </c>
      <c r="AB508" t="s">
        <v>5864</v>
      </c>
      <c r="AC508" t="s">
        <v>74</v>
      </c>
      <c r="AD508" t="s">
        <v>74</v>
      </c>
      <c r="AE508" t="s">
        <v>74</v>
      </c>
      <c r="AF508" t="s">
        <v>74</v>
      </c>
      <c r="AG508">
        <v>70</v>
      </c>
      <c r="AH508">
        <v>745</v>
      </c>
      <c r="AI508">
        <v>828</v>
      </c>
      <c r="AJ508">
        <v>9</v>
      </c>
      <c r="AK508">
        <v>194</v>
      </c>
      <c r="AL508" t="s">
        <v>319</v>
      </c>
      <c r="AM508" t="s">
        <v>320</v>
      </c>
      <c r="AN508" t="s">
        <v>321</v>
      </c>
      <c r="AO508" t="s">
        <v>5865</v>
      </c>
      <c r="AP508" t="s">
        <v>5866</v>
      </c>
      <c r="AQ508" t="s">
        <v>74</v>
      </c>
      <c r="AR508" t="s">
        <v>5857</v>
      </c>
      <c r="AS508" t="s">
        <v>5867</v>
      </c>
      <c r="AT508" t="s">
        <v>5834</v>
      </c>
      <c r="AU508">
        <v>1993</v>
      </c>
      <c r="AV508">
        <v>22</v>
      </c>
      <c r="AW508">
        <v>1</v>
      </c>
      <c r="AX508" t="s">
        <v>74</v>
      </c>
      <c r="AY508" t="s">
        <v>74</v>
      </c>
      <c r="AZ508" t="s">
        <v>74</v>
      </c>
      <c r="BA508" t="s">
        <v>74</v>
      </c>
      <c r="BB508">
        <v>10</v>
      </c>
      <c r="BC508">
        <v>18</v>
      </c>
      <c r="BD508" t="s">
        <v>74</v>
      </c>
      <c r="BE508" t="s">
        <v>74</v>
      </c>
      <c r="BF508" t="s">
        <v>74</v>
      </c>
      <c r="BG508" t="s">
        <v>74</v>
      </c>
      <c r="BH508" t="s">
        <v>74</v>
      </c>
      <c r="BI508">
        <v>9</v>
      </c>
      <c r="BJ508" t="s">
        <v>3486</v>
      </c>
      <c r="BK508" t="s">
        <v>88</v>
      </c>
      <c r="BL508" t="s">
        <v>3487</v>
      </c>
      <c r="BM508" t="s">
        <v>5868</v>
      </c>
      <c r="BN508" t="s">
        <v>74</v>
      </c>
      <c r="BO508" t="s">
        <v>74</v>
      </c>
      <c r="BP508" t="s">
        <v>74</v>
      </c>
      <c r="BQ508" t="s">
        <v>74</v>
      </c>
      <c r="BR508" t="s">
        <v>91</v>
      </c>
      <c r="BS508" t="s">
        <v>5869</v>
      </c>
      <c r="BT508" t="str">
        <f>HYPERLINK("https%3A%2F%2Fwww.webofscience.com%2Fwos%2Fwoscc%2Ffull-record%2FWOS:A1993KR79900002","View Full Record in Web of Science")</f>
        <v>View Full Record in Web of Science</v>
      </c>
    </row>
    <row r="509" spans="1:72" x14ac:dyDescent="0.15">
      <c r="A509" t="s">
        <v>72</v>
      </c>
      <c r="B509" t="s">
        <v>5870</v>
      </c>
      <c r="C509" t="s">
        <v>74</v>
      </c>
      <c r="D509" t="s">
        <v>74</v>
      </c>
      <c r="E509" t="s">
        <v>74</v>
      </c>
      <c r="F509" t="s">
        <v>5870</v>
      </c>
      <c r="G509" t="s">
        <v>74</v>
      </c>
      <c r="H509" t="s">
        <v>74</v>
      </c>
      <c r="I509" t="s">
        <v>5871</v>
      </c>
      <c r="J509" t="s">
        <v>5872</v>
      </c>
      <c r="K509" t="s">
        <v>74</v>
      </c>
      <c r="L509" t="s">
        <v>74</v>
      </c>
      <c r="M509" t="s">
        <v>77</v>
      </c>
      <c r="N509" t="s">
        <v>78</v>
      </c>
      <c r="O509" t="s">
        <v>74</v>
      </c>
      <c r="P509" t="s">
        <v>74</v>
      </c>
      <c r="Q509" t="s">
        <v>74</v>
      </c>
      <c r="R509" t="s">
        <v>74</v>
      </c>
      <c r="S509" t="s">
        <v>74</v>
      </c>
      <c r="T509" t="s">
        <v>74</v>
      </c>
      <c r="U509" t="s">
        <v>74</v>
      </c>
      <c r="V509" t="s">
        <v>5873</v>
      </c>
      <c r="W509" t="s">
        <v>5874</v>
      </c>
      <c r="X509" t="s">
        <v>5875</v>
      </c>
      <c r="Y509" t="s">
        <v>5876</v>
      </c>
      <c r="Z509" t="s">
        <v>74</v>
      </c>
      <c r="AA509" t="s">
        <v>5877</v>
      </c>
      <c r="AB509" t="s">
        <v>74</v>
      </c>
      <c r="AC509" t="s">
        <v>74</v>
      </c>
      <c r="AD509" t="s">
        <v>74</v>
      </c>
      <c r="AE509" t="s">
        <v>74</v>
      </c>
      <c r="AF509" t="s">
        <v>74</v>
      </c>
      <c r="AG509">
        <v>20</v>
      </c>
      <c r="AH509">
        <v>1</v>
      </c>
      <c r="AI509">
        <v>2</v>
      </c>
      <c r="AJ509">
        <v>0</v>
      </c>
      <c r="AK509">
        <v>0</v>
      </c>
      <c r="AL509" t="s">
        <v>5878</v>
      </c>
      <c r="AM509" t="s">
        <v>5879</v>
      </c>
      <c r="AN509" t="s">
        <v>5880</v>
      </c>
      <c r="AO509" t="s">
        <v>5881</v>
      </c>
      <c r="AP509" t="s">
        <v>74</v>
      </c>
      <c r="AQ509" t="s">
        <v>74</v>
      </c>
      <c r="AR509" t="s">
        <v>5882</v>
      </c>
      <c r="AS509" t="s">
        <v>74</v>
      </c>
      <c r="AT509" t="s">
        <v>5834</v>
      </c>
      <c r="AU509">
        <v>1993</v>
      </c>
      <c r="AV509">
        <v>41</v>
      </c>
      <c r="AW509">
        <v>3</v>
      </c>
      <c r="AX509" t="s">
        <v>74</v>
      </c>
      <c r="AY509" t="s">
        <v>74</v>
      </c>
      <c r="AZ509" t="s">
        <v>74</v>
      </c>
      <c r="BA509" t="s">
        <v>74</v>
      </c>
      <c r="BB509">
        <v>203</v>
      </c>
      <c r="BC509">
        <v>210</v>
      </c>
      <c r="BD509" t="s">
        <v>74</v>
      </c>
      <c r="BE509" t="s">
        <v>74</v>
      </c>
      <c r="BF509" t="s">
        <v>74</v>
      </c>
      <c r="BG509" t="s">
        <v>74</v>
      </c>
      <c r="BH509" t="s">
        <v>74</v>
      </c>
      <c r="BI509">
        <v>8</v>
      </c>
      <c r="BJ509" t="s">
        <v>2510</v>
      </c>
      <c r="BK509" t="s">
        <v>88</v>
      </c>
      <c r="BL509" t="s">
        <v>2510</v>
      </c>
      <c r="BM509" t="s">
        <v>5883</v>
      </c>
      <c r="BN509" t="s">
        <v>74</v>
      </c>
      <c r="BO509" t="s">
        <v>74</v>
      </c>
      <c r="BP509" t="s">
        <v>74</v>
      </c>
      <c r="BQ509" t="s">
        <v>74</v>
      </c>
      <c r="BR509" t="s">
        <v>91</v>
      </c>
      <c r="BS509" t="s">
        <v>5884</v>
      </c>
      <c r="BT509" t="str">
        <f>HYPERLINK("https%3A%2F%2Fwww.webofscience.com%2Fwos%2Fwoscc%2Ffull-record%2FWOS:A1993KX78400005","View Full Record in Web of Science")</f>
        <v>View Full Record in Web of Science</v>
      </c>
    </row>
    <row r="510" spans="1:72" x14ac:dyDescent="0.15">
      <c r="A510" t="s">
        <v>72</v>
      </c>
      <c r="B510" t="s">
        <v>5885</v>
      </c>
      <c r="C510" t="s">
        <v>74</v>
      </c>
      <c r="D510" t="s">
        <v>74</v>
      </c>
      <c r="E510" t="s">
        <v>74</v>
      </c>
      <c r="F510" t="s">
        <v>5885</v>
      </c>
      <c r="G510" t="s">
        <v>74</v>
      </c>
      <c r="H510" t="s">
        <v>74</v>
      </c>
      <c r="I510" t="s">
        <v>5886</v>
      </c>
      <c r="J510" t="s">
        <v>5887</v>
      </c>
      <c r="K510" t="s">
        <v>74</v>
      </c>
      <c r="L510" t="s">
        <v>74</v>
      </c>
      <c r="M510" t="s">
        <v>77</v>
      </c>
      <c r="N510" t="s">
        <v>78</v>
      </c>
      <c r="O510" t="s">
        <v>74</v>
      </c>
      <c r="P510" t="s">
        <v>74</v>
      </c>
      <c r="Q510" t="s">
        <v>74</v>
      </c>
      <c r="R510" t="s">
        <v>74</v>
      </c>
      <c r="S510" t="s">
        <v>74</v>
      </c>
      <c r="T510" t="s">
        <v>5888</v>
      </c>
      <c r="U510" t="s">
        <v>3629</v>
      </c>
      <c r="V510" t="s">
        <v>5889</v>
      </c>
      <c r="W510" t="s">
        <v>5890</v>
      </c>
      <c r="X510" t="s">
        <v>5891</v>
      </c>
      <c r="Y510" t="s">
        <v>5892</v>
      </c>
      <c r="Z510" t="s">
        <v>74</v>
      </c>
      <c r="AA510" t="s">
        <v>5893</v>
      </c>
      <c r="AB510" t="s">
        <v>5894</v>
      </c>
      <c r="AC510" t="s">
        <v>74</v>
      </c>
      <c r="AD510" t="s">
        <v>74</v>
      </c>
      <c r="AE510" t="s">
        <v>74</v>
      </c>
      <c r="AF510" t="s">
        <v>74</v>
      </c>
      <c r="AG510">
        <v>15</v>
      </c>
      <c r="AH510">
        <v>10</v>
      </c>
      <c r="AI510">
        <v>13</v>
      </c>
      <c r="AJ510">
        <v>0</v>
      </c>
      <c r="AK510">
        <v>1</v>
      </c>
      <c r="AL510" t="s">
        <v>177</v>
      </c>
      <c r="AM510" t="s">
        <v>178</v>
      </c>
      <c r="AN510" t="s">
        <v>179</v>
      </c>
      <c r="AO510" t="s">
        <v>5895</v>
      </c>
      <c r="AP510" t="s">
        <v>74</v>
      </c>
      <c r="AQ510" t="s">
        <v>74</v>
      </c>
      <c r="AR510" t="s">
        <v>5896</v>
      </c>
      <c r="AS510" t="s">
        <v>5897</v>
      </c>
      <c r="AT510" t="s">
        <v>5898</v>
      </c>
      <c r="AU510">
        <v>1993</v>
      </c>
      <c r="AV510">
        <v>285</v>
      </c>
      <c r="AW510" t="s">
        <v>749</v>
      </c>
      <c r="AX510" t="s">
        <v>74</v>
      </c>
      <c r="AY510" t="s">
        <v>74</v>
      </c>
      <c r="AZ510" t="s">
        <v>74</v>
      </c>
      <c r="BA510" t="s">
        <v>74</v>
      </c>
      <c r="BB510">
        <v>32</v>
      </c>
      <c r="BC510">
        <v>35</v>
      </c>
      <c r="BD510" t="s">
        <v>74</v>
      </c>
      <c r="BE510" t="s">
        <v>5899</v>
      </c>
      <c r="BF510" t="str">
        <f>HYPERLINK("http://dx.doi.org/10.1007/BF00370820","http://dx.doi.org/10.1007/BF00370820")</f>
        <v>http://dx.doi.org/10.1007/BF00370820</v>
      </c>
      <c r="BG510" t="s">
        <v>74</v>
      </c>
      <c r="BH510" t="s">
        <v>74</v>
      </c>
      <c r="BI510">
        <v>4</v>
      </c>
      <c r="BJ510" t="s">
        <v>5900</v>
      </c>
      <c r="BK510" t="s">
        <v>88</v>
      </c>
      <c r="BL510" t="s">
        <v>5900</v>
      </c>
      <c r="BM510" t="s">
        <v>5901</v>
      </c>
      <c r="BN510">
        <v>8470931</v>
      </c>
      <c r="BO510" t="s">
        <v>74</v>
      </c>
      <c r="BP510" t="s">
        <v>74</v>
      </c>
      <c r="BQ510" t="s">
        <v>74</v>
      </c>
      <c r="BR510" t="s">
        <v>91</v>
      </c>
      <c r="BS510" t="s">
        <v>5902</v>
      </c>
      <c r="BT510" t="str">
        <f>HYPERLINK("https%3A%2F%2Fwww.webofscience.com%2Fwos%2Fwoscc%2Ffull-record%2FWOS:A1993KT07600006","View Full Record in Web of Science")</f>
        <v>View Full Record in Web of Science</v>
      </c>
    </row>
    <row r="511" spans="1:72" x14ac:dyDescent="0.15">
      <c r="A511" t="s">
        <v>72</v>
      </c>
      <c r="B511" t="s">
        <v>5903</v>
      </c>
      <c r="C511" t="s">
        <v>74</v>
      </c>
      <c r="D511" t="s">
        <v>74</v>
      </c>
      <c r="E511" t="s">
        <v>74</v>
      </c>
      <c r="F511" t="s">
        <v>5903</v>
      </c>
      <c r="G511" t="s">
        <v>74</v>
      </c>
      <c r="H511" t="s">
        <v>74</v>
      </c>
      <c r="I511" t="s">
        <v>5904</v>
      </c>
      <c r="J511" t="s">
        <v>3374</v>
      </c>
      <c r="K511" t="s">
        <v>74</v>
      </c>
      <c r="L511" t="s">
        <v>74</v>
      </c>
      <c r="M511" t="s">
        <v>77</v>
      </c>
      <c r="N511" t="s">
        <v>52</v>
      </c>
      <c r="O511" t="s">
        <v>74</v>
      </c>
      <c r="P511" t="s">
        <v>74</v>
      </c>
      <c r="Q511" t="s">
        <v>74</v>
      </c>
      <c r="R511" t="s">
        <v>74</v>
      </c>
      <c r="S511" t="s">
        <v>74</v>
      </c>
      <c r="T511" t="s">
        <v>74</v>
      </c>
      <c r="U511" t="s">
        <v>74</v>
      </c>
      <c r="V511" t="s">
        <v>74</v>
      </c>
      <c r="W511" t="s">
        <v>5905</v>
      </c>
      <c r="X511" t="s">
        <v>5906</v>
      </c>
      <c r="Y511" t="s">
        <v>74</v>
      </c>
      <c r="Z511" t="s">
        <v>74</v>
      </c>
      <c r="AA511" t="s">
        <v>74</v>
      </c>
      <c r="AB511" t="s">
        <v>74</v>
      </c>
      <c r="AC511" t="s">
        <v>74</v>
      </c>
      <c r="AD511" t="s">
        <v>74</v>
      </c>
      <c r="AE511" t="s">
        <v>74</v>
      </c>
      <c r="AF511" t="s">
        <v>74</v>
      </c>
      <c r="AG511">
        <v>0</v>
      </c>
      <c r="AH511">
        <v>0</v>
      </c>
      <c r="AI511">
        <v>0</v>
      </c>
      <c r="AJ511">
        <v>0</v>
      </c>
      <c r="AK511">
        <v>0</v>
      </c>
      <c r="AL511" t="s">
        <v>3381</v>
      </c>
      <c r="AM511" t="s">
        <v>905</v>
      </c>
      <c r="AN511" t="s">
        <v>906</v>
      </c>
      <c r="AO511" t="s">
        <v>3382</v>
      </c>
      <c r="AP511" t="s">
        <v>74</v>
      </c>
      <c r="AQ511" t="s">
        <v>74</v>
      </c>
      <c r="AR511" t="s">
        <v>3383</v>
      </c>
      <c r="AS511" t="s">
        <v>3384</v>
      </c>
      <c r="AT511" t="s">
        <v>5834</v>
      </c>
      <c r="AU511">
        <v>1993</v>
      </c>
      <c r="AV511">
        <v>64</v>
      </c>
      <c r="AW511">
        <v>2</v>
      </c>
      <c r="AX511">
        <v>2</v>
      </c>
      <c r="AY511" t="s">
        <v>74</v>
      </c>
      <c r="AZ511" t="s">
        <v>74</v>
      </c>
      <c r="BA511" t="s">
        <v>74</v>
      </c>
      <c r="BB511" t="s">
        <v>5907</v>
      </c>
      <c r="BC511" t="s">
        <v>5907</v>
      </c>
      <c r="BD511" t="s">
        <v>74</v>
      </c>
      <c r="BE511" t="s">
        <v>74</v>
      </c>
      <c r="BF511" t="s">
        <v>74</v>
      </c>
      <c r="BG511" t="s">
        <v>74</v>
      </c>
      <c r="BH511" t="s">
        <v>74</v>
      </c>
      <c r="BI511">
        <v>1</v>
      </c>
      <c r="BJ511" t="s">
        <v>3386</v>
      </c>
      <c r="BK511" t="s">
        <v>88</v>
      </c>
      <c r="BL511" t="s">
        <v>3386</v>
      </c>
      <c r="BM511" t="s">
        <v>5908</v>
      </c>
      <c r="BN511" t="s">
        <v>74</v>
      </c>
      <c r="BO511" t="s">
        <v>74</v>
      </c>
      <c r="BP511" t="s">
        <v>74</v>
      </c>
      <c r="BQ511" t="s">
        <v>74</v>
      </c>
      <c r="BR511" t="s">
        <v>91</v>
      </c>
      <c r="BS511" t="s">
        <v>5909</v>
      </c>
      <c r="BT511" t="str">
        <f>HYPERLINK("https%3A%2F%2Fwww.webofscience.com%2Fwos%2Fwoscc%2Ffull-record%2FWOS:A1993KP51701507","View Full Record in Web of Science")</f>
        <v>View Full Record in Web of Science</v>
      </c>
    </row>
    <row r="512" spans="1:72" x14ac:dyDescent="0.15">
      <c r="A512" t="s">
        <v>72</v>
      </c>
      <c r="B512" t="s">
        <v>5910</v>
      </c>
      <c r="C512" t="s">
        <v>74</v>
      </c>
      <c r="D512" t="s">
        <v>74</v>
      </c>
      <c r="E512" t="s">
        <v>74</v>
      </c>
      <c r="F512" t="s">
        <v>5910</v>
      </c>
      <c r="G512" t="s">
        <v>74</v>
      </c>
      <c r="H512" t="s">
        <v>74</v>
      </c>
      <c r="I512" t="s">
        <v>5911</v>
      </c>
      <c r="J512" t="s">
        <v>5912</v>
      </c>
      <c r="K512" t="s">
        <v>74</v>
      </c>
      <c r="L512" t="s">
        <v>74</v>
      </c>
      <c r="M512" t="s">
        <v>77</v>
      </c>
      <c r="N512" t="s">
        <v>78</v>
      </c>
      <c r="O512" t="s">
        <v>74</v>
      </c>
      <c r="P512" t="s">
        <v>74</v>
      </c>
      <c r="Q512" t="s">
        <v>74</v>
      </c>
      <c r="R512" t="s">
        <v>74</v>
      </c>
      <c r="S512" t="s">
        <v>74</v>
      </c>
      <c r="T512" t="s">
        <v>5913</v>
      </c>
      <c r="U512" t="s">
        <v>5914</v>
      </c>
      <c r="V512" t="s">
        <v>5915</v>
      </c>
      <c r="W512" t="s">
        <v>5916</v>
      </c>
      <c r="X512" t="s">
        <v>1840</v>
      </c>
      <c r="Y512" t="s">
        <v>5917</v>
      </c>
      <c r="Z512" t="s">
        <v>74</v>
      </c>
      <c r="AA512" t="s">
        <v>74</v>
      </c>
      <c r="AB512" t="s">
        <v>74</v>
      </c>
      <c r="AC512" t="s">
        <v>74</v>
      </c>
      <c r="AD512" t="s">
        <v>74</v>
      </c>
      <c r="AE512" t="s">
        <v>74</v>
      </c>
      <c r="AF512" t="s">
        <v>74</v>
      </c>
      <c r="AG512">
        <v>65</v>
      </c>
      <c r="AH512">
        <v>75</v>
      </c>
      <c r="AI512">
        <v>82</v>
      </c>
      <c r="AJ512">
        <v>0</v>
      </c>
      <c r="AK512">
        <v>33</v>
      </c>
      <c r="AL512" t="s">
        <v>5918</v>
      </c>
      <c r="AM512" t="s">
        <v>1515</v>
      </c>
      <c r="AN512" t="s">
        <v>5919</v>
      </c>
      <c r="AO512" t="s">
        <v>5920</v>
      </c>
      <c r="AP512" t="s">
        <v>74</v>
      </c>
      <c r="AQ512" t="s">
        <v>74</v>
      </c>
      <c r="AR512" t="s">
        <v>5921</v>
      </c>
      <c r="AS512" t="s">
        <v>5922</v>
      </c>
      <c r="AT512" t="s">
        <v>5834</v>
      </c>
      <c r="AU512">
        <v>1993</v>
      </c>
      <c r="AV512">
        <v>106</v>
      </c>
      <c r="AW512">
        <v>1</v>
      </c>
      <c r="AX512" t="s">
        <v>74</v>
      </c>
      <c r="AY512" t="s">
        <v>74</v>
      </c>
      <c r="AZ512" t="s">
        <v>74</v>
      </c>
      <c r="BA512" t="s">
        <v>74</v>
      </c>
      <c r="BB512">
        <v>78</v>
      </c>
      <c r="BC512">
        <v>87</v>
      </c>
      <c r="BD512" t="s">
        <v>74</v>
      </c>
      <c r="BE512" t="s">
        <v>5923</v>
      </c>
      <c r="BF512" t="str">
        <f>HYPERLINK("http://dx.doi.org/10.1111/j.1438-8677.1993.tb00341.x","http://dx.doi.org/10.1111/j.1438-8677.1993.tb00341.x")</f>
        <v>http://dx.doi.org/10.1111/j.1438-8677.1993.tb00341.x</v>
      </c>
      <c r="BG512" t="s">
        <v>74</v>
      </c>
      <c r="BH512" t="s">
        <v>74</v>
      </c>
      <c r="BI512">
        <v>10</v>
      </c>
      <c r="BJ512" t="s">
        <v>663</v>
      </c>
      <c r="BK512" t="s">
        <v>88</v>
      </c>
      <c r="BL512" t="s">
        <v>663</v>
      </c>
      <c r="BM512" t="s">
        <v>5924</v>
      </c>
      <c r="BN512" t="s">
        <v>74</v>
      </c>
      <c r="BO512" t="s">
        <v>74</v>
      </c>
      <c r="BP512" t="s">
        <v>74</v>
      </c>
      <c r="BQ512" t="s">
        <v>74</v>
      </c>
      <c r="BR512" t="s">
        <v>91</v>
      </c>
      <c r="BS512" t="s">
        <v>5925</v>
      </c>
      <c r="BT512" t="str">
        <f>HYPERLINK("https%3A%2F%2Fwww.webofscience.com%2Fwos%2Fwoscc%2Ffull-record%2FWOS:A1993KW54900012","View Full Record in Web of Science")</f>
        <v>View Full Record in Web of Science</v>
      </c>
    </row>
    <row r="513" spans="1:72" x14ac:dyDescent="0.15">
      <c r="A513" t="s">
        <v>72</v>
      </c>
      <c r="B513" t="s">
        <v>5926</v>
      </c>
      <c r="C513" t="s">
        <v>74</v>
      </c>
      <c r="D513" t="s">
        <v>74</v>
      </c>
      <c r="E513" t="s">
        <v>74</v>
      </c>
      <c r="F513" t="s">
        <v>5926</v>
      </c>
      <c r="G513" t="s">
        <v>74</v>
      </c>
      <c r="H513" t="s">
        <v>74</v>
      </c>
      <c r="I513" t="s">
        <v>5927</v>
      </c>
      <c r="J513" t="s">
        <v>3910</v>
      </c>
      <c r="K513" t="s">
        <v>74</v>
      </c>
      <c r="L513" t="s">
        <v>74</v>
      </c>
      <c r="M513" t="s">
        <v>77</v>
      </c>
      <c r="N513" t="s">
        <v>78</v>
      </c>
      <c r="O513" t="s">
        <v>74</v>
      </c>
      <c r="P513" t="s">
        <v>74</v>
      </c>
      <c r="Q513" t="s">
        <v>74</v>
      </c>
      <c r="R513" t="s">
        <v>74</v>
      </c>
      <c r="S513" t="s">
        <v>74</v>
      </c>
      <c r="T513" t="s">
        <v>5928</v>
      </c>
      <c r="U513" t="s">
        <v>74</v>
      </c>
      <c r="V513" t="s">
        <v>5929</v>
      </c>
      <c r="W513" t="s">
        <v>74</v>
      </c>
      <c r="X513" t="s">
        <v>74</v>
      </c>
      <c r="Y513" t="s">
        <v>5930</v>
      </c>
      <c r="Z513" t="s">
        <v>74</v>
      </c>
      <c r="AA513" t="s">
        <v>74</v>
      </c>
      <c r="AB513" t="s">
        <v>74</v>
      </c>
      <c r="AC513" t="s">
        <v>74</v>
      </c>
      <c r="AD513" t="s">
        <v>74</v>
      </c>
      <c r="AE513" t="s">
        <v>74</v>
      </c>
      <c r="AF513" t="s">
        <v>74</v>
      </c>
      <c r="AG513">
        <v>0</v>
      </c>
      <c r="AH513">
        <v>16</v>
      </c>
      <c r="AI513">
        <v>16</v>
      </c>
      <c r="AJ513">
        <v>0</v>
      </c>
      <c r="AK513">
        <v>4</v>
      </c>
      <c r="AL513" t="s">
        <v>177</v>
      </c>
      <c r="AM513" t="s">
        <v>178</v>
      </c>
      <c r="AN513" t="s">
        <v>179</v>
      </c>
      <c r="AO513" t="s">
        <v>3915</v>
      </c>
      <c r="AP513" t="s">
        <v>74</v>
      </c>
      <c r="AQ513" t="s">
        <v>74</v>
      </c>
      <c r="AR513" t="s">
        <v>3916</v>
      </c>
      <c r="AS513" t="s">
        <v>3917</v>
      </c>
      <c r="AT513" t="s">
        <v>5834</v>
      </c>
      <c r="AU513">
        <v>1993</v>
      </c>
      <c r="AV513">
        <v>55</v>
      </c>
      <c r="AW513">
        <v>3</v>
      </c>
      <c r="AX513" t="s">
        <v>74</v>
      </c>
      <c r="AY513" t="s">
        <v>74</v>
      </c>
      <c r="AZ513" t="s">
        <v>74</v>
      </c>
      <c r="BA513" t="s">
        <v>74</v>
      </c>
      <c r="BB513">
        <v>155</v>
      </c>
      <c r="BC513">
        <v>165</v>
      </c>
      <c r="BD513" t="s">
        <v>74</v>
      </c>
      <c r="BE513" t="s">
        <v>5931</v>
      </c>
      <c r="BF513" t="str">
        <f>HYPERLINK("http://dx.doi.org/10.1007/BF00301513","http://dx.doi.org/10.1007/BF00301513")</f>
        <v>http://dx.doi.org/10.1007/BF00301513</v>
      </c>
      <c r="BG513" t="s">
        <v>74</v>
      </c>
      <c r="BH513" t="s">
        <v>74</v>
      </c>
      <c r="BI513">
        <v>11</v>
      </c>
      <c r="BJ513" t="s">
        <v>451</v>
      </c>
      <c r="BK513" t="s">
        <v>88</v>
      </c>
      <c r="BL513" t="s">
        <v>452</v>
      </c>
      <c r="BM513" t="s">
        <v>5932</v>
      </c>
      <c r="BN513" t="s">
        <v>74</v>
      </c>
      <c r="BO513" t="s">
        <v>74</v>
      </c>
      <c r="BP513" t="s">
        <v>74</v>
      </c>
      <c r="BQ513" t="s">
        <v>74</v>
      </c>
      <c r="BR513" t="s">
        <v>91</v>
      </c>
      <c r="BS513" t="s">
        <v>5933</v>
      </c>
      <c r="BT513" t="str">
        <f>HYPERLINK("https%3A%2F%2Fwww.webofscience.com%2Fwos%2Fwoscc%2Ffull-record%2FWOS:A1993KP41800002","View Full Record in Web of Science")</f>
        <v>View Full Record in Web of Science</v>
      </c>
    </row>
    <row r="514" spans="1:72" x14ac:dyDescent="0.15">
      <c r="A514" t="s">
        <v>72</v>
      </c>
      <c r="B514" t="s">
        <v>5934</v>
      </c>
      <c r="C514" t="s">
        <v>74</v>
      </c>
      <c r="D514" t="s">
        <v>74</v>
      </c>
      <c r="E514" t="s">
        <v>74</v>
      </c>
      <c r="F514" t="s">
        <v>5934</v>
      </c>
      <c r="G514" t="s">
        <v>74</v>
      </c>
      <c r="H514" t="s">
        <v>74</v>
      </c>
      <c r="I514" t="s">
        <v>5935</v>
      </c>
      <c r="J514" t="s">
        <v>698</v>
      </c>
      <c r="K514" t="s">
        <v>74</v>
      </c>
      <c r="L514" t="s">
        <v>74</v>
      </c>
      <c r="M514" t="s">
        <v>77</v>
      </c>
      <c r="N514" t="s">
        <v>78</v>
      </c>
      <c r="O514" t="s">
        <v>74</v>
      </c>
      <c r="P514" t="s">
        <v>74</v>
      </c>
      <c r="Q514" t="s">
        <v>74</v>
      </c>
      <c r="R514" t="s">
        <v>74</v>
      </c>
      <c r="S514" t="s">
        <v>74</v>
      </c>
      <c r="T514" t="s">
        <v>74</v>
      </c>
      <c r="U514" t="s">
        <v>74</v>
      </c>
      <c r="V514" t="s">
        <v>5936</v>
      </c>
      <c r="W514" t="s">
        <v>5937</v>
      </c>
      <c r="X514" t="s">
        <v>5938</v>
      </c>
      <c r="Y514" t="s">
        <v>5939</v>
      </c>
      <c r="Z514" t="s">
        <v>74</v>
      </c>
      <c r="AA514" t="s">
        <v>74</v>
      </c>
      <c r="AB514" t="s">
        <v>74</v>
      </c>
      <c r="AC514" t="s">
        <v>74</v>
      </c>
      <c r="AD514" t="s">
        <v>74</v>
      </c>
      <c r="AE514" t="s">
        <v>74</v>
      </c>
      <c r="AF514" t="s">
        <v>74</v>
      </c>
      <c r="AG514">
        <v>12</v>
      </c>
      <c r="AH514">
        <v>8</v>
      </c>
      <c r="AI514">
        <v>8</v>
      </c>
      <c r="AJ514">
        <v>0</v>
      </c>
      <c r="AK514">
        <v>0</v>
      </c>
      <c r="AL514" t="s">
        <v>3928</v>
      </c>
      <c r="AM514" t="s">
        <v>707</v>
      </c>
      <c r="AN514" t="s">
        <v>3929</v>
      </c>
      <c r="AO514" t="s">
        <v>709</v>
      </c>
      <c r="AP514" t="s">
        <v>74</v>
      </c>
      <c r="AQ514" t="s">
        <v>74</v>
      </c>
      <c r="AR514" t="s">
        <v>710</v>
      </c>
      <c r="AS514" t="s">
        <v>711</v>
      </c>
      <c r="AT514" t="s">
        <v>5834</v>
      </c>
      <c r="AU514">
        <v>1993</v>
      </c>
      <c r="AV514">
        <v>71</v>
      </c>
      <c r="AW514">
        <v>2</v>
      </c>
      <c r="AX514" t="s">
        <v>74</v>
      </c>
      <c r="AY514" t="s">
        <v>74</v>
      </c>
      <c r="AZ514" t="s">
        <v>74</v>
      </c>
      <c r="BA514" t="s">
        <v>74</v>
      </c>
      <c r="BB514">
        <v>401</v>
      </c>
      <c r="BC514">
        <v>406</v>
      </c>
      <c r="BD514" t="s">
        <v>74</v>
      </c>
      <c r="BE514" t="s">
        <v>5940</v>
      </c>
      <c r="BF514" t="str">
        <f>HYPERLINK("http://dx.doi.org/10.1139/z93-056","http://dx.doi.org/10.1139/z93-056")</f>
        <v>http://dx.doi.org/10.1139/z93-056</v>
      </c>
      <c r="BG514" t="s">
        <v>74</v>
      </c>
      <c r="BH514" t="s">
        <v>74</v>
      </c>
      <c r="BI514">
        <v>6</v>
      </c>
      <c r="BJ514" t="s">
        <v>713</v>
      </c>
      <c r="BK514" t="s">
        <v>88</v>
      </c>
      <c r="BL514" t="s">
        <v>713</v>
      </c>
      <c r="BM514" t="s">
        <v>5941</v>
      </c>
      <c r="BN514" t="s">
        <v>74</v>
      </c>
      <c r="BO514" t="s">
        <v>74</v>
      </c>
      <c r="BP514" t="s">
        <v>74</v>
      </c>
      <c r="BQ514" t="s">
        <v>74</v>
      </c>
      <c r="BR514" t="s">
        <v>91</v>
      </c>
      <c r="BS514" t="s">
        <v>5942</v>
      </c>
      <c r="BT514" t="str">
        <f>HYPERLINK("https%3A%2F%2Fwww.webofscience.com%2Fwos%2Fwoscc%2Ffull-record%2FWOS:A1993KR09800025","View Full Record in Web of Science")</f>
        <v>View Full Record in Web of Science</v>
      </c>
    </row>
    <row r="515" spans="1:72" x14ac:dyDescent="0.15">
      <c r="A515" t="s">
        <v>72</v>
      </c>
      <c r="B515" t="s">
        <v>5943</v>
      </c>
      <c r="C515" t="s">
        <v>74</v>
      </c>
      <c r="D515" t="s">
        <v>74</v>
      </c>
      <c r="E515" t="s">
        <v>74</v>
      </c>
      <c r="F515" t="s">
        <v>5943</v>
      </c>
      <c r="G515" t="s">
        <v>74</v>
      </c>
      <c r="H515" t="s">
        <v>74</v>
      </c>
      <c r="I515" t="s">
        <v>5944</v>
      </c>
      <c r="J515" t="s">
        <v>5945</v>
      </c>
      <c r="K515" t="s">
        <v>74</v>
      </c>
      <c r="L515" t="s">
        <v>74</v>
      </c>
      <c r="M515" t="s">
        <v>77</v>
      </c>
      <c r="N515" t="s">
        <v>78</v>
      </c>
      <c r="O515" t="s">
        <v>74</v>
      </c>
      <c r="P515" t="s">
        <v>74</v>
      </c>
      <c r="Q515" t="s">
        <v>74</v>
      </c>
      <c r="R515" t="s">
        <v>74</v>
      </c>
      <c r="S515" t="s">
        <v>74</v>
      </c>
      <c r="T515" t="s">
        <v>74</v>
      </c>
      <c r="U515" t="s">
        <v>5946</v>
      </c>
      <c r="V515" t="s">
        <v>5947</v>
      </c>
      <c r="W515" t="s">
        <v>5948</v>
      </c>
      <c r="X515" t="s">
        <v>5949</v>
      </c>
      <c r="Y515" t="s">
        <v>5950</v>
      </c>
      <c r="Z515" t="s">
        <v>74</v>
      </c>
      <c r="AA515" t="s">
        <v>74</v>
      </c>
      <c r="AB515" t="s">
        <v>74</v>
      </c>
      <c r="AC515" t="s">
        <v>74</v>
      </c>
      <c r="AD515" t="s">
        <v>74</v>
      </c>
      <c r="AE515" t="s">
        <v>74</v>
      </c>
      <c r="AF515" t="s">
        <v>74</v>
      </c>
      <c r="AG515">
        <v>10</v>
      </c>
      <c r="AH515">
        <v>2</v>
      </c>
      <c r="AI515">
        <v>2</v>
      </c>
      <c r="AJ515">
        <v>0</v>
      </c>
      <c r="AK515">
        <v>1</v>
      </c>
      <c r="AL515" t="s">
        <v>5951</v>
      </c>
      <c r="AM515" t="s">
        <v>5526</v>
      </c>
      <c r="AN515" t="s">
        <v>5952</v>
      </c>
      <c r="AO515" t="s">
        <v>5953</v>
      </c>
      <c r="AP515" t="s">
        <v>5954</v>
      </c>
      <c r="AQ515" t="s">
        <v>74</v>
      </c>
      <c r="AR515" t="s">
        <v>5955</v>
      </c>
      <c r="AS515" t="s">
        <v>5956</v>
      </c>
      <c r="AT515" t="s">
        <v>5834</v>
      </c>
      <c r="AU515">
        <v>1993</v>
      </c>
      <c r="AV515" t="s">
        <v>74</v>
      </c>
      <c r="AW515">
        <v>2</v>
      </c>
      <c r="AX515" t="s">
        <v>74</v>
      </c>
      <c r="AY515" t="s">
        <v>74</v>
      </c>
      <c r="AZ515" t="s">
        <v>74</v>
      </c>
      <c r="BA515" t="s">
        <v>74</v>
      </c>
      <c r="BB515">
        <v>371</v>
      </c>
      <c r="BC515">
        <v>374</v>
      </c>
      <c r="BD515" t="s">
        <v>74</v>
      </c>
      <c r="BE515" t="s">
        <v>5957</v>
      </c>
      <c r="BF515" t="str">
        <f>HYPERLINK("http://dx.doi.org/10.1246/cl.1993.371","http://dx.doi.org/10.1246/cl.1993.371")</f>
        <v>http://dx.doi.org/10.1246/cl.1993.371</v>
      </c>
      <c r="BG515" t="s">
        <v>74</v>
      </c>
      <c r="BH515" t="s">
        <v>74</v>
      </c>
      <c r="BI515">
        <v>4</v>
      </c>
      <c r="BJ515" t="s">
        <v>5632</v>
      </c>
      <c r="BK515" t="s">
        <v>88</v>
      </c>
      <c r="BL515" t="s">
        <v>2087</v>
      </c>
      <c r="BM515" t="s">
        <v>5958</v>
      </c>
      <c r="BN515" t="s">
        <v>74</v>
      </c>
      <c r="BO515" t="s">
        <v>74</v>
      </c>
      <c r="BP515" t="s">
        <v>74</v>
      </c>
      <c r="BQ515" t="s">
        <v>74</v>
      </c>
      <c r="BR515" t="s">
        <v>91</v>
      </c>
      <c r="BS515" t="s">
        <v>5959</v>
      </c>
      <c r="BT515" t="str">
        <f>HYPERLINK("https%3A%2F%2Fwww.webofscience.com%2Fwos%2Fwoscc%2Ffull-record%2FWOS:A1993KN04900048","View Full Record in Web of Science")</f>
        <v>View Full Record in Web of Science</v>
      </c>
    </row>
    <row r="516" spans="1:72" x14ac:dyDescent="0.15">
      <c r="A516" t="s">
        <v>72</v>
      </c>
      <c r="B516" t="s">
        <v>5960</v>
      </c>
      <c r="C516" t="s">
        <v>74</v>
      </c>
      <c r="D516" t="s">
        <v>74</v>
      </c>
      <c r="E516" t="s">
        <v>74</v>
      </c>
      <c r="F516" t="s">
        <v>5960</v>
      </c>
      <c r="G516" t="s">
        <v>74</v>
      </c>
      <c r="H516" t="s">
        <v>74</v>
      </c>
      <c r="I516" t="s">
        <v>5961</v>
      </c>
      <c r="J516" t="s">
        <v>5962</v>
      </c>
      <c r="K516" t="s">
        <v>74</v>
      </c>
      <c r="L516" t="s">
        <v>74</v>
      </c>
      <c r="M516" t="s">
        <v>77</v>
      </c>
      <c r="N516" t="s">
        <v>78</v>
      </c>
      <c r="O516" t="s">
        <v>74</v>
      </c>
      <c r="P516" t="s">
        <v>74</v>
      </c>
      <c r="Q516" t="s">
        <v>74</v>
      </c>
      <c r="R516" t="s">
        <v>74</v>
      </c>
      <c r="S516" t="s">
        <v>74</v>
      </c>
      <c r="T516" t="s">
        <v>74</v>
      </c>
      <c r="U516" t="s">
        <v>5963</v>
      </c>
      <c r="V516" t="s">
        <v>5964</v>
      </c>
      <c r="W516" t="s">
        <v>5965</v>
      </c>
      <c r="X516" t="s">
        <v>4171</v>
      </c>
      <c r="Y516" t="s">
        <v>74</v>
      </c>
      <c r="Z516" t="s">
        <v>74</v>
      </c>
      <c r="AA516" t="s">
        <v>74</v>
      </c>
      <c r="AB516" t="s">
        <v>5966</v>
      </c>
      <c r="AC516" t="s">
        <v>74</v>
      </c>
      <c r="AD516" t="s">
        <v>74</v>
      </c>
      <c r="AE516" t="s">
        <v>74</v>
      </c>
      <c r="AF516" t="s">
        <v>74</v>
      </c>
      <c r="AG516">
        <v>34</v>
      </c>
      <c r="AH516">
        <v>13</v>
      </c>
      <c r="AI516">
        <v>13</v>
      </c>
      <c r="AJ516">
        <v>0</v>
      </c>
      <c r="AK516">
        <v>4</v>
      </c>
      <c r="AL516" t="s">
        <v>1978</v>
      </c>
      <c r="AM516" t="s">
        <v>178</v>
      </c>
      <c r="AN516" t="s">
        <v>2455</v>
      </c>
      <c r="AO516" t="s">
        <v>5967</v>
      </c>
      <c r="AP516" t="s">
        <v>5968</v>
      </c>
      <c r="AQ516" t="s">
        <v>74</v>
      </c>
      <c r="AR516" t="s">
        <v>2430</v>
      </c>
      <c r="AS516" t="s">
        <v>5969</v>
      </c>
      <c r="AT516" t="s">
        <v>5834</v>
      </c>
      <c r="AU516">
        <v>1993</v>
      </c>
      <c r="AV516">
        <v>104</v>
      </c>
      <c r="AW516">
        <v>2</v>
      </c>
      <c r="AX516" t="s">
        <v>74</v>
      </c>
      <c r="AY516" t="s">
        <v>74</v>
      </c>
      <c r="AZ516" t="s">
        <v>74</v>
      </c>
      <c r="BA516" t="s">
        <v>74</v>
      </c>
      <c r="BB516">
        <v>291</v>
      </c>
      <c r="BC516">
        <v>297</v>
      </c>
      <c r="BD516" t="s">
        <v>74</v>
      </c>
      <c r="BE516" t="s">
        <v>5970</v>
      </c>
      <c r="BF516" t="str">
        <f>HYPERLINK("http://dx.doi.org/10.1016/0300-9629(93)90320-4","http://dx.doi.org/10.1016/0300-9629(93)90320-4")</f>
        <v>http://dx.doi.org/10.1016/0300-9629(93)90320-4</v>
      </c>
      <c r="BG516" t="s">
        <v>74</v>
      </c>
      <c r="BH516" t="s">
        <v>74</v>
      </c>
      <c r="BI516">
        <v>7</v>
      </c>
      <c r="BJ516" t="s">
        <v>2433</v>
      </c>
      <c r="BK516" t="s">
        <v>88</v>
      </c>
      <c r="BL516" t="s">
        <v>2433</v>
      </c>
      <c r="BM516" t="s">
        <v>5971</v>
      </c>
      <c r="BN516" t="s">
        <v>74</v>
      </c>
      <c r="BO516" t="s">
        <v>74</v>
      </c>
      <c r="BP516" t="s">
        <v>74</v>
      </c>
      <c r="BQ516" t="s">
        <v>74</v>
      </c>
      <c r="BR516" t="s">
        <v>91</v>
      </c>
      <c r="BS516" t="s">
        <v>5972</v>
      </c>
      <c r="BT516" t="str">
        <f>HYPERLINK("https%3A%2F%2Fwww.webofscience.com%2Fwos%2Fwoscc%2Ffull-record%2FWOS:A1993KL97600019","View Full Record in Web of Science")</f>
        <v>View Full Record in Web of Science</v>
      </c>
    </row>
    <row r="517" spans="1:72" x14ac:dyDescent="0.15">
      <c r="A517" t="s">
        <v>72</v>
      </c>
      <c r="B517" t="s">
        <v>5973</v>
      </c>
      <c r="C517" t="s">
        <v>74</v>
      </c>
      <c r="D517" t="s">
        <v>74</v>
      </c>
      <c r="E517" t="s">
        <v>74</v>
      </c>
      <c r="F517" t="s">
        <v>5973</v>
      </c>
      <c r="G517" t="s">
        <v>74</v>
      </c>
      <c r="H517" t="s">
        <v>74</v>
      </c>
      <c r="I517" t="s">
        <v>5974</v>
      </c>
      <c r="J517" t="s">
        <v>3422</v>
      </c>
      <c r="K517" t="s">
        <v>74</v>
      </c>
      <c r="L517" t="s">
        <v>74</v>
      </c>
      <c r="M517" t="s">
        <v>77</v>
      </c>
      <c r="N517" t="s">
        <v>78</v>
      </c>
      <c r="O517" t="s">
        <v>74</v>
      </c>
      <c r="P517" t="s">
        <v>74</v>
      </c>
      <c r="Q517" t="s">
        <v>74</v>
      </c>
      <c r="R517" t="s">
        <v>74</v>
      </c>
      <c r="S517" t="s">
        <v>74</v>
      </c>
      <c r="T517" t="s">
        <v>74</v>
      </c>
      <c r="U517" t="s">
        <v>5975</v>
      </c>
      <c r="V517" t="s">
        <v>5976</v>
      </c>
      <c r="W517" t="s">
        <v>5977</v>
      </c>
      <c r="X517" t="s">
        <v>5978</v>
      </c>
      <c r="Y517" t="s">
        <v>5979</v>
      </c>
      <c r="Z517" t="s">
        <v>74</v>
      </c>
      <c r="AA517" t="s">
        <v>74</v>
      </c>
      <c r="AB517" t="s">
        <v>5980</v>
      </c>
      <c r="AC517" t="s">
        <v>74</v>
      </c>
      <c r="AD517" t="s">
        <v>74</v>
      </c>
      <c r="AE517" t="s">
        <v>74</v>
      </c>
      <c r="AF517" t="s">
        <v>74</v>
      </c>
      <c r="AG517">
        <v>24</v>
      </c>
      <c r="AH517">
        <v>20</v>
      </c>
      <c r="AI517">
        <v>20</v>
      </c>
      <c r="AJ517">
        <v>0</v>
      </c>
      <c r="AK517">
        <v>0</v>
      </c>
      <c r="AL517" t="s">
        <v>873</v>
      </c>
      <c r="AM517" t="s">
        <v>140</v>
      </c>
      <c r="AN517" t="s">
        <v>874</v>
      </c>
      <c r="AO517" t="s">
        <v>3426</v>
      </c>
      <c r="AP517" t="s">
        <v>74</v>
      </c>
      <c r="AQ517" t="s">
        <v>74</v>
      </c>
      <c r="AR517" t="s">
        <v>3427</v>
      </c>
      <c r="AS517" t="s">
        <v>3428</v>
      </c>
      <c r="AT517" t="s">
        <v>5834</v>
      </c>
      <c r="AU517">
        <v>1993</v>
      </c>
      <c r="AV517">
        <v>40</v>
      </c>
      <c r="AW517">
        <v>2</v>
      </c>
      <c r="AX517" t="s">
        <v>74</v>
      </c>
      <c r="AY517" t="s">
        <v>74</v>
      </c>
      <c r="AZ517" t="s">
        <v>74</v>
      </c>
      <c r="BA517" t="s">
        <v>74</v>
      </c>
      <c r="BB517">
        <v>235</v>
      </c>
      <c r="BC517">
        <v>255</v>
      </c>
      <c r="BD517" t="s">
        <v>74</v>
      </c>
      <c r="BE517" t="s">
        <v>5981</v>
      </c>
      <c r="BF517" t="str">
        <f>HYPERLINK("http://dx.doi.org/10.1016/0967-0637(93)90002-K","http://dx.doi.org/10.1016/0967-0637(93)90002-K")</f>
        <v>http://dx.doi.org/10.1016/0967-0637(93)90002-K</v>
      </c>
      <c r="BG517" t="s">
        <v>74</v>
      </c>
      <c r="BH517" t="s">
        <v>74</v>
      </c>
      <c r="BI517">
        <v>21</v>
      </c>
      <c r="BJ517" t="s">
        <v>963</v>
      </c>
      <c r="BK517" t="s">
        <v>88</v>
      </c>
      <c r="BL517" t="s">
        <v>963</v>
      </c>
      <c r="BM517" t="s">
        <v>5982</v>
      </c>
      <c r="BN517" t="s">
        <v>74</v>
      </c>
      <c r="BO517" t="s">
        <v>74</v>
      </c>
      <c r="BP517" t="s">
        <v>74</v>
      </c>
      <c r="BQ517" t="s">
        <v>74</v>
      </c>
      <c r="BR517" t="s">
        <v>91</v>
      </c>
      <c r="BS517" t="s">
        <v>5983</v>
      </c>
      <c r="BT517" t="str">
        <f>HYPERLINK("https%3A%2F%2Fwww.webofscience.com%2Fwos%2Fwoscc%2Ffull-record%2FWOS:A1993KR64200002","View Full Record in Web of Science")</f>
        <v>View Full Record in Web of Science</v>
      </c>
    </row>
    <row r="518" spans="1:72" x14ac:dyDescent="0.15">
      <c r="A518" t="s">
        <v>72</v>
      </c>
      <c r="B518" t="s">
        <v>5984</v>
      </c>
      <c r="C518" t="s">
        <v>74</v>
      </c>
      <c r="D518" t="s">
        <v>74</v>
      </c>
      <c r="E518" t="s">
        <v>74</v>
      </c>
      <c r="F518" t="s">
        <v>5984</v>
      </c>
      <c r="G518" t="s">
        <v>74</v>
      </c>
      <c r="H518" t="s">
        <v>74</v>
      </c>
      <c r="I518" t="s">
        <v>5985</v>
      </c>
      <c r="J518" t="s">
        <v>3422</v>
      </c>
      <c r="K518" t="s">
        <v>74</v>
      </c>
      <c r="L518" t="s">
        <v>74</v>
      </c>
      <c r="M518" t="s">
        <v>77</v>
      </c>
      <c r="N518" t="s">
        <v>78</v>
      </c>
      <c r="O518" t="s">
        <v>74</v>
      </c>
      <c r="P518" t="s">
        <v>74</v>
      </c>
      <c r="Q518" t="s">
        <v>74</v>
      </c>
      <c r="R518" t="s">
        <v>74</v>
      </c>
      <c r="S518" t="s">
        <v>74</v>
      </c>
      <c r="T518" t="s">
        <v>74</v>
      </c>
      <c r="U518" t="s">
        <v>5986</v>
      </c>
      <c r="V518" t="s">
        <v>5987</v>
      </c>
      <c r="W518" t="s">
        <v>74</v>
      </c>
      <c r="X518" t="s">
        <v>74</v>
      </c>
      <c r="Y518" t="s">
        <v>5988</v>
      </c>
      <c r="Z518" t="s">
        <v>74</v>
      </c>
      <c r="AA518" t="s">
        <v>5989</v>
      </c>
      <c r="AB518" t="s">
        <v>74</v>
      </c>
      <c r="AC518" t="s">
        <v>74</v>
      </c>
      <c r="AD518" t="s">
        <v>74</v>
      </c>
      <c r="AE518" t="s">
        <v>74</v>
      </c>
      <c r="AF518" t="s">
        <v>74</v>
      </c>
      <c r="AG518">
        <v>12</v>
      </c>
      <c r="AH518">
        <v>49</v>
      </c>
      <c r="AI518">
        <v>50</v>
      </c>
      <c r="AJ518">
        <v>0</v>
      </c>
      <c r="AK518">
        <v>7</v>
      </c>
      <c r="AL518" t="s">
        <v>873</v>
      </c>
      <c r="AM518" t="s">
        <v>140</v>
      </c>
      <c r="AN518" t="s">
        <v>874</v>
      </c>
      <c r="AO518" t="s">
        <v>3426</v>
      </c>
      <c r="AP518" t="s">
        <v>74</v>
      </c>
      <c r="AQ518" t="s">
        <v>74</v>
      </c>
      <c r="AR518" t="s">
        <v>3427</v>
      </c>
      <c r="AS518" t="s">
        <v>3428</v>
      </c>
      <c r="AT518" t="s">
        <v>5834</v>
      </c>
      <c r="AU518">
        <v>1993</v>
      </c>
      <c r="AV518">
        <v>40</v>
      </c>
      <c r="AW518">
        <v>2</v>
      </c>
      <c r="AX518" t="s">
        <v>74</v>
      </c>
      <c r="AY518" t="s">
        <v>74</v>
      </c>
      <c r="AZ518" t="s">
        <v>74</v>
      </c>
      <c r="BA518" t="s">
        <v>74</v>
      </c>
      <c r="BB518">
        <v>293</v>
      </c>
      <c r="BC518">
        <v>310</v>
      </c>
      <c r="BD518" t="s">
        <v>74</v>
      </c>
      <c r="BE518" t="s">
        <v>5990</v>
      </c>
      <c r="BF518" t="str">
        <f>HYPERLINK("http://dx.doi.org/10.1016/0967-0637(93)90005-N","http://dx.doi.org/10.1016/0967-0637(93)90005-N")</f>
        <v>http://dx.doi.org/10.1016/0967-0637(93)90005-N</v>
      </c>
      <c r="BG518" t="s">
        <v>74</v>
      </c>
      <c r="BH518" t="s">
        <v>74</v>
      </c>
      <c r="BI518">
        <v>18</v>
      </c>
      <c r="BJ518" t="s">
        <v>963</v>
      </c>
      <c r="BK518" t="s">
        <v>88</v>
      </c>
      <c r="BL518" t="s">
        <v>963</v>
      </c>
      <c r="BM518" t="s">
        <v>5982</v>
      </c>
      <c r="BN518" t="s">
        <v>74</v>
      </c>
      <c r="BO518" t="s">
        <v>74</v>
      </c>
      <c r="BP518" t="s">
        <v>74</v>
      </c>
      <c r="BQ518" t="s">
        <v>74</v>
      </c>
      <c r="BR518" t="s">
        <v>91</v>
      </c>
      <c r="BS518" t="s">
        <v>5991</v>
      </c>
      <c r="BT518" t="str">
        <f>HYPERLINK("https%3A%2F%2Fwww.webofscience.com%2Fwos%2Fwoscc%2Ffull-record%2FWOS:A1993KR64200005","View Full Record in Web of Science")</f>
        <v>View Full Record in Web of Science</v>
      </c>
    </row>
    <row r="519" spans="1:72" x14ac:dyDescent="0.15">
      <c r="A519" t="s">
        <v>72</v>
      </c>
      <c r="B519" t="s">
        <v>5992</v>
      </c>
      <c r="C519" t="s">
        <v>74</v>
      </c>
      <c r="D519" t="s">
        <v>74</v>
      </c>
      <c r="E519" t="s">
        <v>74</v>
      </c>
      <c r="F519" t="s">
        <v>5992</v>
      </c>
      <c r="G519" t="s">
        <v>74</v>
      </c>
      <c r="H519" t="s">
        <v>74</v>
      </c>
      <c r="I519" t="s">
        <v>5993</v>
      </c>
      <c r="J519" t="s">
        <v>3422</v>
      </c>
      <c r="K519" t="s">
        <v>74</v>
      </c>
      <c r="L519" t="s">
        <v>74</v>
      </c>
      <c r="M519" t="s">
        <v>77</v>
      </c>
      <c r="N519" t="s">
        <v>78</v>
      </c>
      <c r="O519" t="s">
        <v>74</v>
      </c>
      <c r="P519" t="s">
        <v>74</v>
      </c>
      <c r="Q519" t="s">
        <v>74</v>
      </c>
      <c r="R519" t="s">
        <v>74</v>
      </c>
      <c r="S519" t="s">
        <v>74</v>
      </c>
      <c r="T519" t="s">
        <v>74</v>
      </c>
      <c r="U519" t="s">
        <v>5994</v>
      </c>
      <c r="V519" t="s">
        <v>5995</v>
      </c>
      <c r="W519" t="s">
        <v>4926</v>
      </c>
      <c r="X519" t="s">
        <v>4927</v>
      </c>
      <c r="Y519" t="s">
        <v>5996</v>
      </c>
      <c r="Z519" t="s">
        <v>74</v>
      </c>
      <c r="AA519" t="s">
        <v>74</v>
      </c>
      <c r="AB519" t="s">
        <v>74</v>
      </c>
      <c r="AC519" t="s">
        <v>74</v>
      </c>
      <c r="AD519" t="s">
        <v>74</v>
      </c>
      <c r="AE519" t="s">
        <v>74</v>
      </c>
      <c r="AF519" t="s">
        <v>74</v>
      </c>
      <c r="AG519">
        <v>64</v>
      </c>
      <c r="AH519">
        <v>65</v>
      </c>
      <c r="AI519">
        <v>68</v>
      </c>
      <c r="AJ519">
        <v>2</v>
      </c>
      <c r="AK519">
        <v>19</v>
      </c>
      <c r="AL519" t="s">
        <v>873</v>
      </c>
      <c r="AM519" t="s">
        <v>140</v>
      </c>
      <c r="AN519" t="s">
        <v>874</v>
      </c>
      <c r="AO519" t="s">
        <v>3426</v>
      </c>
      <c r="AP519" t="s">
        <v>74</v>
      </c>
      <c r="AQ519" t="s">
        <v>74</v>
      </c>
      <c r="AR519" t="s">
        <v>3427</v>
      </c>
      <c r="AS519" t="s">
        <v>3428</v>
      </c>
      <c r="AT519" t="s">
        <v>5834</v>
      </c>
      <c r="AU519">
        <v>1993</v>
      </c>
      <c r="AV519">
        <v>40</v>
      </c>
      <c r="AW519">
        <v>2</v>
      </c>
      <c r="AX519" t="s">
        <v>74</v>
      </c>
      <c r="AY519" t="s">
        <v>74</v>
      </c>
      <c r="AZ519" t="s">
        <v>74</v>
      </c>
      <c r="BA519" t="s">
        <v>74</v>
      </c>
      <c r="BB519">
        <v>311</v>
      </c>
      <c r="BC519">
        <v>338</v>
      </c>
      <c r="BD519" t="s">
        <v>74</v>
      </c>
      <c r="BE519" t="s">
        <v>5997</v>
      </c>
      <c r="BF519" t="str">
        <f>HYPERLINK("http://dx.doi.org/10.1016/0967-0637(93)90006-O","http://dx.doi.org/10.1016/0967-0637(93)90006-O")</f>
        <v>http://dx.doi.org/10.1016/0967-0637(93)90006-O</v>
      </c>
      <c r="BG519" t="s">
        <v>74</v>
      </c>
      <c r="BH519" t="s">
        <v>74</v>
      </c>
      <c r="BI519">
        <v>28</v>
      </c>
      <c r="BJ519" t="s">
        <v>963</v>
      </c>
      <c r="BK519" t="s">
        <v>88</v>
      </c>
      <c r="BL519" t="s">
        <v>963</v>
      </c>
      <c r="BM519" t="s">
        <v>5982</v>
      </c>
      <c r="BN519" t="s">
        <v>74</v>
      </c>
      <c r="BO519" t="s">
        <v>74</v>
      </c>
      <c r="BP519" t="s">
        <v>74</v>
      </c>
      <c r="BQ519" t="s">
        <v>74</v>
      </c>
      <c r="BR519" t="s">
        <v>91</v>
      </c>
      <c r="BS519" t="s">
        <v>5998</v>
      </c>
      <c r="BT519" t="str">
        <f>HYPERLINK("https%3A%2F%2Fwww.webofscience.com%2Fwos%2Fwoscc%2Ffull-record%2FWOS:A1993KR64200006","View Full Record in Web of Science")</f>
        <v>View Full Record in Web of Science</v>
      </c>
    </row>
    <row r="520" spans="1:72" x14ac:dyDescent="0.15">
      <c r="A520" t="s">
        <v>72</v>
      </c>
      <c r="B520" t="s">
        <v>5999</v>
      </c>
      <c r="C520" t="s">
        <v>74</v>
      </c>
      <c r="D520" t="s">
        <v>74</v>
      </c>
      <c r="E520" t="s">
        <v>74</v>
      </c>
      <c r="F520" t="s">
        <v>5999</v>
      </c>
      <c r="G520" t="s">
        <v>74</v>
      </c>
      <c r="H520" t="s">
        <v>74</v>
      </c>
      <c r="I520" t="s">
        <v>6000</v>
      </c>
      <c r="J520" t="s">
        <v>3422</v>
      </c>
      <c r="K520" t="s">
        <v>74</v>
      </c>
      <c r="L520" t="s">
        <v>74</v>
      </c>
      <c r="M520" t="s">
        <v>77</v>
      </c>
      <c r="N520" t="s">
        <v>78</v>
      </c>
      <c r="O520" t="s">
        <v>74</v>
      </c>
      <c r="P520" t="s">
        <v>74</v>
      </c>
      <c r="Q520" t="s">
        <v>74</v>
      </c>
      <c r="R520" t="s">
        <v>74</v>
      </c>
      <c r="S520" t="s">
        <v>74</v>
      </c>
      <c r="T520" t="s">
        <v>74</v>
      </c>
      <c r="U520" t="s">
        <v>6001</v>
      </c>
      <c r="V520" t="s">
        <v>6002</v>
      </c>
      <c r="W520" t="s">
        <v>2592</v>
      </c>
      <c r="X520" t="s">
        <v>1907</v>
      </c>
      <c r="Y520" t="s">
        <v>6003</v>
      </c>
      <c r="Z520" t="s">
        <v>74</v>
      </c>
      <c r="AA520" t="s">
        <v>74</v>
      </c>
      <c r="AB520" t="s">
        <v>74</v>
      </c>
      <c r="AC520" t="s">
        <v>74</v>
      </c>
      <c r="AD520" t="s">
        <v>74</v>
      </c>
      <c r="AE520" t="s">
        <v>74</v>
      </c>
      <c r="AF520" t="s">
        <v>74</v>
      </c>
      <c r="AG520">
        <v>48</v>
      </c>
      <c r="AH520">
        <v>119</v>
      </c>
      <c r="AI520">
        <v>121</v>
      </c>
      <c r="AJ520">
        <v>0</v>
      </c>
      <c r="AK520">
        <v>4</v>
      </c>
      <c r="AL520" t="s">
        <v>873</v>
      </c>
      <c r="AM520" t="s">
        <v>140</v>
      </c>
      <c r="AN520" t="s">
        <v>874</v>
      </c>
      <c r="AO520" t="s">
        <v>3426</v>
      </c>
      <c r="AP520" t="s">
        <v>74</v>
      </c>
      <c r="AQ520" t="s">
        <v>74</v>
      </c>
      <c r="AR520" t="s">
        <v>3427</v>
      </c>
      <c r="AS520" t="s">
        <v>3428</v>
      </c>
      <c r="AT520" t="s">
        <v>5834</v>
      </c>
      <c r="AU520">
        <v>1993</v>
      </c>
      <c r="AV520">
        <v>40</v>
      </c>
      <c r="AW520">
        <v>2</v>
      </c>
      <c r="AX520" t="s">
        <v>74</v>
      </c>
      <c r="AY520" t="s">
        <v>74</v>
      </c>
      <c r="AZ520" t="s">
        <v>74</v>
      </c>
      <c r="BA520" t="s">
        <v>74</v>
      </c>
      <c r="BB520">
        <v>339</v>
      </c>
      <c r="BC520">
        <v>357</v>
      </c>
      <c r="BD520" t="s">
        <v>74</v>
      </c>
      <c r="BE520" t="s">
        <v>74</v>
      </c>
      <c r="BF520" t="s">
        <v>74</v>
      </c>
      <c r="BG520" t="s">
        <v>74</v>
      </c>
      <c r="BH520" t="s">
        <v>74</v>
      </c>
      <c r="BI520">
        <v>19</v>
      </c>
      <c r="BJ520" t="s">
        <v>963</v>
      </c>
      <c r="BK520" t="s">
        <v>88</v>
      </c>
      <c r="BL520" t="s">
        <v>963</v>
      </c>
      <c r="BM520" t="s">
        <v>5982</v>
      </c>
      <c r="BN520" t="s">
        <v>74</v>
      </c>
      <c r="BO520" t="s">
        <v>74</v>
      </c>
      <c r="BP520" t="s">
        <v>74</v>
      </c>
      <c r="BQ520" t="s">
        <v>74</v>
      </c>
      <c r="BR520" t="s">
        <v>91</v>
      </c>
      <c r="BS520" t="s">
        <v>6004</v>
      </c>
      <c r="BT520" t="str">
        <f>HYPERLINK("https%3A%2F%2Fwww.webofscience.com%2Fwos%2Fwoscc%2Ffull-record%2FWOS:A1993KR64200007","View Full Record in Web of Science")</f>
        <v>View Full Record in Web of Science</v>
      </c>
    </row>
    <row r="521" spans="1:72" x14ac:dyDescent="0.15">
      <c r="A521" t="s">
        <v>72</v>
      </c>
      <c r="B521" t="s">
        <v>6005</v>
      </c>
      <c r="C521" t="s">
        <v>74</v>
      </c>
      <c r="D521" t="s">
        <v>74</v>
      </c>
      <c r="E521" t="s">
        <v>74</v>
      </c>
      <c r="F521" t="s">
        <v>6005</v>
      </c>
      <c r="G521" t="s">
        <v>74</v>
      </c>
      <c r="H521" t="s">
        <v>74</v>
      </c>
      <c r="I521" t="s">
        <v>6006</v>
      </c>
      <c r="J521" t="s">
        <v>6007</v>
      </c>
      <c r="K521" t="s">
        <v>74</v>
      </c>
      <c r="L521" t="s">
        <v>74</v>
      </c>
      <c r="M521" t="s">
        <v>77</v>
      </c>
      <c r="N521" t="s">
        <v>78</v>
      </c>
      <c r="O521" t="s">
        <v>74</v>
      </c>
      <c r="P521" t="s">
        <v>74</v>
      </c>
      <c r="Q521" t="s">
        <v>74</v>
      </c>
      <c r="R521" t="s">
        <v>74</v>
      </c>
      <c r="S521" t="s">
        <v>74</v>
      </c>
      <c r="T521" t="s">
        <v>6008</v>
      </c>
      <c r="U521" t="s">
        <v>6009</v>
      </c>
      <c r="V521" t="s">
        <v>6010</v>
      </c>
      <c r="W521" t="s">
        <v>6011</v>
      </c>
      <c r="X521" t="s">
        <v>6012</v>
      </c>
      <c r="Y521" t="s">
        <v>6013</v>
      </c>
      <c r="Z521" t="s">
        <v>74</v>
      </c>
      <c r="AA521" t="s">
        <v>74</v>
      </c>
      <c r="AB521" t="s">
        <v>74</v>
      </c>
      <c r="AC521" t="s">
        <v>74</v>
      </c>
      <c r="AD521" t="s">
        <v>74</v>
      </c>
      <c r="AE521" t="s">
        <v>74</v>
      </c>
      <c r="AF521" t="s">
        <v>74</v>
      </c>
      <c r="AG521">
        <v>10</v>
      </c>
      <c r="AH521">
        <v>28</v>
      </c>
      <c r="AI521">
        <v>33</v>
      </c>
      <c r="AJ521">
        <v>0</v>
      </c>
      <c r="AK521">
        <v>6</v>
      </c>
      <c r="AL521" t="s">
        <v>119</v>
      </c>
      <c r="AM521" t="s">
        <v>120</v>
      </c>
      <c r="AN521" t="s">
        <v>121</v>
      </c>
      <c r="AO521" t="s">
        <v>6014</v>
      </c>
      <c r="AP521" t="s">
        <v>74</v>
      </c>
      <c r="AQ521" t="s">
        <v>74</v>
      </c>
      <c r="AR521" t="s">
        <v>6015</v>
      </c>
      <c r="AS521" t="s">
        <v>6016</v>
      </c>
      <c r="AT521" t="s">
        <v>6017</v>
      </c>
      <c r="AU521">
        <v>1993</v>
      </c>
      <c r="AV521">
        <v>102</v>
      </c>
      <c r="AW521">
        <v>2</v>
      </c>
      <c r="AX521" t="s">
        <v>74</v>
      </c>
      <c r="AY521" t="s">
        <v>74</v>
      </c>
      <c r="AZ521" t="s">
        <v>74</v>
      </c>
      <c r="BA521" t="s">
        <v>74</v>
      </c>
      <c r="BB521">
        <v>85</v>
      </c>
      <c r="BC521">
        <v>90</v>
      </c>
      <c r="BD521" t="s">
        <v>74</v>
      </c>
      <c r="BE521" t="s">
        <v>6018</v>
      </c>
      <c r="BF521" t="str">
        <f>HYPERLINK("http://dx.doi.org/10.1111/j.1574-6968.1993.tb05799.x","http://dx.doi.org/10.1111/j.1574-6968.1993.tb05799.x")</f>
        <v>http://dx.doi.org/10.1111/j.1574-6968.1993.tb05799.x</v>
      </c>
      <c r="BG521" t="s">
        <v>74</v>
      </c>
      <c r="BH521" t="s">
        <v>74</v>
      </c>
      <c r="BI521">
        <v>6</v>
      </c>
      <c r="BJ521" t="s">
        <v>5356</v>
      </c>
      <c r="BK521" t="s">
        <v>88</v>
      </c>
      <c r="BL521" t="s">
        <v>5356</v>
      </c>
      <c r="BM521" t="s">
        <v>6019</v>
      </c>
      <c r="BN521" t="s">
        <v>74</v>
      </c>
      <c r="BO521" t="s">
        <v>169</v>
      </c>
      <c r="BP521" t="s">
        <v>74</v>
      </c>
      <c r="BQ521" t="s">
        <v>74</v>
      </c>
      <c r="BR521" t="s">
        <v>91</v>
      </c>
      <c r="BS521" t="s">
        <v>6020</v>
      </c>
      <c r="BT521" t="str">
        <f>HYPERLINK("https%3A%2F%2Fwww.webofscience.com%2Fwos%2Fwoscc%2Ffull-record%2FWOS:A1993KN13300003","View Full Record in Web of Science")</f>
        <v>View Full Record in Web of Science</v>
      </c>
    </row>
    <row r="522" spans="1:72" x14ac:dyDescent="0.15">
      <c r="A522" t="s">
        <v>72</v>
      </c>
      <c r="B522" t="s">
        <v>6021</v>
      </c>
      <c r="C522" t="s">
        <v>74</v>
      </c>
      <c r="D522" t="s">
        <v>74</v>
      </c>
      <c r="E522" t="s">
        <v>74</v>
      </c>
      <c r="F522" t="s">
        <v>6021</v>
      </c>
      <c r="G522" t="s">
        <v>74</v>
      </c>
      <c r="H522" t="s">
        <v>74</v>
      </c>
      <c r="I522" t="s">
        <v>6022</v>
      </c>
      <c r="J522" t="s">
        <v>1640</v>
      </c>
      <c r="K522" t="s">
        <v>74</v>
      </c>
      <c r="L522" t="s">
        <v>74</v>
      </c>
      <c r="M522" t="s">
        <v>77</v>
      </c>
      <c r="N522" t="s">
        <v>78</v>
      </c>
      <c r="O522" t="s">
        <v>74</v>
      </c>
      <c r="P522" t="s">
        <v>74</v>
      </c>
      <c r="Q522" t="s">
        <v>74</v>
      </c>
      <c r="R522" t="s">
        <v>74</v>
      </c>
      <c r="S522" t="s">
        <v>74</v>
      </c>
      <c r="T522" t="s">
        <v>74</v>
      </c>
      <c r="U522" t="s">
        <v>6023</v>
      </c>
      <c r="V522" t="s">
        <v>6024</v>
      </c>
      <c r="W522" t="s">
        <v>74</v>
      </c>
      <c r="X522" t="s">
        <v>74</v>
      </c>
      <c r="Y522" t="s">
        <v>6025</v>
      </c>
      <c r="Z522" t="s">
        <v>74</v>
      </c>
      <c r="AA522" t="s">
        <v>74</v>
      </c>
      <c r="AB522" t="s">
        <v>74</v>
      </c>
      <c r="AC522" t="s">
        <v>74</v>
      </c>
      <c r="AD522" t="s">
        <v>74</v>
      </c>
      <c r="AE522" t="s">
        <v>74</v>
      </c>
      <c r="AF522" t="s">
        <v>74</v>
      </c>
      <c r="AG522">
        <v>25</v>
      </c>
      <c r="AH522">
        <v>49</v>
      </c>
      <c r="AI522">
        <v>54</v>
      </c>
      <c r="AJ522">
        <v>0</v>
      </c>
      <c r="AK522">
        <v>11</v>
      </c>
      <c r="AL522" t="s">
        <v>873</v>
      </c>
      <c r="AM522" t="s">
        <v>140</v>
      </c>
      <c r="AN522" t="s">
        <v>874</v>
      </c>
      <c r="AO522" t="s">
        <v>1647</v>
      </c>
      <c r="AP522" t="s">
        <v>74</v>
      </c>
      <c r="AQ522" t="s">
        <v>74</v>
      </c>
      <c r="AR522" t="s">
        <v>1648</v>
      </c>
      <c r="AS522" t="s">
        <v>1649</v>
      </c>
      <c r="AT522" t="s">
        <v>5834</v>
      </c>
      <c r="AU522">
        <v>1993</v>
      </c>
      <c r="AV522">
        <v>57</v>
      </c>
      <c r="AW522">
        <v>4</v>
      </c>
      <c r="AX522" t="s">
        <v>74</v>
      </c>
      <c r="AY522" t="s">
        <v>74</v>
      </c>
      <c r="AZ522" t="s">
        <v>74</v>
      </c>
      <c r="BA522" t="s">
        <v>74</v>
      </c>
      <c r="BB522">
        <v>907</v>
      </c>
      <c r="BC522">
        <v>914</v>
      </c>
      <c r="BD522" t="s">
        <v>74</v>
      </c>
      <c r="BE522" t="s">
        <v>6026</v>
      </c>
      <c r="BF522" t="str">
        <f>HYPERLINK("http://dx.doi.org/10.1016/0016-7037(93)90177-X","http://dx.doi.org/10.1016/0016-7037(93)90177-X")</f>
        <v>http://dx.doi.org/10.1016/0016-7037(93)90177-X</v>
      </c>
      <c r="BG522" t="s">
        <v>74</v>
      </c>
      <c r="BH522" t="s">
        <v>74</v>
      </c>
      <c r="BI522">
        <v>8</v>
      </c>
      <c r="BJ522" t="s">
        <v>727</v>
      </c>
      <c r="BK522" t="s">
        <v>88</v>
      </c>
      <c r="BL522" t="s">
        <v>727</v>
      </c>
      <c r="BM522" t="s">
        <v>6027</v>
      </c>
      <c r="BN522" t="s">
        <v>74</v>
      </c>
      <c r="BO522" t="s">
        <v>74</v>
      </c>
      <c r="BP522" t="s">
        <v>74</v>
      </c>
      <c r="BQ522" t="s">
        <v>74</v>
      </c>
      <c r="BR522" t="s">
        <v>91</v>
      </c>
      <c r="BS522" t="s">
        <v>6028</v>
      </c>
      <c r="BT522" t="str">
        <f>HYPERLINK("https%3A%2F%2Fwww.webofscience.com%2Fwos%2Fwoscc%2Ffull-record%2FWOS:A1993KN41200014","View Full Record in Web of Science")</f>
        <v>View Full Record in Web of Science</v>
      </c>
    </row>
    <row r="523" spans="1:72" x14ac:dyDescent="0.15">
      <c r="A523" t="s">
        <v>72</v>
      </c>
      <c r="B523" t="s">
        <v>6029</v>
      </c>
      <c r="C523" t="s">
        <v>74</v>
      </c>
      <c r="D523" t="s">
        <v>74</v>
      </c>
      <c r="E523" t="s">
        <v>74</v>
      </c>
      <c r="F523" t="s">
        <v>6029</v>
      </c>
      <c r="G523" t="s">
        <v>74</v>
      </c>
      <c r="H523" t="s">
        <v>74</v>
      </c>
      <c r="I523" t="s">
        <v>6030</v>
      </c>
      <c r="J523" t="s">
        <v>772</v>
      </c>
      <c r="K523" t="s">
        <v>74</v>
      </c>
      <c r="L523" t="s">
        <v>74</v>
      </c>
      <c r="M523" t="s">
        <v>77</v>
      </c>
      <c r="N523" t="s">
        <v>78</v>
      </c>
      <c r="O523" t="s">
        <v>74</v>
      </c>
      <c r="P523" t="s">
        <v>74</v>
      </c>
      <c r="Q523" t="s">
        <v>74</v>
      </c>
      <c r="R523" t="s">
        <v>74</v>
      </c>
      <c r="S523" t="s">
        <v>74</v>
      </c>
      <c r="T523" t="s">
        <v>74</v>
      </c>
      <c r="U523" t="s">
        <v>6031</v>
      </c>
      <c r="V523" t="s">
        <v>6032</v>
      </c>
      <c r="W523" t="s">
        <v>6033</v>
      </c>
      <c r="X523" t="s">
        <v>1243</v>
      </c>
      <c r="Y523" t="s">
        <v>6034</v>
      </c>
      <c r="Z523" t="s">
        <v>74</v>
      </c>
      <c r="AA523" t="s">
        <v>74</v>
      </c>
      <c r="AB523" t="s">
        <v>74</v>
      </c>
      <c r="AC523" t="s">
        <v>74</v>
      </c>
      <c r="AD523" t="s">
        <v>74</v>
      </c>
      <c r="AE523" t="s">
        <v>74</v>
      </c>
      <c r="AF523" t="s">
        <v>74</v>
      </c>
      <c r="AG523">
        <v>23</v>
      </c>
      <c r="AH523">
        <v>39</v>
      </c>
      <c r="AI523">
        <v>40</v>
      </c>
      <c r="AJ523">
        <v>0</v>
      </c>
      <c r="AK523">
        <v>2</v>
      </c>
      <c r="AL523" t="s">
        <v>761</v>
      </c>
      <c r="AM523" t="s">
        <v>762</v>
      </c>
      <c r="AN523" t="s">
        <v>763</v>
      </c>
      <c r="AO523" t="s">
        <v>779</v>
      </c>
      <c r="AP523" t="s">
        <v>74</v>
      </c>
      <c r="AQ523" t="s">
        <v>74</v>
      </c>
      <c r="AR523" t="s">
        <v>772</v>
      </c>
      <c r="AS523" t="s">
        <v>452</v>
      </c>
      <c r="AT523" t="s">
        <v>5834</v>
      </c>
      <c r="AU523">
        <v>1993</v>
      </c>
      <c r="AV523">
        <v>21</v>
      </c>
      <c r="AW523">
        <v>2</v>
      </c>
      <c r="AX523" t="s">
        <v>74</v>
      </c>
      <c r="AY523" t="s">
        <v>74</v>
      </c>
      <c r="AZ523" t="s">
        <v>74</v>
      </c>
      <c r="BA523" t="s">
        <v>74</v>
      </c>
      <c r="BB523">
        <v>145</v>
      </c>
      <c r="BC523">
        <v>148</v>
      </c>
      <c r="BD523" t="s">
        <v>74</v>
      </c>
      <c r="BE523" t="s">
        <v>6035</v>
      </c>
      <c r="BF523" t="str">
        <f>HYPERLINK("http://dx.doi.org/10.1130/0091-7613(1993)021&lt;0145:GCITAR&gt;2.3.CO;2","http://dx.doi.org/10.1130/0091-7613(1993)021&lt;0145:GCITAR&gt;2.3.CO;2")</f>
        <v>http://dx.doi.org/10.1130/0091-7613(1993)021&lt;0145:GCITAR&gt;2.3.CO;2</v>
      </c>
      <c r="BG523" t="s">
        <v>74</v>
      </c>
      <c r="BH523" t="s">
        <v>74</v>
      </c>
      <c r="BI523">
        <v>4</v>
      </c>
      <c r="BJ523" t="s">
        <v>452</v>
      </c>
      <c r="BK523" t="s">
        <v>88</v>
      </c>
      <c r="BL523" t="s">
        <v>452</v>
      </c>
      <c r="BM523" t="s">
        <v>6036</v>
      </c>
      <c r="BN523" t="s">
        <v>74</v>
      </c>
      <c r="BO523" t="s">
        <v>74</v>
      </c>
      <c r="BP523" t="s">
        <v>74</v>
      </c>
      <c r="BQ523" t="s">
        <v>74</v>
      </c>
      <c r="BR523" t="s">
        <v>91</v>
      </c>
      <c r="BS523" t="s">
        <v>6037</v>
      </c>
      <c r="BT523" t="str">
        <f>HYPERLINK("https%3A%2F%2Fwww.webofscience.com%2Fwos%2Fwoscc%2Ffull-record%2FWOS:A1993KL33900013","View Full Record in Web of Science")</f>
        <v>View Full Record in Web of Science</v>
      </c>
    </row>
    <row r="524" spans="1:72" x14ac:dyDescent="0.15">
      <c r="A524" t="s">
        <v>72</v>
      </c>
      <c r="B524" t="s">
        <v>6038</v>
      </c>
      <c r="C524" t="s">
        <v>74</v>
      </c>
      <c r="D524" t="s">
        <v>74</v>
      </c>
      <c r="E524" t="s">
        <v>74</v>
      </c>
      <c r="F524" t="s">
        <v>6038</v>
      </c>
      <c r="G524" t="s">
        <v>74</v>
      </c>
      <c r="H524" t="s">
        <v>74</v>
      </c>
      <c r="I524" t="s">
        <v>6039</v>
      </c>
      <c r="J524" t="s">
        <v>1676</v>
      </c>
      <c r="K524" t="s">
        <v>74</v>
      </c>
      <c r="L524" t="s">
        <v>74</v>
      </c>
      <c r="M524" t="s">
        <v>77</v>
      </c>
      <c r="N524" t="s">
        <v>549</v>
      </c>
      <c r="O524" t="s">
        <v>74</v>
      </c>
      <c r="P524" t="s">
        <v>74</v>
      </c>
      <c r="Q524" t="s">
        <v>74</v>
      </c>
      <c r="R524" t="s">
        <v>74</v>
      </c>
      <c r="S524" t="s">
        <v>74</v>
      </c>
      <c r="T524" t="s">
        <v>74</v>
      </c>
      <c r="U524" t="s">
        <v>74</v>
      </c>
      <c r="V524" t="s">
        <v>74</v>
      </c>
      <c r="W524" t="s">
        <v>74</v>
      </c>
      <c r="X524" t="s">
        <v>74</v>
      </c>
      <c r="Y524" t="s">
        <v>74</v>
      </c>
      <c r="Z524" t="s">
        <v>74</v>
      </c>
      <c r="AA524" t="s">
        <v>74</v>
      </c>
      <c r="AB524" t="s">
        <v>74</v>
      </c>
      <c r="AC524" t="s">
        <v>74</v>
      </c>
      <c r="AD524" t="s">
        <v>74</v>
      </c>
      <c r="AE524" t="s">
        <v>74</v>
      </c>
      <c r="AF524" t="s">
        <v>74</v>
      </c>
      <c r="AG524">
        <v>0</v>
      </c>
      <c r="AH524">
        <v>0</v>
      </c>
      <c r="AI524">
        <v>0</v>
      </c>
      <c r="AJ524">
        <v>0</v>
      </c>
      <c r="AK524">
        <v>0</v>
      </c>
      <c r="AL524" t="s">
        <v>1678</v>
      </c>
      <c r="AM524" t="s">
        <v>1679</v>
      </c>
      <c r="AN524" t="s">
        <v>1680</v>
      </c>
      <c r="AO524" t="s">
        <v>1681</v>
      </c>
      <c r="AP524" t="s">
        <v>74</v>
      </c>
      <c r="AQ524" t="s">
        <v>74</v>
      </c>
      <c r="AR524" t="s">
        <v>1676</v>
      </c>
      <c r="AS524" t="s">
        <v>1682</v>
      </c>
      <c r="AT524" t="s">
        <v>5834</v>
      </c>
      <c r="AU524">
        <v>1993</v>
      </c>
      <c r="AV524">
        <v>38</v>
      </c>
      <c r="AW524">
        <v>2</v>
      </c>
      <c r="AX524" t="s">
        <v>74</v>
      </c>
      <c r="AY524" t="s">
        <v>74</v>
      </c>
      <c r="AZ524" t="s">
        <v>74</v>
      </c>
      <c r="BA524" t="s">
        <v>74</v>
      </c>
      <c r="BB524">
        <v>8</v>
      </c>
      <c r="BC524">
        <v>8</v>
      </c>
      <c r="BD524" t="s">
        <v>74</v>
      </c>
      <c r="BE524" t="s">
        <v>74</v>
      </c>
      <c r="BF524" t="s">
        <v>74</v>
      </c>
      <c r="BG524" t="s">
        <v>74</v>
      </c>
      <c r="BH524" t="s">
        <v>74</v>
      </c>
      <c r="BI524">
        <v>1</v>
      </c>
      <c r="BJ524" t="s">
        <v>451</v>
      </c>
      <c r="BK524" t="s">
        <v>88</v>
      </c>
      <c r="BL524" t="s">
        <v>452</v>
      </c>
      <c r="BM524" t="s">
        <v>6040</v>
      </c>
      <c r="BN524" t="s">
        <v>74</v>
      </c>
      <c r="BO524" t="s">
        <v>74</v>
      </c>
      <c r="BP524" t="s">
        <v>74</v>
      </c>
      <c r="BQ524" t="s">
        <v>74</v>
      </c>
      <c r="BR524" t="s">
        <v>91</v>
      </c>
      <c r="BS524" t="s">
        <v>6041</v>
      </c>
      <c r="BT524" t="str">
        <f>HYPERLINK("https%3A%2F%2Fwww.webofscience.com%2Fwos%2Fwoscc%2Ffull-record%2FWOS:A1993KL38800004","View Full Record in Web of Science")</f>
        <v>View Full Record in Web of Science</v>
      </c>
    </row>
    <row r="525" spans="1:72" x14ac:dyDescent="0.15">
      <c r="A525" t="s">
        <v>72</v>
      </c>
      <c r="B525" t="s">
        <v>6042</v>
      </c>
      <c r="C525" t="s">
        <v>74</v>
      </c>
      <c r="D525" t="s">
        <v>74</v>
      </c>
      <c r="E525" t="s">
        <v>74</v>
      </c>
      <c r="F525" t="s">
        <v>6042</v>
      </c>
      <c r="G525" t="s">
        <v>74</v>
      </c>
      <c r="H525" t="s">
        <v>74</v>
      </c>
      <c r="I525" t="s">
        <v>6043</v>
      </c>
      <c r="J525" t="s">
        <v>6044</v>
      </c>
      <c r="K525" t="s">
        <v>74</v>
      </c>
      <c r="L525" t="s">
        <v>74</v>
      </c>
      <c r="M525" t="s">
        <v>77</v>
      </c>
      <c r="N525" t="s">
        <v>78</v>
      </c>
      <c r="O525" t="s">
        <v>74</v>
      </c>
      <c r="P525" t="s">
        <v>74</v>
      </c>
      <c r="Q525" t="s">
        <v>74</v>
      </c>
      <c r="R525" t="s">
        <v>74</v>
      </c>
      <c r="S525" t="s">
        <v>74</v>
      </c>
      <c r="T525" t="s">
        <v>74</v>
      </c>
      <c r="U525" t="s">
        <v>6045</v>
      </c>
      <c r="V525" t="s">
        <v>74</v>
      </c>
      <c r="W525" t="s">
        <v>74</v>
      </c>
      <c r="X525" t="s">
        <v>74</v>
      </c>
      <c r="Y525" t="s">
        <v>6046</v>
      </c>
      <c r="Z525" t="s">
        <v>74</v>
      </c>
      <c r="AA525" t="s">
        <v>74</v>
      </c>
      <c r="AB525" t="s">
        <v>74</v>
      </c>
      <c r="AC525" t="s">
        <v>74</v>
      </c>
      <c r="AD525" t="s">
        <v>74</v>
      </c>
      <c r="AE525" t="s">
        <v>74</v>
      </c>
      <c r="AF525" t="s">
        <v>74</v>
      </c>
      <c r="AG525">
        <v>53</v>
      </c>
      <c r="AH525">
        <v>23</v>
      </c>
      <c r="AI525">
        <v>23</v>
      </c>
      <c r="AJ525">
        <v>0</v>
      </c>
      <c r="AK525">
        <v>0</v>
      </c>
      <c r="AL525" t="s">
        <v>2987</v>
      </c>
      <c r="AM525" t="s">
        <v>2988</v>
      </c>
      <c r="AN525" t="s">
        <v>2989</v>
      </c>
      <c r="AO525" t="s">
        <v>6047</v>
      </c>
      <c r="AP525" t="s">
        <v>74</v>
      </c>
      <c r="AQ525" t="s">
        <v>74</v>
      </c>
      <c r="AR525" t="s">
        <v>6044</v>
      </c>
      <c r="AS525" t="s">
        <v>6048</v>
      </c>
      <c r="AT525" t="s">
        <v>5834</v>
      </c>
      <c r="AU525">
        <v>1993</v>
      </c>
      <c r="AV525">
        <v>101</v>
      </c>
      <c r="AW525">
        <v>2</v>
      </c>
      <c r="AX525" t="s">
        <v>74</v>
      </c>
      <c r="AY525" t="s">
        <v>74</v>
      </c>
      <c r="AZ525" t="s">
        <v>74</v>
      </c>
      <c r="BA525" t="s">
        <v>74</v>
      </c>
      <c r="BB525">
        <v>188</v>
      </c>
      <c r="BC525">
        <v>200</v>
      </c>
      <c r="BD525" t="s">
        <v>74</v>
      </c>
      <c r="BE525" t="s">
        <v>6049</v>
      </c>
      <c r="BF525" t="str">
        <f>HYPERLINK("http://dx.doi.org/10.1006/icar.1993.1017","http://dx.doi.org/10.1006/icar.1993.1017")</f>
        <v>http://dx.doi.org/10.1006/icar.1993.1017</v>
      </c>
      <c r="BG525" t="s">
        <v>74</v>
      </c>
      <c r="BH525" t="s">
        <v>74</v>
      </c>
      <c r="BI525">
        <v>13</v>
      </c>
      <c r="BJ525" t="s">
        <v>2327</v>
      </c>
      <c r="BK525" t="s">
        <v>88</v>
      </c>
      <c r="BL525" t="s">
        <v>2327</v>
      </c>
      <c r="BM525" t="s">
        <v>6050</v>
      </c>
      <c r="BN525" t="s">
        <v>74</v>
      </c>
      <c r="BO525" t="s">
        <v>74</v>
      </c>
      <c r="BP525" t="s">
        <v>74</v>
      </c>
      <c r="BQ525" t="s">
        <v>74</v>
      </c>
      <c r="BR525" t="s">
        <v>91</v>
      </c>
      <c r="BS525" t="s">
        <v>6051</v>
      </c>
      <c r="BT525" t="str">
        <f>HYPERLINK("https%3A%2F%2Fwww.webofscience.com%2Fwos%2Fwoscc%2Ffull-record%2FWOS:A1993KR33400002","View Full Record in Web of Science")</f>
        <v>View Full Record in Web of Science</v>
      </c>
    </row>
    <row r="526" spans="1:72" x14ac:dyDescent="0.15">
      <c r="A526" t="s">
        <v>72</v>
      </c>
      <c r="B526" t="s">
        <v>6052</v>
      </c>
      <c r="C526" t="s">
        <v>74</v>
      </c>
      <c r="D526" t="s">
        <v>74</v>
      </c>
      <c r="E526" t="s">
        <v>74</v>
      </c>
      <c r="F526" t="s">
        <v>6052</v>
      </c>
      <c r="G526" t="s">
        <v>74</v>
      </c>
      <c r="H526" t="s">
        <v>74</v>
      </c>
      <c r="I526" t="s">
        <v>6053</v>
      </c>
      <c r="J526" t="s">
        <v>6054</v>
      </c>
      <c r="K526" t="s">
        <v>74</v>
      </c>
      <c r="L526" t="s">
        <v>74</v>
      </c>
      <c r="M526" t="s">
        <v>77</v>
      </c>
      <c r="N526" t="s">
        <v>78</v>
      </c>
      <c r="O526" t="s">
        <v>74</v>
      </c>
      <c r="P526" t="s">
        <v>74</v>
      </c>
      <c r="Q526" t="s">
        <v>74</v>
      </c>
      <c r="R526" t="s">
        <v>74</v>
      </c>
      <c r="S526" t="s">
        <v>74</v>
      </c>
      <c r="T526" t="s">
        <v>74</v>
      </c>
      <c r="U526" t="s">
        <v>74</v>
      </c>
      <c r="V526" t="s">
        <v>6055</v>
      </c>
      <c r="W526" t="s">
        <v>74</v>
      </c>
      <c r="X526" t="s">
        <v>74</v>
      </c>
      <c r="Y526" t="s">
        <v>6056</v>
      </c>
      <c r="Z526" t="s">
        <v>74</v>
      </c>
      <c r="AA526" t="s">
        <v>74</v>
      </c>
      <c r="AB526" t="s">
        <v>2066</v>
      </c>
      <c r="AC526" t="s">
        <v>74</v>
      </c>
      <c r="AD526" t="s">
        <v>74</v>
      </c>
      <c r="AE526" t="s">
        <v>74</v>
      </c>
      <c r="AF526" t="s">
        <v>74</v>
      </c>
      <c r="AG526">
        <v>0</v>
      </c>
      <c r="AH526">
        <v>1</v>
      </c>
      <c r="AI526">
        <v>1</v>
      </c>
      <c r="AJ526">
        <v>0</v>
      </c>
      <c r="AK526">
        <v>1</v>
      </c>
      <c r="AL526" t="s">
        <v>956</v>
      </c>
      <c r="AM526" t="s">
        <v>957</v>
      </c>
      <c r="AN526" t="s">
        <v>958</v>
      </c>
      <c r="AO526" t="s">
        <v>6057</v>
      </c>
      <c r="AP526" t="s">
        <v>74</v>
      </c>
      <c r="AQ526" t="s">
        <v>74</v>
      </c>
      <c r="AR526" t="s">
        <v>6058</v>
      </c>
      <c r="AS526" t="s">
        <v>6059</v>
      </c>
      <c r="AT526" t="s">
        <v>5834</v>
      </c>
      <c r="AU526">
        <v>1993</v>
      </c>
      <c r="AV526">
        <v>10</v>
      </c>
      <c r="AW526">
        <v>1</v>
      </c>
      <c r="AX526" t="s">
        <v>74</v>
      </c>
      <c r="AY526" t="s">
        <v>74</v>
      </c>
      <c r="AZ526" t="s">
        <v>74</v>
      </c>
      <c r="BA526" t="s">
        <v>74</v>
      </c>
      <c r="BB526">
        <v>34</v>
      </c>
      <c r="BC526">
        <v>40</v>
      </c>
      <c r="BD526" t="s">
        <v>74</v>
      </c>
      <c r="BE526" t="s">
        <v>6060</v>
      </c>
      <c r="BF526" t="str">
        <f>HYPERLINK("http://dx.doi.org/10.1175/1520-0426(1993)010&lt;0034:CSFOOT&gt;2.0.CO;2","http://dx.doi.org/10.1175/1520-0426(1993)010&lt;0034:CSFOOT&gt;2.0.CO;2")</f>
        <v>http://dx.doi.org/10.1175/1520-0426(1993)010&lt;0034:CSFOOT&gt;2.0.CO;2</v>
      </c>
      <c r="BG526" t="s">
        <v>74</v>
      </c>
      <c r="BH526" t="s">
        <v>74</v>
      </c>
      <c r="BI526">
        <v>7</v>
      </c>
      <c r="BJ526" t="s">
        <v>6061</v>
      </c>
      <c r="BK526" t="s">
        <v>88</v>
      </c>
      <c r="BL526" t="s">
        <v>6062</v>
      </c>
      <c r="BM526" t="s">
        <v>6063</v>
      </c>
      <c r="BN526" t="s">
        <v>74</v>
      </c>
      <c r="BO526" t="s">
        <v>965</v>
      </c>
      <c r="BP526" t="s">
        <v>74</v>
      </c>
      <c r="BQ526" t="s">
        <v>74</v>
      </c>
      <c r="BR526" t="s">
        <v>91</v>
      </c>
      <c r="BS526" t="s">
        <v>6064</v>
      </c>
      <c r="BT526" t="str">
        <f>HYPERLINK("https%3A%2F%2Fwww.webofscience.com%2Fwos%2Fwoscc%2Ffull-record%2FWOS:A1993LM20300004","View Full Record in Web of Science")</f>
        <v>View Full Record in Web of Science</v>
      </c>
    </row>
    <row r="527" spans="1:72" x14ac:dyDescent="0.15">
      <c r="A527" t="s">
        <v>72</v>
      </c>
      <c r="B527" t="s">
        <v>6065</v>
      </c>
      <c r="C527" t="s">
        <v>74</v>
      </c>
      <c r="D527" t="s">
        <v>74</v>
      </c>
      <c r="E527" t="s">
        <v>74</v>
      </c>
      <c r="F527" t="s">
        <v>6065</v>
      </c>
      <c r="G527" t="s">
        <v>74</v>
      </c>
      <c r="H527" t="s">
        <v>74</v>
      </c>
      <c r="I527" t="s">
        <v>6066</v>
      </c>
      <c r="J527" t="s">
        <v>3167</v>
      </c>
      <c r="K527" t="s">
        <v>74</v>
      </c>
      <c r="L527" t="s">
        <v>74</v>
      </c>
      <c r="M527" t="s">
        <v>77</v>
      </c>
      <c r="N527" t="s">
        <v>78</v>
      </c>
      <c r="O527" t="s">
        <v>74</v>
      </c>
      <c r="P527" t="s">
        <v>74</v>
      </c>
      <c r="Q527" t="s">
        <v>74</v>
      </c>
      <c r="R527" t="s">
        <v>74</v>
      </c>
      <c r="S527" t="s">
        <v>74</v>
      </c>
      <c r="T527" t="s">
        <v>74</v>
      </c>
      <c r="U527" t="s">
        <v>6067</v>
      </c>
      <c r="V527" t="s">
        <v>6068</v>
      </c>
      <c r="W527" t="s">
        <v>74</v>
      </c>
      <c r="X527" t="s">
        <v>74</v>
      </c>
      <c r="Y527" t="s">
        <v>6069</v>
      </c>
      <c r="Z527" t="s">
        <v>74</v>
      </c>
      <c r="AA527" t="s">
        <v>74</v>
      </c>
      <c r="AB527" t="s">
        <v>74</v>
      </c>
      <c r="AC527" t="s">
        <v>74</v>
      </c>
      <c r="AD527" t="s">
        <v>74</v>
      </c>
      <c r="AE527" t="s">
        <v>74</v>
      </c>
      <c r="AF527" t="s">
        <v>74</v>
      </c>
      <c r="AG527">
        <v>51</v>
      </c>
      <c r="AH527">
        <v>23</v>
      </c>
      <c r="AI527">
        <v>24</v>
      </c>
      <c r="AJ527">
        <v>0</v>
      </c>
      <c r="AK527">
        <v>1</v>
      </c>
      <c r="AL527" t="s">
        <v>3175</v>
      </c>
      <c r="AM527" t="s">
        <v>4133</v>
      </c>
      <c r="AN527" t="s">
        <v>6070</v>
      </c>
      <c r="AO527" t="s">
        <v>3178</v>
      </c>
      <c r="AP527" t="s">
        <v>74</v>
      </c>
      <c r="AQ527" t="s">
        <v>74</v>
      </c>
      <c r="AR527" t="s">
        <v>3179</v>
      </c>
      <c r="AS527" t="s">
        <v>3180</v>
      </c>
      <c r="AT527" t="s">
        <v>6017</v>
      </c>
      <c r="AU527">
        <v>1993</v>
      </c>
      <c r="AV527">
        <v>98</v>
      </c>
      <c r="AW527">
        <v>3</v>
      </c>
      <c r="AX527" t="s">
        <v>74</v>
      </c>
      <c r="AY527" t="s">
        <v>74</v>
      </c>
      <c r="AZ527" t="s">
        <v>74</v>
      </c>
      <c r="BA527" t="s">
        <v>74</v>
      </c>
      <c r="BB527">
        <v>2198</v>
      </c>
      <c r="BC527">
        <v>2207</v>
      </c>
      <c r="BD527" t="s">
        <v>74</v>
      </c>
      <c r="BE527" t="s">
        <v>6071</v>
      </c>
      <c r="BF527" t="str">
        <f>HYPERLINK("http://dx.doi.org/10.1063/1.464199","http://dx.doi.org/10.1063/1.464199")</f>
        <v>http://dx.doi.org/10.1063/1.464199</v>
      </c>
      <c r="BG527" t="s">
        <v>74</v>
      </c>
      <c r="BH527" t="s">
        <v>74</v>
      </c>
      <c r="BI527">
        <v>10</v>
      </c>
      <c r="BJ527" t="s">
        <v>3183</v>
      </c>
      <c r="BK527" t="s">
        <v>88</v>
      </c>
      <c r="BL527" t="s">
        <v>3184</v>
      </c>
      <c r="BM527" t="s">
        <v>6072</v>
      </c>
      <c r="BN527" t="s">
        <v>74</v>
      </c>
      <c r="BO527" t="s">
        <v>74</v>
      </c>
      <c r="BP527" t="s">
        <v>74</v>
      </c>
      <c r="BQ527" t="s">
        <v>74</v>
      </c>
      <c r="BR527" t="s">
        <v>91</v>
      </c>
      <c r="BS527" t="s">
        <v>6073</v>
      </c>
      <c r="BT527" t="str">
        <f>HYPERLINK("https%3A%2F%2Fwww.webofscience.com%2Fwos%2Fwoscc%2Ffull-record%2FWOS:A1993KK85800044","View Full Record in Web of Science")</f>
        <v>View Full Record in Web of Science</v>
      </c>
    </row>
    <row r="528" spans="1:72" x14ac:dyDescent="0.15">
      <c r="A528" t="s">
        <v>72</v>
      </c>
      <c r="B528" t="s">
        <v>6074</v>
      </c>
      <c r="C528" t="s">
        <v>74</v>
      </c>
      <c r="D528" t="s">
        <v>74</v>
      </c>
      <c r="E528" t="s">
        <v>74</v>
      </c>
      <c r="F528" t="s">
        <v>6074</v>
      </c>
      <c r="G528" t="s">
        <v>74</v>
      </c>
      <c r="H528" t="s">
        <v>74</v>
      </c>
      <c r="I528" t="s">
        <v>6075</v>
      </c>
      <c r="J528" t="s">
        <v>6076</v>
      </c>
      <c r="K528" t="s">
        <v>74</v>
      </c>
      <c r="L528" t="s">
        <v>74</v>
      </c>
      <c r="M528" t="s">
        <v>77</v>
      </c>
      <c r="N528" t="s">
        <v>78</v>
      </c>
      <c r="O528" t="s">
        <v>74</v>
      </c>
      <c r="P528" t="s">
        <v>74</v>
      </c>
      <c r="Q528" t="s">
        <v>74</v>
      </c>
      <c r="R528" t="s">
        <v>74</v>
      </c>
      <c r="S528" t="s">
        <v>74</v>
      </c>
      <c r="T528" t="s">
        <v>74</v>
      </c>
      <c r="U528" t="s">
        <v>6077</v>
      </c>
      <c r="V528" t="s">
        <v>6078</v>
      </c>
      <c r="W528" t="s">
        <v>6079</v>
      </c>
      <c r="X528" t="s">
        <v>6080</v>
      </c>
      <c r="Y528" t="s">
        <v>74</v>
      </c>
      <c r="Z528" t="s">
        <v>74</v>
      </c>
      <c r="AA528" t="s">
        <v>2146</v>
      </c>
      <c r="AB528" t="s">
        <v>74</v>
      </c>
      <c r="AC528" t="s">
        <v>74</v>
      </c>
      <c r="AD528" t="s">
        <v>74</v>
      </c>
      <c r="AE528" t="s">
        <v>74</v>
      </c>
      <c r="AF528" t="s">
        <v>74</v>
      </c>
      <c r="AG528">
        <v>51</v>
      </c>
      <c r="AH528">
        <v>42</v>
      </c>
      <c r="AI528">
        <v>42</v>
      </c>
      <c r="AJ528">
        <v>0</v>
      </c>
      <c r="AK528">
        <v>1</v>
      </c>
      <c r="AL528" t="s">
        <v>956</v>
      </c>
      <c r="AM528" t="s">
        <v>957</v>
      </c>
      <c r="AN528" t="s">
        <v>958</v>
      </c>
      <c r="AO528" t="s">
        <v>6081</v>
      </c>
      <c r="AP528" t="s">
        <v>74</v>
      </c>
      <c r="AQ528" t="s">
        <v>74</v>
      </c>
      <c r="AR528" t="s">
        <v>6082</v>
      </c>
      <c r="AS528" t="s">
        <v>6083</v>
      </c>
      <c r="AT528" t="s">
        <v>5834</v>
      </c>
      <c r="AU528">
        <v>1993</v>
      </c>
      <c r="AV528">
        <v>6</v>
      </c>
      <c r="AW528">
        <v>2</v>
      </c>
      <c r="AX528" t="s">
        <v>74</v>
      </c>
      <c r="AY528" t="s">
        <v>74</v>
      </c>
      <c r="AZ528" t="s">
        <v>74</v>
      </c>
      <c r="BA528" t="s">
        <v>74</v>
      </c>
      <c r="BB528">
        <v>205</v>
      </c>
      <c r="BC528">
        <v>226</v>
      </c>
      <c r="BD528" t="s">
        <v>74</v>
      </c>
      <c r="BE528" t="s">
        <v>6084</v>
      </c>
      <c r="BF528" t="str">
        <f>HYPERLINK("http://dx.doi.org/10.1175/1520-0442(1993)006&lt;0205:PDACOT&gt;2.0.CO;2","http://dx.doi.org/10.1175/1520-0442(1993)006&lt;0205:PDACOT&gt;2.0.CO;2")</f>
        <v>http://dx.doi.org/10.1175/1520-0442(1993)006&lt;0205:PDACOT&gt;2.0.CO;2</v>
      </c>
      <c r="BG528" t="s">
        <v>74</v>
      </c>
      <c r="BH528" t="s">
        <v>74</v>
      </c>
      <c r="BI528">
        <v>22</v>
      </c>
      <c r="BJ528" t="s">
        <v>403</v>
      </c>
      <c r="BK528" t="s">
        <v>88</v>
      </c>
      <c r="BL528" t="s">
        <v>403</v>
      </c>
      <c r="BM528" t="s">
        <v>6085</v>
      </c>
      <c r="BN528" t="s">
        <v>74</v>
      </c>
      <c r="BO528" t="s">
        <v>965</v>
      </c>
      <c r="BP528" t="s">
        <v>74</v>
      </c>
      <c r="BQ528" t="s">
        <v>74</v>
      </c>
      <c r="BR528" t="s">
        <v>91</v>
      </c>
      <c r="BS528" t="s">
        <v>6086</v>
      </c>
      <c r="BT528" t="str">
        <f>HYPERLINK("https%3A%2F%2Fwww.webofscience.com%2Fwos%2Fwoscc%2Ffull-record%2FWOS:A1993KY09900002","View Full Record in Web of Science")</f>
        <v>View Full Record in Web of Science</v>
      </c>
    </row>
    <row r="529" spans="1:72" x14ac:dyDescent="0.15">
      <c r="A529" t="s">
        <v>72</v>
      </c>
      <c r="B529" t="s">
        <v>6087</v>
      </c>
      <c r="C529" t="s">
        <v>74</v>
      </c>
      <c r="D529" t="s">
        <v>74</v>
      </c>
      <c r="E529" t="s">
        <v>74</v>
      </c>
      <c r="F529" t="s">
        <v>6087</v>
      </c>
      <c r="G529" t="s">
        <v>74</v>
      </c>
      <c r="H529" t="s">
        <v>74</v>
      </c>
      <c r="I529" t="s">
        <v>6088</v>
      </c>
      <c r="J529" t="s">
        <v>6089</v>
      </c>
      <c r="K529" t="s">
        <v>74</v>
      </c>
      <c r="L529" t="s">
        <v>74</v>
      </c>
      <c r="M529" t="s">
        <v>77</v>
      </c>
      <c r="N529" t="s">
        <v>78</v>
      </c>
      <c r="O529" t="s">
        <v>74</v>
      </c>
      <c r="P529" t="s">
        <v>74</v>
      </c>
      <c r="Q529" t="s">
        <v>74</v>
      </c>
      <c r="R529" t="s">
        <v>74</v>
      </c>
      <c r="S529" t="s">
        <v>74</v>
      </c>
      <c r="T529" t="s">
        <v>6090</v>
      </c>
      <c r="U529" t="s">
        <v>6091</v>
      </c>
      <c r="V529" t="s">
        <v>6092</v>
      </c>
      <c r="W529" t="s">
        <v>74</v>
      </c>
      <c r="X529" t="s">
        <v>74</v>
      </c>
      <c r="Y529" t="s">
        <v>6093</v>
      </c>
      <c r="Z529" t="s">
        <v>74</v>
      </c>
      <c r="AA529" t="s">
        <v>74</v>
      </c>
      <c r="AB529" t="s">
        <v>74</v>
      </c>
      <c r="AC529" t="s">
        <v>74</v>
      </c>
      <c r="AD529" t="s">
        <v>74</v>
      </c>
      <c r="AE529" t="s">
        <v>74</v>
      </c>
      <c r="AF529" t="s">
        <v>74</v>
      </c>
      <c r="AG529">
        <v>24</v>
      </c>
      <c r="AH529">
        <v>21</v>
      </c>
      <c r="AI529">
        <v>22</v>
      </c>
      <c r="AJ529">
        <v>0</v>
      </c>
      <c r="AK529">
        <v>6</v>
      </c>
      <c r="AL529" t="s">
        <v>192</v>
      </c>
      <c r="AM529" t="s">
        <v>193</v>
      </c>
      <c r="AN529" t="s">
        <v>194</v>
      </c>
      <c r="AO529" t="s">
        <v>2648</v>
      </c>
      <c r="AP529" t="s">
        <v>2649</v>
      </c>
      <c r="AQ529" t="s">
        <v>74</v>
      </c>
      <c r="AR529" t="s">
        <v>2650</v>
      </c>
      <c r="AS529" t="s">
        <v>2651</v>
      </c>
      <c r="AT529" t="s">
        <v>5834</v>
      </c>
      <c r="AU529">
        <v>1993</v>
      </c>
      <c r="AV529">
        <v>163</v>
      </c>
      <c r="AW529">
        <v>1</v>
      </c>
      <c r="AX529" t="s">
        <v>74</v>
      </c>
      <c r="AY529" t="s">
        <v>74</v>
      </c>
      <c r="AZ529" t="s">
        <v>74</v>
      </c>
      <c r="BA529" t="s">
        <v>74</v>
      </c>
      <c r="BB529">
        <v>28</v>
      </c>
      <c r="BC529">
        <v>37</v>
      </c>
      <c r="BD529" t="s">
        <v>74</v>
      </c>
      <c r="BE529" t="s">
        <v>6094</v>
      </c>
      <c r="BF529" t="str">
        <f>HYPERLINK("http://dx.doi.org/10.1007/BF00309662","http://dx.doi.org/10.1007/BF00309662")</f>
        <v>http://dx.doi.org/10.1007/BF00309662</v>
      </c>
      <c r="BG529" t="s">
        <v>74</v>
      </c>
      <c r="BH529" t="s">
        <v>74</v>
      </c>
      <c r="BI529">
        <v>10</v>
      </c>
      <c r="BJ529" t="s">
        <v>1251</v>
      </c>
      <c r="BK529" t="s">
        <v>88</v>
      </c>
      <c r="BL529" t="s">
        <v>1251</v>
      </c>
      <c r="BM529" t="s">
        <v>6095</v>
      </c>
      <c r="BN529" t="s">
        <v>74</v>
      </c>
      <c r="BO529" t="s">
        <v>74</v>
      </c>
      <c r="BP529" t="s">
        <v>74</v>
      </c>
      <c r="BQ529" t="s">
        <v>74</v>
      </c>
      <c r="BR529" t="s">
        <v>91</v>
      </c>
      <c r="BS529" t="s">
        <v>6096</v>
      </c>
      <c r="BT529" t="str">
        <f>HYPERLINK("https%3A%2F%2Fwww.webofscience.com%2Fwos%2Fwoscc%2Ffull-record%2FWOS:A1993KP18600005","View Full Record in Web of Science")</f>
        <v>View Full Record in Web of Science</v>
      </c>
    </row>
    <row r="530" spans="1:72" x14ac:dyDescent="0.15">
      <c r="A530" t="s">
        <v>72</v>
      </c>
      <c r="B530" t="s">
        <v>6097</v>
      </c>
      <c r="C530" t="s">
        <v>74</v>
      </c>
      <c r="D530" t="s">
        <v>74</v>
      </c>
      <c r="E530" t="s">
        <v>74</v>
      </c>
      <c r="F530" t="s">
        <v>6097</v>
      </c>
      <c r="G530" t="s">
        <v>74</v>
      </c>
      <c r="H530" t="s">
        <v>74</v>
      </c>
      <c r="I530" t="s">
        <v>6098</v>
      </c>
      <c r="J530" t="s">
        <v>4097</v>
      </c>
      <c r="K530" t="s">
        <v>74</v>
      </c>
      <c r="L530" t="s">
        <v>74</v>
      </c>
      <c r="M530" t="s">
        <v>77</v>
      </c>
      <c r="N530" t="s">
        <v>78</v>
      </c>
      <c r="O530" t="s">
        <v>74</v>
      </c>
      <c r="P530" t="s">
        <v>74</v>
      </c>
      <c r="Q530" t="s">
        <v>74</v>
      </c>
      <c r="R530" t="s">
        <v>74</v>
      </c>
      <c r="S530" t="s">
        <v>74</v>
      </c>
      <c r="T530" t="s">
        <v>74</v>
      </c>
      <c r="U530" t="s">
        <v>6099</v>
      </c>
      <c r="V530" t="s">
        <v>6100</v>
      </c>
      <c r="W530" t="s">
        <v>74</v>
      </c>
      <c r="X530" t="s">
        <v>74</v>
      </c>
      <c r="Y530" t="s">
        <v>6101</v>
      </c>
      <c r="Z530" t="s">
        <v>74</v>
      </c>
      <c r="AA530" t="s">
        <v>74</v>
      </c>
      <c r="AB530" t="s">
        <v>74</v>
      </c>
      <c r="AC530" t="s">
        <v>74</v>
      </c>
      <c r="AD530" t="s">
        <v>74</v>
      </c>
      <c r="AE530" t="s">
        <v>74</v>
      </c>
      <c r="AF530" t="s">
        <v>74</v>
      </c>
      <c r="AG530">
        <v>33</v>
      </c>
      <c r="AH530">
        <v>101</v>
      </c>
      <c r="AI530">
        <v>107</v>
      </c>
      <c r="AJ530">
        <v>2</v>
      </c>
      <c r="AK530">
        <v>11</v>
      </c>
      <c r="AL530" t="s">
        <v>4105</v>
      </c>
      <c r="AM530" t="s">
        <v>4106</v>
      </c>
      <c r="AN530" t="s">
        <v>4107</v>
      </c>
      <c r="AO530" t="s">
        <v>4108</v>
      </c>
      <c r="AP530" t="s">
        <v>74</v>
      </c>
      <c r="AQ530" t="s">
        <v>74</v>
      </c>
      <c r="AR530" t="s">
        <v>4109</v>
      </c>
      <c r="AS530" t="s">
        <v>4110</v>
      </c>
      <c r="AT530" t="s">
        <v>5834</v>
      </c>
      <c r="AU530">
        <v>1993</v>
      </c>
      <c r="AV530">
        <v>51</v>
      </c>
      <c r="AW530">
        <v>1</v>
      </c>
      <c r="AX530" t="s">
        <v>74</v>
      </c>
      <c r="AY530" t="s">
        <v>74</v>
      </c>
      <c r="AZ530" t="s">
        <v>74</v>
      </c>
      <c r="BA530" t="s">
        <v>74</v>
      </c>
      <c r="BB530">
        <v>135</v>
      </c>
      <c r="BC530">
        <v>153</v>
      </c>
      <c r="BD530" t="s">
        <v>74</v>
      </c>
      <c r="BE530" t="s">
        <v>6102</v>
      </c>
      <c r="BF530" t="str">
        <f>HYPERLINK("http://dx.doi.org/10.1357/0022240933223846","http://dx.doi.org/10.1357/0022240933223846")</f>
        <v>http://dx.doi.org/10.1357/0022240933223846</v>
      </c>
      <c r="BG530" t="s">
        <v>74</v>
      </c>
      <c r="BH530" t="s">
        <v>74</v>
      </c>
      <c r="BI530">
        <v>19</v>
      </c>
      <c r="BJ530" t="s">
        <v>963</v>
      </c>
      <c r="BK530" t="s">
        <v>88</v>
      </c>
      <c r="BL530" t="s">
        <v>963</v>
      </c>
      <c r="BM530" t="s">
        <v>6103</v>
      </c>
      <c r="BN530" t="s">
        <v>74</v>
      </c>
      <c r="BO530" t="s">
        <v>74</v>
      </c>
      <c r="BP530" t="s">
        <v>74</v>
      </c>
      <c r="BQ530" t="s">
        <v>74</v>
      </c>
      <c r="BR530" t="s">
        <v>91</v>
      </c>
      <c r="BS530" t="s">
        <v>6104</v>
      </c>
      <c r="BT530" t="str">
        <f>HYPERLINK("https%3A%2F%2Fwww.webofscience.com%2Fwos%2Fwoscc%2Ffull-record%2FWOS:A1993KW38500004","View Full Record in Web of Science")</f>
        <v>View Full Record in Web of Science</v>
      </c>
    </row>
    <row r="531" spans="1:72" x14ac:dyDescent="0.15">
      <c r="A531" t="s">
        <v>72</v>
      </c>
      <c r="B531" t="s">
        <v>6105</v>
      </c>
      <c r="C531" t="s">
        <v>74</v>
      </c>
      <c r="D531" t="s">
        <v>74</v>
      </c>
      <c r="E531" t="s">
        <v>74</v>
      </c>
      <c r="F531" t="s">
        <v>6105</v>
      </c>
      <c r="G531" t="s">
        <v>74</v>
      </c>
      <c r="H531" t="s">
        <v>74</v>
      </c>
      <c r="I531" t="s">
        <v>6106</v>
      </c>
      <c r="J531" t="s">
        <v>6107</v>
      </c>
      <c r="K531" t="s">
        <v>74</v>
      </c>
      <c r="L531" t="s">
        <v>74</v>
      </c>
      <c r="M531" t="s">
        <v>77</v>
      </c>
      <c r="N531" t="s">
        <v>884</v>
      </c>
      <c r="O531" t="s">
        <v>6108</v>
      </c>
      <c r="P531" t="s">
        <v>6109</v>
      </c>
      <c r="Q531" t="s">
        <v>887</v>
      </c>
      <c r="R531" t="s">
        <v>74</v>
      </c>
      <c r="S531" t="s">
        <v>74</v>
      </c>
      <c r="T531" t="s">
        <v>74</v>
      </c>
      <c r="U531" t="s">
        <v>6110</v>
      </c>
      <c r="V531" t="s">
        <v>6111</v>
      </c>
      <c r="W531" t="s">
        <v>6112</v>
      </c>
      <c r="X531" t="s">
        <v>6113</v>
      </c>
      <c r="Y531" t="s">
        <v>6114</v>
      </c>
      <c r="Z531" t="s">
        <v>74</v>
      </c>
      <c r="AA531" t="s">
        <v>6115</v>
      </c>
      <c r="AB531" t="s">
        <v>6116</v>
      </c>
      <c r="AC531" t="s">
        <v>74</v>
      </c>
      <c r="AD531" t="s">
        <v>74</v>
      </c>
      <c r="AE531" t="s">
        <v>74</v>
      </c>
      <c r="AF531" t="s">
        <v>74</v>
      </c>
      <c r="AG531">
        <v>8</v>
      </c>
      <c r="AH531">
        <v>14</v>
      </c>
      <c r="AI531">
        <v>14</v>
      </c>
      <c r="AJ531">
        <v>0</v>
      </c>
      <c r="AK531">
        <v>5</v>
      </c>
      <c r="AL531" t="s">
        <v>6117</v>
      </c>
      <c r="AM531" t="s">
        <v>6118</v>
      </c>
      <c r="AN531" t="s">
        <v>6119</v>
      </c>
      <c r="AO531" t="s">
        <v>6120</v>
      </c>
      <c r="AP531" t="s">
        <v>74</v>
      </c>
      <c r="AQ531" t="s">
        <v>74</v>
      </c>
      <c r="AR531" t="s">
        <v>6121</v>
      </c>
      <c r="AS531" t="s">
        <v>6122</v>
      </c>
      <c r="AT531" t="s">
        <v>5834</v>
      </c>
      <c r="AU531">
        <v>1993</v>
      </c>
      <c r="AV531">
        <v>168</v>
      </c>
      <c r="AW531">
        <v>1</v>
      </c>
      <c r="AX531" t="s">
        <v>74</v>
      </c>
      <c r="AY531" t="s">
        <v>74</v>
      </c>
      <c r="AZ531" t="s">
        <v>74</v>
      </c>
      <c r="BA531" t="s">
        <v>74</v>
      </c>
      <c r="BB531">
        <v>107</v>
      </c>
      <c r="BC531">
        <v>114</v>
      </c>
      <c r="BD531" t="s">
        <v>74</v>
      </c>
      <c r="BE531" t="s">
        <v>6123</v>
      </c>
      <c r="BF531" t="str">
        <f>HYPERLINK("http://dx.doi.org/10.1007/BF02040883","http://dx.doi.org/10.1007/BF02040883")</f>
        <v>http://dx.doi.org/10.1007/BF02040883</v>
      </c>
      <c r="BG531" t="s">
        <v>74</v>
      </c>
      <c r="BH531" t="s">
        <v>74</v>
      </c>
      <c r="BI531">
        <v>8</v>
      </c>
      <c r="BJ531" t="s">
        <v>6124</v>
      </c>
      <c r="BK531" t="s">
        <v>894</v>
      </c>
      <c r="BL531" t="s">
        <v>6125</v>
      </c>
      <c r="BM531" t="s">
        <v>6126</v>
      </c>
      <c r="BN531" t="s">
        <v>74</v>
      </c>
      <c r="BO531" t="s">
        <v>74</v>
      </c>
      <c r="BP531" t="s">
        <v>74</v>
      </c>
      <c r="BQ531" t="s">
        <v>74</v>
      </c>
      <c r="BR531" t="s">
        <v>91</v>
      </c>
      <c r="BS531" t="s">
        <v>6127</v>
      </c>
      <c r="BT531" t="str">
        <f>HYPERLINK("https%3A%2F%2Fwww.webofscience.com%2Fwos%2Fwoscc%2Ffull-record%2FWOS:A1993KP40500012","View Full Record in Web of Science")</f>
        <v>View Full Record in Web of Science</v>
      </c>
    </row>
    <row r="532" spans="1:72" x14ac:dyDescent="0.15">
      <c r="A532" t="s">
        <v>72</v>
      </c>
      <c r="B532" t="s">
        <v>6128</v>
      </c>
      <c r="C532" t="s">
        <v>74</v>
      </c>
      <c r="D532" t="s">
        <v>74</v>
      </c>
      <c r="E532" t="s">
        <v>74</v>
      </c>
      <c r="F532" t="s">
        <v>6128</v>
      </c>
      <c r="G532" t="s">
        <v>74</v>
      </c>
      <c r="H532" t="s">
        <v>74</v>
      </c>
      <c r="I532" t="s">
        <v>6129</v>
      </c>
      <c r="J532" t="s">
        <v>995</v>
      </c>
      <c r="K532" t="s">
        <v>74</v>
      </c>
      <c r="L532" t="s">
        <v>74</v>
      </c>
      <c r="M532" t="s">
        <v>77</v>
      </c>
      <c r="N532" t="s">
        <v>78</v>
      </c>
      <c r="O532" t="s">
        <v>74</v>
      </c>
      <c r="P532" t="s">
        <v>74</v>
      </c>
      <c r="Q532" t="s">
        <v>74</v>
      </c>
      <c r="R532" t="s">
        <v>74</v>
      </c>
      <c r="S532" t="s">
        <v>74</v>
      </c>
      <c r="T532" t="s">
        <v>74</v>
      </c>
      <c r="U532" t="s">
        <v>6130</v>
      </c>
      <c r="V532" t="s">
        <v>6131</v>
      </c>
      <c r="W532" t="s">
        <v>6132</v>
      </c>
      <c r="X532" t="s">
        <v>6133</v>
      </c>
      <c r="Y532" t="s">
        <v>74</v>
      </c>
      <c r="Z532" t="s">
        <v>74</v>
      </c>
      <c r="AA532" t="s">
        <v>74</v>
      </c>
      <c r="AB532" t="s">
        <v>74</v>
      </c>
      <c r="AC532" t="s">
        <v>74</v>
      </c>
      <c r="AD532" t="s">
        <v>74</v>
      </c>
      <c r="AE532" t="s">
        <v>74</v>
      </c>
      <c r="AF532" t="s">
        <v>74</v>
      </c>
      <c r="AG532">
        <v>48</v>
      </c>
      <c r="AH532">
        <v>68</v>
      </c>
      <c r="AI532">
        <v>70</v>
      </c>
      <c r="AJ532">
        <v>0</v>
      </c>
      <c r="AK532">
        <v>7</v>
      </c>
      <c r="AL532" t="s">
        <v>956</v>
      </c>
      <c r="AM532" t="s">
        <v>957</v>
      </c>
      <c r="AN532" t="s">
        <v>958</v>
      </c>
      <c r="AO532" t="s">
        <v>1000</v>
      </c>
      <c r="AP532" t="s">
        <v>74</v>
      </c>
      <c r="AQ532" t="s">
        <v>74</v>
      </c>
      <c r="AR532" t="s">
        <v>1001</v>
      </c>
      <c r="AS532" t="s">
        <v>1002</v>
      </c>
      <c r="AT532" t="s">
        <v>6017</v>
      </c>
      <c r="AU532">
        <v>1993</v>
      </c>
      <c r="AV532">
        <v>50</v>
      </c>
      <c r="AW532">
        <v>3</v>
      </c>
      <c r="AX532" t="s">
        <v>74</v>
      </c>
      <c r="AY532" t="s">
        <v>74</v>
      </c>
      <c r="AZ532" t="s">
        <v>74</v>
      </c>
      <c r="BA532" t="s">
        <v>74</v>
      </c>
      <c r="BB532">
        <v>377</v>
      </c>
      <c r="BC532">
        <v>399</v>
      </c>
      <c r="BD532" t="s">
        <v>74</v>
      </c>
      <c r="BE532" t="s">
        <v>6134</v>
      </c>
      <c r="BF532" t="str">
        <f>HYPERLINK("http://dx.doi.org/10.1175/1520-0469(1993)050&lt;0377:MWDITS&gt;2.0.CO;2","http://dx.doi.org/10.1175/1520-0469(1993)050&lt;0377:MWDITS&gt;2.0.CO;2")</f>
        <v>http://dx.doi.org/10.1175/1520-0469(1993)050&lt;0377:MWDITS&gt;2.0.CO;2</v>
      </c>
      <c r="BG532" t="s">
        <v>74</v>
      </c>
      <c r="BH532" t="s">
        <v>74</v>
      </c>
      <c r="BI532">
        <v>23</v>
      </c>
      <c r="BJ532" t="s">
        <v>403</v>
      </c>
      <c r="BK532" t="s">
        <v>88</v>
      </c>
      <c r="BL532" t="s">
        <v>403</v>
      </c>
      <c r="BM532" t="s">
        <v>6135</v>
      </c>
      <c r="BN532" t="s">
        <v>74</v>
      </c>
      <c r="BO532" t="s">
        <v>965</v>
      </c>
      <c r="BP532" t="s">
        <v>74</v>
      </c>
      <c r="BQ532" t="s">
        <v>74</v>
      </c>
      <c r="BR532" t="s">
        <v>91</v>
      </c>
      <c r="BS532" t="s">
        <v>6136</v>
      </c>
      <c r="BT532" t="str">
        <f>HYPERLINK("https%3A%2F%2Fwww.webofscience.com%2Fwos%2Fwoscc%2Ffull-record%2FWOS:A1993KL81900003","View Full Record in Web of Science")</f>
        <v>View Full Record in Web of Science</v>
      </c>
    </row>
    <row r="533" spans="1:72" x14ac:dyDescent="0.15">
      <c r="A533" t="s">
        <v>72</v>
      </c>
      <c r="B533" t="s">
        <v>6137</v>
      </c>
      <c r="C533" t="s">
        <v>74</v>
      </c>
      <c r="D533" t="s">
        <v>74</v>
      </c>
      <c r="E533" t="s">
        <v>74</v>
      </c>
      <c r="F533" t="s">
        <v>6137</v>
      </c>
      <c r="G533" t="s">
        <v>74</v>
      </c>
      <c r="H533" t="s">
        <v>74</v>
      </c>
      <c r="I533" t="s">
        <v>6138</v>
      </c>
      <c r="J533" t="s">
        <v>4145</v>
      </c>
      <c r="K533" t="s">
        <v>74</v>
      </c>
      <c r="L533" t="s">
        <v>74</v>
      </c>
      <c r="M533" t="s">
        <v>77</v>
      </c>
      <c r="N533" t="s">
        <v>78</v>
      </c>
      <c r="O533" t="s">
        <v>74</v>
      </c>
      <c r="P533" t="s">
        <v>74</v>
      </c>
      <c r="Q533" t="s">
        <v>74</v>
      </c>
      <c r="R533" t="s">
        <v>74</v>
      </c>
      <c r="S533" t="s">
        <v>74</v>
      </c>
      <c r="T533" t="s">
        <v>74</v>
      </c>
      <c r="U533" t="s">
        <v>6139</v>
      </c>
      <c r="V533" t="s">
        <v>6140</v>
      </c>
      <c r="W533" t="s">
        <v>6141</v>
      </c>
      <c r="X533" t="s">
        <v>6142</v>
      </c>
      <c r="Y533" t="s">
        <v>6143</v>
      </c>
      <c r="Z533" t="s">
        <v>74</v>
      </c>
      <c r="AA533" t="s">
        <v>74</v>
      </c>
      <c r="AB533" t="s">
        <v>74</v>
      </c>
      <c r="AC533" t="s">
        <v>74</v>
      </c>
      <c r="AD533" t="s">
        <v>74</v>
      </c>
      <c r="AE533" t="s">
        <v>74</v>
      </c>
      <c r="AF533" t="s">
        <v>74</v>
      </c>
      <c r="AG533">
        <v>28</v>
      </c>
      <c r="AH533">
        <v>46</v>
      </c>
      <c r="AI533">
        <v>47</v>
      </c>
      <c r="AJ533">
        <v>0</v>
      </c>
      <c r="AK533">
        <v>5</v>
      </c>
      <c r="AL533" t="s">
        <v>985</v>
      </c>
      <c r="AM533" t="s">
        <v>140</v>
      </c>
      <c r="AN533" t="s">
        <v>986</v>
      </c>
      <c r="AO533" t="s">
        <v>4152</v>
      </c>
      <c r="AP533" t="s">
        <v>74</v>
      </c>
      <c r="AQ533" t="s">
        <v>74</v>
      </c>
      <c r="AR533" t="s">
        <v>4153</v>
      </c>
      <c r="AS533" t="s">
        <v>4154</v>
      </c>
      <c r="AT533" t="s">
        <v>5834</v>
      </c>
      <c r="AU533">
        <v>1993</v>
      </c>
      <c r="AV533">
        <v>229</v>
      </c>
      <c r="AW533" t="s">
        <v>74</v>
      </c>
      <c r="AX533">
        <v>2</v>
      </c>
      <c r="AY533" t="s">
        <v>74</v>
      </c>
      <c r="AZ533" t="s">
        <v>74</v>
      </c>
      <c r="BA533" t="s">
        <v>74</v>
      </c>
      <c r="BB533">
        <v>177</v>
      </c>
      <c r="BC533">
        <v>190</v>
      </c>
      <c r="BD533" t="s">
        <v>74</v>
      </c>
      <c r="BE533" t="s">
        <v>6144</v>
      </c>
      <c r="BF533" t="str">
        <f>HYPERLINK("http://dx.doi.org/10.1111/j.1469-7998.1993.tb02630.x","http://dx.doi.org/10.1111/j.1469-7998.1993.tb02630.x")</f>
        <v>http://dx.doi.org/10.1111/j.1469-7998.1993.tb02630.x</v>
      </c>
      <c r="BG533" t="s">
        <v>74</v>
      </c>
      <c r="BH533" t="s">
        <v>74</v>
      </c>
      <c r="BI533">
        <v>14</v>
      </c>
      <c r="BJ533" t="s">
        <v>713</v>
      </c>
      <c r="BK533" t="s">
        <v>88</v>
      </c>
      <c r="BL533" t="s">
        <v>713</v>
      </c>
      <c r="BM533" t="s">
        <v>6145</v>
      </c>
      <c r="BN533" t="s">
        <v>74</v>
      </c>
      <c r="BO533" t="s">
        <v>74</v>
      </c>
      <c r="BP533" t="s">
        <v>74</v>
      </c>
      <c r="BQ533" t="s">
        <v>74</v>
      </c>
      <c r="BR533" t="s">
        <v>91</v>
      </c>
      <c r="BS533" t="s">
        <v>6146</v>
      </c>
      <c r="BT533" t="str">
        <f>HYPERLINK("https%3A%2F%2Fwww.webofscience.com%2Fwos%2Fwoscc%2Ffull-record%2FWOS:A1993KN53900001","View Full Record in Web of Science")</f>
        <v>View Full Record in Web of Science</v>
      </c>
    </row>
    <row r="534" spans="1:72" x14ac:dyDescent="0.15">
      <c r="A534" t="s">
        <v>72</v>
      </c>
      <c r="B534" t="s">
        <v>6147</v>
      </c>
      <c r="C534" t="s">
        <v>74</v>
      </c>
      <c r="D534" t="s">
        <v>74</v>
      </c>
      <c r="E534" t="s">
        <v>74</v>
      </c>
      <c r="F534" t="s">
        <v>6147</v>
      </c>
      <c r="G534" t="s">
        <v>74</v>
      </c>
      <c r="H534" t="s">
        <v>74</v>
      </c>
      <c r="I534" t="s">
        <v>6148</v>
      </c>
      <c r="J534" t="s">
        <v>1085</v>
      </c>
      <c r="K534" t="s">
        <v>74</v>
      </c>
      <c r="L534" t="s">
        <v>74</v>
      </c>
      <c r="M534" t="s">
        <v>77</v>
      </c>
      <c r="N534" t="s">
        <v>78</v>
      </c>
      <c r="O534" t="s">
        <v>74</v>
      </c>
      <c r="P534" t="s">
        <v>74</v>
      </c>
      <c r="Q534" t="s">
        <v>74</v>
      </c>
      <c r="R534" t="s">
        <v>74</v>
      </c>
      <c r="S534" t="s">
        <v>74</v>
      </c>
      <c r="T534" t="s">
        <v>74</v>
      </c>
      <c r="U534" t="s">
        <v>6149</v>
      </c>
      <c r="V534" t="s">
        <v>6150</v>
      </c>
      <c r="W534" t="s">
        <v>6151</v>
      </c>
      <c r="X534" t="s">
        <v>2727</v>
      </c>
      <c r="Y534" t="s">
        <v>6152</v>
      </c>
      <c r="Z534" t="s">
        <v>74</v>
      </c>
      <c r="AA534" t="s">
        <v>6153</v>
      </c>
      <c r="AB534" t="s">
        <v>74</v>
      </c>
      <c r="AC534" t="s">
        <v>74</v>
      </c>
      <c r="AD534" t="s">
        <v>74</v>
      </c>
      <c r="AE534" t="s">
        <v>74</v>
      </c>
      <c r="AF534" t="s">
        <v>74</v>
      </c>
      <c r="AG534">
        <v>36</v>
      </c>
      <c r="AH534">
        <v>73</v>
      </c>
      <c r="AI534">
        <v>82</v>
      </c>
      <c r="AJ534">
        <v>0</v>
      </c>
      <c r="AK534">
        <v>10</v>
      </c>
      <c r="AL534" t="s">
        <v>1092</v>
      </c>
      <c r="AM534" t="s">
        <v>1093</v>
      </c>
      <c r="AN534" t="s">
        <v>1094</v>
      </c>
      <c r="AO534" t="s">
        <v>1095</v>
      </c>
      <c r="AP534" t="s">
        <v>74</v>
      </c>
      <c r="AQ534" t="s">
        <v>74</v>
      </c>
      <c r="AR534" t="s">
        <v>1096</v>
      </c>
      <c r="AS534" t="s">
        <v>1097</v>
      </c>
      <c r="AT534" t="s">
        <v>5834</v>
      </c>
      <c r="AU534">
        <v>1993</v>
      </c>
      <c r="AV534">
        <v>93</v>
      </c>
      <c r="AW534" t="s">
        <v>749</v>
      </c>
      <c r="AX534" t="s">
        <v>74</v>
      </c>
      <c r="AY534" t="s">
        <v>74</v>
      </c>
      <c r="AZ534" t="s">
        <v>74</v>
      </c>
      <c r="BA534" t="s">
        <v>74</v>
      </c>
      <c r="BB534">
        <v>17</v>
      </c>
      <c r="BC534">
        <v>24</v>
      </c>
      <c r="BD534" t="s">
        <v>74</v>
      </c>
      <c r="BE534" t="s">
        <v>6154</v>
      </c>
      <c r="BF534" t="str">
        <f>HYPERLINK("http://dx.doi.org/10.3354/meps093017","http://dx.doi.org/10.3354/meps093017")</f>
        <v>http://dx.doi.org/10.3354/meps093017</v>
      </c>
      <c r="BG534" t="s">
        <v>74</v>
      </c>
      <c r="BH534" t="s">
        <v>74</v>
      </c>
      <c r="BI534">
        <v>8</v>
      </c>
      <c r="BJ534" t="s">
        <v>1099</v>
      </c>
      <c r="BK534" t="s">
        <v>88</v>
      </c>
      <c r="BL534" t="s">
        <v>1100</v>
      </c>
      <c r="BM534" t="s">
        <v>6155</v>
      </c>
      <c r="BN534" t="s">
        <v>74</v>
      </c>
      <c r="BO534" t="s">
        <v>169</v>
      </c>
      <c r="BP534" t="s">
        <v>74</v>
      </c>
      <c r="BQ534" t="s">
        <v>74</v>
      </c>
      <c r="BR534" t="s">
        <v>91</v>
      </c>
      <c r="BS534" t="s">
        <v>6156</v>
      </c>
      <c r="BT534" t="str">
        <f>HYPERLINK("https%3A%2F%2Fwww.webofscience.com%2Fwos%2Fwoscc%2Ffull-record%2FWOS:A1993KV11900003","View Full Record in Web of Science")</f>
        <v>View Full Record in Web of Science</v>
      </c>
    </row>
    <row r="535" spans="1:72" x14ac:dyDescent="0.15">
      <c r="A535" t="s">
        <v>72</v>
      </c>
      <c r="B535" t="s">
        <v>6157</v>
      </c>
      <c r="C535" t="s">
        <v>74</v>
      </c>
      <c r="D535" t="s">
        <v>74</v>
      </c>
      <c r="E535" t="s">
        <v>74</v>
      </c>
      <c r="F535" t="s">
        <v>6157</v>
      </c>
      <c r="G535" t="s">
        <v>74</v>
      </c>
      <c r="H535" t="s">
        <v>74</v>
      </c>
      <c r="I535" t="s">
        <v>6158</v>
      </c>
      <c r="J535" t="s">
        <v>4227</v>
      </c>
      <c r="K535" t="s">
        <v>74</v>
      </c>
      <c r="L535" t="s">
        <v>74</v>
      </c>
      <c r="M535" t="s">
        <v>77</v>
      </c>
      <c r="N535" t="s">
        <v>78</v>
      </c>
      <c r="O535" t="s">
        <v>74</v>
      </c>
      <c r="P535" t="s">
        <v>74</v>
      </c>
      <c r="Q535" t="s">
        <v>74</v>
      </c>
      <c r="R535" t="s">
        <v>74</v>
      </c>
      <c r="S535" t="s">
        <v>74</v>
      </c>
      <c r="T535" t="s">
        <v>74</v>
      </c>
      <c r="U535" t="s">
        <v>6159</v>
      </c>
      <c r="V535" t="s">
        <v>6160</v>
      </c>
      <c r="W535" t="s">
        <v>74</v>
      </c>
      <c r="X535" t="s">
        <v>74</v>
      </c>
      <c r="Y535" t="s">
        <v>6161</v>
      </c>
      <c r="Z535" t="s">
        <v>74</v>
      </c>
      <c r="AA535" t="s">
        <v>74</v>
      </c>
      <c r="AB535" t="s">
        <v>2969</v>
      </c>
      <c r="AC535" t="s">
        <v>74</v>
      </c>
      <c r="AD535" t="s">
        <v>74</v>
      </c>
      <c r="AE535" t="s">
        <v>74</v>
      </c>
      <c r="AF535" t="s">
        <v>74</v>
      </c>
      <c r="AG535">
        <v>25</v>
      </c>
      <c r="AH535">
        <v>47</v>
      </c>
      <c r="AI535">
        <v>49</v>
      </c>
      <c r="AJ535">
        <v>0</v>
      </c>
      <c r="AK535">
        <v>8</v>
      </c>
      <c r="AL535" t="s">
        <v>956</v>
      </c>
      <c r="AM535" t="s">
        <v>957</v>
      </c>
      <c r="AN535" t="s">
        <v>958</v>
      </c>
      <c r="AO535" t="s">
        <v>4232</v>
      </c>
      <c r="AP535" t="s">
        <v>74</v>
      </c>
      <c r="AQ535" t="s">
        <v>74</v>
      </c>
      <c r="AR535" t="s">
        <v>4234</v>
      </c>
      <c r="AS535" t="s">
        <v>4235</v>
      </c>
      <c r="AT535" t="s">
        <v>5834</v>
      </c>
      <c r="AU535">
        <v>1993</v>
      </c>
      <c r="AV535">
        <v>121</v>
      </c>
      <c r="AW535">
        <v>2</v>
      </c>
      <c r="AX535" t="s">
        <v>74</v>
      </c>
      <c r="AY535" t="s">
        <v>74</v>
      </c>
      <c r="AZ535" t="s">
        <v>74</v>
      </c>
      <c r="BA535" t="s">
        <v>74</v>
      </c>
      <c r="BB535">
        <v>522</v>
      </c>
      <c r="BC535">
        <v>534</v>
      </c>
      <c r="BD535" t="s">
        <v>74</v>
      </c>
      <c r="BE535" t="s">
        <v>6162</v>
      </c>
      <c r="BF535" t="str">
        <f>HYPERLINK("http://dx.doi.org/10.1175/1520-0493(1993)121&lt;0522:AAOSWE&gt;2.0.CO;2","http://dx.doi.org/10.1175/1520-0493(1993)121&lt;0522:AAOSWE&gt;2.0.CO;2")</f>
        <v>http://dx.doi.org/10.1175/1520-0493(1993)121&lt;0522:AAOSWE&gt;2.0.CO;2</v>
      </c>
      <c r="BG535" t="s">
        <v>74</v>
      </c>
      <c r="BH535" t="s">
        <v>74</v>
      </c>
      <c r="BI535">
        <v>13</v>
      </c>
      <c r="BJ535" t="s">
        <v>403</v>
      </c>
      <c r="BK535" t="s">
        <v>88</v>
      </c>
      <c r="BL535" t="s">
        <v>403</v>
      </c>
      <c r="BM535" t="s">
        <v>6163</v>
      </c>
      <c r="BN535" t="s">
        <v>74</v>
      </c>
      <c r="BO535" t="s">
        <v>965</v>
      </c>
      <c r="BP535" t="s">
        <v>74</v>
      </c>
      <c r="BQ535" t="s">
        <v>74</v>
      </c>
      <c r="BR535" t="s">
        <v>91</v>
      </c>
      <c r="BS535" t="s">
        <v>6164</v>
      </c>
      <c r="BT535" t="str">
        <f>HYPERLINK("https%3A%2F%2Fwww.webofscience.com%2Fwos%2Fwoscc%2Ffull-record%2FWOS:A1993KN83800015","View Full Record in Web of Science")</f>
        <v>View Full Record in Web of Science</v>
      </c>
    </row>
    <row r="536" spans="1:72" x14ac:dyDescent="0.15">
      <c r="A536" t="s">
        <v>72</v>
      </c>
      <c r="B536" t="s">
        <v>6165</v>
      </c>
      <c r="C536" t="s">
        <v>74</v>
      </c>
      <c r="D536" t="s">
        <v>74</v>
      </c>
      <c r="E536" t="s">
        <v>74</v>
      </c>
      <c r="F536" t="s">
        <v>6165</v>
      </c>
      <c r="G536" t="s">
        <v>74</v>
      </c>
      <c r="H536" t="s">
        <v>74</v>
      </c>
      <c r="I536" t="s">
        <v>6166</v>
      </c>
      <c r="J536" t="s">
        <v>6167</v>
      </c>
      <c r="K536" t="s">
        <v>74</v>
      </c>
      <c r="L536" t="s">
        <v>74</v>
      </c>
      <c r="M536" t="s">
        <v>77</v>
      </c>
      <c r="N536" t="s">
        <v>78</v>
      </c>
      <c r="O536" t="s">
        <v>74</v>
      </c>
      <c r="P536" t="s">
        <v>74</v>
      </c>
      <c r="Q536" t="s">
        <v>74</v>
      </c>
      <c r="R536" t="s">
        <v>74</v>
      </c>
      <c r="S536" t="s">
        <v>74</v>
      </c>
      <c r="T536" t="s">
        <v>74</v>
      </c>
      <c r="U536" t="s">
        <v>74</v>
      </c>
      <c r="V536" t="s">
        <v>6168</v>
      </c>
      <c r="W536" t="s">
        <v>6169</v>
      </c>
      <c r="X536" t="s">
        <v>74</v>
      </c>
      <c r="Y536" t="s">
        <v>6170</v>
      </c>
      <c r="Z536" t="s">
        <v>74</v>
      </c>
      <c r="AA536" t="s">
        <v>74</v>
      </c>
      <c r="AB536" t="s">
        <v>74</v>
      </c>
      <c r="AC536" t="s">
        <v>74</v>
      </c>
      <c r="AD536" t="s">
        <v>74</v>
      </c>
      <c r="AE536" t="s">
        <v>74</v>
      </c>
      <c r="AF536" t="s">
        <v>74</v>
      </c>
      <c r="AG536">
        <v>8</v>
      </c>
      <c r="AH536">
        <v>7</v>
      </c>
      <c r="AI536">
        <v>10</v>
      </c>
      <c r="AJ536">
        <v>0</v>
      </c>
      <c r="AK536">
        <v>6</v>
      </c>
      <c r="AL536" t="s">
        <v>6171</v>
      </c>
      <c r="AM536" t="s">
        <v>1515</v>
      </c>
      <c r="AN536" t="s">
        <v>6172</v>
      </c>
      <c r="AO536" t="s">
        <v>6173</v>
      </c>
      <c r="AP536" t="s">
        <v>74</v>
      </c>
      <c r="AQ536" t="s">
        <v>74</v>
      </c>
      <c r="AR536" t="s">
        <v>6167</v>
      </c>
      <c r="AS536" t="s">
        <v>6174</v>
      </c>
      <c r="AT536" t="s">
        <v>5834</v>
      </c>
      <c r="AU536">
        <v>1993</v>
      </c>
      <c r="AV536">
        <v>56</v>
      </c>
      <c r="AW536" t="s">
        <v>749</v>
      </c>
      <c r="AX536" t="s">
        <v>74</v>
      </c>
      <c r="AY536" t="s">
        <v>74</v>
      </c>
      <c r="AZ536" t="s">
        <v>74</v>
      </c>
      <c r="BA536" t="s">
        <v>74</v>
      </c>
      <c r="BB536">
        <v>183</v>
      </c>
      <c r="BC536">
        <v>192</v>
      </c>
      <c r="BD536" t="s">
        <v>74</v>
      </c>
      <c r="BE536" t="s">
        <v>74</v>
      </c>
      <c r="BF536" t="s">
        <v>74</v>
      </c>
      <c r="BG536" t="s">
        <v>74</v>
      </c>
      <c r="BH536" t="s">
        <v>74</v>
      </c>
      <c r="BI536">
        <v>10</v>
      </c>
      <c r="BJ536" t="s">
        <v>663</v>
      </c>
      <c r="BK536" t="s">
        <v>88</v>
      </c>
      <c r="BL536" t="s">
        <v>663</v>
      </c>
      <c r="BM536" t="s">
        <v>6175</v>
      </c>
      <c r="BN536" t="s">
        <v>74</v>
      </c>
      <c r="BO536" t="s">
        <v>74</v>
      </c>
      <c r="BP536" t="s">
        <v>74</v>
      </c>
      <c r="BQ536" t="s">
        <v>74</v>
      </c>
      <c r="BR536" t="s">
        <v>91</v>
      </c>
      <c r="BS536" t="s">
        <v>6176</v>
      </c>
      <c r="BT536" t="str">
        <f>HYPERLINK("https%3A%2F%2Fwww.webofscience.com%2Fwos%2Fwoscc%2Ffull-record%2FWOS:A1993KT94300013","View Full Record in Web of Science")</f>
        <v>View Full Record in Web of Science</v>
      </c>
    </row>
    <row r="537" spans="1:72" x14ac:dyDescent="0.15">
      <c r="A537" t="s">
        <v>72</v>
      </c>
      <c r="B537" t="s">
        <v>6177</v>
      </c>
      <c r="C537" t="s">
        <v>74</v>
      </c>
      <c r="D537" t="s">
        <v>74</v>
      </c>
      <c r="E537" t="s">
        <v>74</v>
      </c>
      <c r="F537" t="s">
        <v>6177</v>
      </c>
      <c r="G537" t="s">
        <v>74</v>
      </c>
      <c r="H537" t="s">
        <v>74</v>
      </c>
      <c r="I537" t="s">
        <v>6178</v>
      </c>
      <c r="J537" t="s">
        <v>6179</v>
      </c>
      <c r="K537" t="s">
        <v>74</v>
      </c>
      <c r="L537" t="s">
        <v>74</v>
      </c>
      <c r="M537" t="s">
        <v>77</v>
      </c>
      <c r="N537" t="s">
        <v>78</v>
      </c>
      <c r="O537" t="s">
        <v>74</v>
      </c>
      <c r="P537" t="s">
        <v>74</v>
      </c>
      <c r="Q537" t="s">
        <v>74</v>
      </c>
      <c r="R537" t="s">
        <v>74</v>
      </c>
      <c r="S537" t="s">
        <v>74</v>
      </c>
      <c r="T537" t="s">
        <v>74</v>
      </c>
      <c r="U537" t="s">
        <v>6180</v>
      </c>
      <c r="V537" t="s">
        <v>6181</v>
      </c>
      <c r="W537" t="s">
        <v>74</v>
      </c>
      <c r="X537" t="s">
        <v>74</v>
      </c>
      <c r="Y537" t="s">
        <v>6182</v>
      </c>
      <c r="Z537" t="s">
        <v>74</v>
      </c>
      <c r="AA537" t="s">
        <v>74</v>
      </c>
      <c r="AB537" t="s">
        <v>74</v>
      </c>
      <c r="AC537" t="s">
        <v>74</v>
      </c>
      <c r="AD537" t="s">
        <v>74</v>
      </c>
      <c r="AE537" t="s">
        <v>74</v>
      </c>
      <c r="AF537" t="s">
        <v>74</v>
      </c>
      <c r="AG537">
        <v>38</v>
      </c>
      <c r="AH537">
        <v>16</v>
      </c>
      <c r="AI537">
        <v>16</v>
      </c>
      <c r="AJ537">
        <v>0</v>
      </c>
      <c r="AK537">
        <v>1</v>
      </c>
      <c r="AL537" t="s">
        <v>119</v>
      </c>
      <c r="AM537" t="s">
        <v>120</v>
      </c>
      <c r="AN537" t="s">
        <v>121</v>
      </c>
      <c r="AO537" t="s">
        <v>6183</v>
      </c>
      <c r="AP537" t="s">
        <v>6184</v>
      </c>
      <c r="AQ537" t="s">
        <v>74</v>
      </c>
      <c r="AR537" t="s">
        <v>6185</v>
      </c>
      <c r="AS537" t="s">
        <v>6186</v>
      </c>
      <c r="AT537" t="s">
        <v>6017</v>
      </c>
      <c r="AU537">
        <v>1993</v>
      </c>
      <c r="AV537">
        <v>325</v>
      </c>
      <c r="AW537" t="s">
        <v>749</v>
      </c>
      <c r="AX537" t="s">
        <v>74</v>
      </c>
      <c r="AY537" t="s">
        <v>74</v>
      </c>
      <c r="AZ537" t="s">
        <v>74</v>
      </c>
      <c r="BA537" t="s">
        <v>74</v>
      </c>
      <c r="BB537">
        <v>346</v>
      </c>
      <c r="BC537">
        <v>356</v>
      </c>
      <c r="BD537" t="s">
        <v>74</v>
      </c>
      <c r="BE537" t="s">
        <v>6187</v>
      </c>
      <c r="BF537" t="str">
        <f>HYPERLINK("http://dx.doi.org/10.1016/0168-9002(93)91037-N","http://dx.doi.org/10.1016/0168-9002(93)91037-N")</f>
        <v>http://dx.doi.org/10.1016/0168-9002(93)91037-N</v>
      </c>
      <c r="BG537" t="s">
        <v>74</v>
      </c>
      <c r="BH537" t="s">
        <v>74</v>
      </c>
      <c r="BI537">
        <v>11</v>
      </c>
      <c r="BJ537" t="s">
        <v>6188</v>
      </c>
      <c r="BK537" t="s">
        <v>88</v>
      </c>
      <c r="BL537" t="s">
        <v>4713</v>
      </c>
      <c r="BM537" t="s">
        <v>6189</v>
      </c>
      <c r="BN537" t="s">
        <v>74</v>
      </c>
      <c r="BO537" t="s">
        <v>74</v>
      </c>
      <c r="BP537" t="s">
        <v>74</v>
      </c>
      <c r="BQ537" t="s">
        <v>74</v>
      </c>
      <c r="BR537" t="s">
        <v>91</v>
      </c>
      <c r="BS537" t="s">
        <v>6190</v>
      </c>
      <c r="BT537" t="str">
        <f>HYPERLINK("https%3A%2F%2Fwww.webofscience.com%2Fwos%2Fwoscc%2Ffull-record%2FWOS:A1993KJ36700032","View Full Record in Web of Science")</f>
        <v>View Full Record in Web of Science</v>
      </c>
    </row>
    <row r="538" spans="1:72" x14ac:dyDescent="0.15">
      <c r="A538" t="s">
        <v>72</v>
      </c>
      <c r="B538" t="s">
        <v>6191</v>
      </c>
      <c r="C538" t="s">
        <v>74</v>
      </c>
      <c r="D538" t="s">
        <v>74</v>
      </c>
      <c r="E538" t="s">
        <v>74</v>
      </c>
      <c r="F538" t="s">
        <v>6191</v>
      </c>
      <c r="G538" t="s">
        <v>74</v>
      </c>
      <c r="H538" t="s">
        <v>74</v>
      </c>
      <c r="I538" t="s">
        <v>6192</v>
      </c>
      <c r="J538" t="s">
        <v>1176</v>
      </c>
      <c r="K538" t="s">
        <v>74</v>
      </c>
      <c r="L538" t="s">
        <v>74</v>
      </c>
      <c r="M538" t="s">
        <v>787</v>
      </c>
      <c r="N538" t="s">
        <v>78</v>
      </c>
      <c r="O538" t="s">
        <v>74</v>
      </c>
      <c r="P538" t="s">
        <v>74</v>
      </c>
      <c r="Q538" t="s">
        <v>74</v>
      </c>
      <c r="R538" t="s">
        <v>74</v>
      </c>
      <c r="S538" t="s">
        <v>74</v>
      </c>
      <c r="T538" t="s">
        <v>74</v>
      </c>
      <c r="U538" t="s">
        <v>74</v>
      </c>
      <c r="V538" t="s">
        <v>6193</v>
      </c>
      <c r="W538" t="s">
        <v>74</v>
      </c>
      <c r="X538" t="s">
        <v>74</v>
      </c>
      <c r="Y538" t="s">
        <v>6194</v>
      </c>
      <c r="Z538" t="s">
        <v>74</v>
      </c>
      <c r="AA538" t="s">
        <v>74</v>
      </c>
      <c r="AB538" t="s">
        <v>74</v>
      </c>
      <c r="AC538" t="s">
        <v>74</v>
      </c>
      <c r="AD538" t="s">
        <v>74</v>
      </c>
      <c r="AE538" t="s">
        <v>74</v>
      </c>
      <c r="AF538" t="s">
        <v>74</v>
      </c>
      <c r="AG538">
        <v>5</v>
      </c>
      <c r="AH538">
        <v>0</v>
      </c>
      <c r="AI538">
        <v>0</v>
      </c>
      <c r="AJ538">
        <v>0</v>
      </c>
      <c r="AK538">
        <v>0</v>
      </c>
      <c r="AL538" t="s">
        <v>789</v>
      </c>
      <c r="AM538" t="s">
        <v>790</v>
      </c>
      <c r="AN538" t="s">
        <v>791</v>
      </c>
      <c r="AO538" t="s">
        <v>1179</v>
      </c>
      <c r="AP538" t="s">
        <v>74</v>
      </c>
      <c r="AQ538" t="s">
        <v>74</v>
      </c>
      <c r="AR538" t="s">
        <v>1180</v>
      </c>
      <c r="AS538" t="s">
        <v>1181</v>
      </c>
      <c r="AT538" t="s">
        <v>5834</v>
      </c>
      <c r="AU538">
        <v>1993</v>
      </c>
      <c r="AV538">
        <v>33</v>
      </c>
      <c r="AW538">
        <v>1</v>
      </c>
      <c r="AX538" t="s">
        <v>74</v>
      </c>
      <c r="AY538" t="s">
        <v>74</v>
      </c>
      <c r="AZ538" t="s">
        <v>74</v>
      </c>
      <c r="BA538" t="s">
        <v>74</v>
      </c>
      <c r="BB538">
        <v>44</v>
      </c>
      <c r="BC538">
        <v>48</v>
      </c>
      <c r="BD538" t="s">
        <v>74</v>
      </c>
      <c r="BE538" t="s">
        <v>74</v>
      </c>
      <c r="BF538" t="s">
        <v>74</v>
      </c>
      <c r="BG538" t="s">
        <v>74</v>
      </c>
      <c r="BH538" t="s">
        <v>74</v>
      </c>
      <c r="BI538">
        <v>5</v>
      </c>
      <c r="BJ538" t="s">
        <v>963</v>
      </c>
      <c r="BK538" t="s">
        <v>88</v>
      </c>
      <c r="BL538" t="s">
        <v>963</v>
      </c>
      <c r="BM538" t="s">
        <v>6195</v>
      </c>
      <c r="BN538" t="s">
        <v>74</v>
      </c>
      <c r="BO538" t="s">
        <v>74</v>
      </c>
      <c r="BP538" t="s">
        <v>74</v>
      </c>
      <c r="BQ538" t="s">
        <v>74</v>
      </c>
      <c r="BR538" t="s">
        <v>91</v>
      </c>
      <c r="BS538" t="s">
        <v>6196</v>
      </c>
      <c r="BT538" t="str">
        <f>HYPERLINK("https%3A%2F%2Fwww.webofscience.com%2Fwos%2Fwoscc%2Ffull-record%2FWOS:A1993KT21900007","View Full Record in Web of Science")</f>
        <v>View Full Record in Web of Science</v>
      </c>
    </row>
    <row r="539" spans="1:72" x14ac:dyDescent="0.15">
      <c r="A539" t="s">
        <v>72</v>
      </c>
      <c r="B539" t="s">
        <v>6197</v>
      </c>
      <c r="C539" t="s">
        <v>74</v>
      </c>
      <c r="D539" t="s">
        <v>74</v>
      </c>
      <c r="E539" t="s">
        <v>74</v>
      </c>
      <c r="F539" t="s">
        <v>6197</v>
      </c>
      <c r="G539" t="s">
        <v>74</v>
      </c>
      <c r="H539" t="s">
        <v>74</v>
      </c>
      <c r="I539" t="s">
        <v>6198</v>
      </c>
      <c r="J539" t="s">
        <v>248</v>
      </c>
      <c r="K539" t="s">
        <v>74</v>
      </c>
      <c r="L539" t="s">
        <v>74</v>
      </c>
      <c r="M539" t="s">
        <v>77</v>
      </c>
      <c r="N539" t="s">
        <v>78</v>
      </c>
      <c r="O539" t="s">
        <v>74</v>
      </c>
      <c r="P539" t="s">
        <v>74</v>
      </c>
      <c r="Q539" t="s">
        <v>74</v>
      </c>
      <c r="R539" t="s">
        <v>74</v>
      </c>
      <c r="S539" t="s">
        <v>74</v>
      </c>
      <c r="T539" t="s">
        <v>74</v>
      </c>
      <c r="U539" t="s">
        <v>6199</v>
      </c>
      <c r="V539" t="s">
        <v>6200</v>
      </c>
      <c r="W539" t="s">
        <v>6201</v>
      </c>
      <c r="X539" t="s">
        <v>3171</v>
      </c>
      <c r="Y539" t="s">
        <v>74</v>
      </c>
      <c r="Z539" t="s">
        <v>74</v>
      </c>
      <c r="AA539" t="s">
        <v>74</v>
      </c>
      <c r="AB539" t="s">
        <v>74</v>
      </c>
      <c r="AC539" t="s">
        <v>74</v>
      </c>
      <c r="AD539" t="s">
        <v>74</v>
      </c>
      <c r="AE539" t="s">
        <v>74</v>
      </c>
      <c r="AF539" t="s">
        <v>74</v>
      </c>
      <c r="AG539">
        <v>71</v>
      </c>
      <c r="AH539">
        <v>48</v>
      </c>
      <c r="AI539">
        <v>50</v>
      </c>
      <c r="AJ539">
        <v>0</v>
      </c>
      <c r="AK539">
        <v>4</v>
      </c>
      <c r="AL539" t="s">
        <v>256</v>
      </c>
      <c r="AM539" t="s">
        <v>257</v>
      </c>
      <c r="AN539" t="s">
        <v>258</v>
      </c>
      <c r="AO539" t="s">
        <v>259</v>
      </c>
      <c r="AP539" t="s">
        <v>74</v>
      </c>
      <c r="AQ539" t="s">
        <v>74</v>
      </c>
      <c r="AR539" t="s">
        <v>248</v>
      </c>
      <c r="AS539" t="s">
        <v>260</v>
      </c>
      <c r="AT539" t="s">
        <v>5834</v>
      </c>
      <c r="AU539">
        <v>1993</v>
      </c>
      <c r="AV539">
        <v>8</v>
      </c>
      <c r="AW539">
        <v>1</v>
      </c>
      <c r="AX539" t="s">
        <v>74</v>
      </c>
      <c r="AY539" t="s">
        <v>74</v>
      </c>
      <c r="AZ539" t="s">
        <v>74</v>
      </c>
      <c r="BA539" t="s">
        <v>74</v>
      </c>
      <c r="BB539">
        <v>47</v>
      </c>
      <c r="BC539">
        <v>67</v>
      </c>
      <c r="BD539" t="s">
        <v>74</v>
      </c>
      <c r="BE539" t="s">
        <v>6202</v>
      </c>
      <c r="BF539" t="str">
        <f>HYPERLINK("http://dx.doi.org/10.1029/92PA02774","http://dx.doi.org/10.1029/92PA02774")</f>
        <v>http://dx.doi.org/10.1029/92PA02774</v>
      </c>
      <c r="BG539" t="s">
        <v>74</v>
      </c>
      <c r="BH539" t="s">
        <v>74</v>
      </c>
      <c r="BI539">
        <v>21</v>
      </c>
      <c r="BJ539" t="s">
        <v>262</v>
      </c>
      <c r="BK539" t="s">
        <v>88</v>
      </c>
      <c r="BL539" t="s">
        <v>263</v>
      </c>
      <c r="BM539" t="s">
        <v>6203</v>
      </c>
      <c r="BN539" t="s">
        <v>74</v>
      </c>
      <c r="BO539" t="s">
        <v>74</v>
      </c>
      <c r="BP539" t="s">
        <v>74</v>
      </c>
      <c r="BQ539" t="s">
        <v>74</v>
      </c>
      <c r="BR539" t="s">
        <v>91</v>
      </c>
      <c r="BS539" t="s">
        <v>6204</v>
      </c>
      <c r="BT539" t="str">
        <f>HYPERLINK("https%3A%2F%2Fwww.webofscience.com%2Fwos%2Fwoscc%2Ffull-record%2FWOS:A1993KZ51700004","View Full Record in Web of Science")</f>
        <v>View Full Record in Web of Science</v>
      </c>
    </row>
    <row r="540" spans="1:72" x14ac:dyDescent="0.15">
      <c r="A540" t="s">
        <v>72</v>
      </c>
      <c r="B540" t="s">
        <v>6205</v>
      </c>
      <c r="C540" t="s">
        <v>74</v>
      </c>
      <c r="D540" t="s">
        <v>74</v>
      </c>
      <c r="E540" t="s">
        <v>74</v>
      </c>
      <c r="F540" t="s">
        <v>6205</v>
      </c>
      <c r="G540" t="s">
        <v>74</v>
      </c>
      <c r="H540" t="s">
        <v>74</v>
      </c>
      <c r="I540" t="s">
        <v>6206</v>
      </c>
      <c r="J540" t="s">
        <v>1256</v>
      </c>
      <c r="K540" t="s">
        <v>74</v>
      </c>
      <c r="L540" t="s">
        <v>74</v>
      </c>
      <c r="M540" t="s">
        <v>77</v>
      </c>
      <c r="N540" t="s">
        <v>78</v>
      </c>
      <c r="O540" t="s">
        <v>74</v>
      </c>
      <c r="P540" t="s">
        <v>74</v>
      </c>
      <c r="Q540" t="s">
        <v>74</v>
      </c>
      <c r="R540" t="s">
        <v>74</v>
      </c>
      <c r="S540" t="s">
        <v>74</v>
      </c>
      <c r="T540" t="s">
        <v>74</v>
      </c>
      <c r="U540" t="s">
        <v>6207</v>
      </c>
      <c r="V540" t="s">
        <v>6208</v>
      </c>
      <c r="W540" t="s">
        <v>74</v>
      </c>
      <c r="X540" t="s">
        <v>74</v>
      </c>
      <c r="Y540" t="s">
        <v>6209</v>
      </c>
      <c r="Z540" t="s">
        <v>74</v>
      </c>
      <c r="AA540" t="s">
        <v>74</v>
      </c>
      <c r="AB540" t="s">
        <v>74</v>
      </c>
      <c r="AC540" t="s">
        <v>74</v>
      </c>
      <c r="AD540" t="s">
        <v>74</v>
      </c>
      <c r="AE540" t="s">
        <v>74</v>
      </c>
      <c r="AF540" t="s">
        <v>74</v>
      </c>
      <c r="AG540">
        <v>28</v>
      </c>
      <c r="AH540">
        <v>3</v>
      </c>
      <c r="AI540">
        <v>4</v>
      </c>
      <c r="AJ540">
        <v>0</v>
      </c>
      <c r="AK540">
        <v>1</v>
      </c>
      <c r="AL540" t="s">
        <v>177</v>
      </c>
      <c r="AM540" t="s">
        <v>178</v>
      </c>
      <c r="AN540" t="s">
        <v>179</v>
      </c>
      <c r="AO540" t="s">
        <v>1261</v>
      </c>
      <c r="AP540" t="s">
        <v>74</v>
      </c>
      <c r="AQ540" t="s">
        <v>74</v>
      </c>
      <c r="AR540" t="s">
        <v>1262</v>
      </c>
      <c r="AS540" t="s">
        <v>1263</v>
      </c>
      <c r="AT540" t="s">
        <v>5834</v>
      </c>
      <c r="AU540">
        <v>1993</v>
      </c>
      <c r="AV540">
        <v>13</v>
      </c>
      <c r="AW540">
        <v>1</v>
      </c>
      <c r="AX540" t="s">
        <v>74</v>
      </c>
      <c r="AY540" t="s">
        <v>74</v>
      </c>
      <c r="AZ540" t="s">
        <v>74</v>
      </c>
      <c r="BA540" t="s">
        <v>74</v>
      </c>
      <c r="BB540">
        <v>1</v>
      </c>
      <c r="BC540">
        <v>6</v>
      </c>
      <c r="BD540" t="s">
        <v>74</v>
      </c>
      <c r="BE540" t="s">
        <v>74</v>
      </c>
      <c r="BF540" t="s">
        <v>74</v>
      </c>
      <c r="BG540" t="s">
        <v>74</v>
      </c>
      <c r="BH540" t="s">
        <v>74</v>
      </c>
      <c r="BI540">
        <v>6</v>
      </c>
      <c r="BJ540" t="s">
        <v>1264</v>
      </c>
      <c r="BK540" t="s">
        <v>88</v>
      </c>
      <c r="BL540" t="s">
        <v>1265</v>
      </c>
      <c r="BM540" t="s">
        <v>6210</v>
      </c>
      <c r="BN540" t="s">
        <v>74</v>
      </c>
      <c r="BO540" t="s">
        <v>74</v>
      </c>
      <c r="BP540" t="s">
        <v>74</v>
      </c>
      <c r="BQ540" t="s">
        <v>74</v>
      </c>
      <c r="BR540" t="s">
        <v>91</v>
      </c>
      <c r="BS540" t="s">
        <v>6211</v>
      </c>
      <c r="BT540" t="str">
        <f>HYPERLINK("https%3A%2F%2Fwww.webofscience.com%2Fwos%2Fwoscc%2Ffull-record%2FWOS:A1993KM29400001","View Full Record in Web of Science")</f>
        <v>View Full Record in Web of Science</v>
      </c>
    </row>
    <row r="541" spans="1:72" x14ac:dyDescent="0.15">
      <c r="A541" t="s">
        <v>72</v>
      </c>
      <c r="B541" t="s">
        <v>6212</v>
      </c>
      <c r="C541" t="s">
        <v>74</v>
      </c>
      <c r="D541" t="s">
        <v>74</v>
      </c>
      <c r="E541" t="s">
        <v>74</v>
      </c>
      <c r="F541" t="s">
        <v>6212</v>
      </c>
      <c r="G541" t="s">
        <v>74</v>
      </c>
      <c r="H541" t="s">
        <v>74</v>
      </c>
      <c r="I541" t="s">
        <v>6213</v>
      </c>
      <c r="J541" t="s">
        <v>1256</v>
      </c>
      <c r="K541" t="s">
        <v>74</v>
      </c>
      <c r="L541" t="s">
        <v>74</v>
      </c>
      <c r="M541" t="s">
        <v>77</v>
      </c>
      <c r="N541" t="s">
        <v>78</v>
      </c>
      <c r="O541" t="s">
        <v>74</v>
      </c>
      <c r="P541" t="s">
        <v>74</v>
      </c>
      <c r="Q541" t="s">
        <v>74</v>
      </c>
      <c r="R541" t="s">
        <v>74</v>
      </c>
      <c r="S541" t="s">
        <v>74</v>
      </c>
      <c r="T541" t="s">
        <v>74</v>
      </c>
      <c r="U541" t="s">
        <v>6214</v>
      </c>
      <c r="V541" t="s">
        <v>6215</v>
      </c>
      <c r="W541" t="s">
        <v>74</v>
      </c>
      <c r="X541" t="s">
        <v>74</v>
      </c>
      <c r="Y541" t="s">
        <v>6216</v>
      </c>
      <c r="Z541" t="s">
        <v>74</v>
      </c>
      <c r="AA541" t="s">
        <v>6217</v>
      </c>
      <c r="AB541" t="s">
        <v>6218</v>
      </c>
      <c r="AC541" t="s">
        <v>74</v>
      </c>
      <c r="AD541" t="s">
        <v>74</v>
      </c>
      <c r="AE541" t="s">
        <v>74</v>
      </c>
      <c r="AF541" t="s">
        <v>74</v>
      </c>
      <c r="AG541">
        <v>49</v>
      </c>
      <c r="AH541">
        <v>47</v>
      </c>
      <c r="AI541">
        <v>47</v>
      </c>
      <c r="AJ541">
        <v>0</v>
      </c>
      <c r="AK541">
        <v>10</v>
      </c>
      <c r="AL541" t="s">
        <v>177</v>
      </c>
      <c r="AM541" t="s">
        <v>178</v>
      </c>
      <c r="AN541" t="s">
        <v>179</v>
      </c>
      <c r="AO541" t="s">
        <v>1261</v>
      </c>
      <c r="AP541" t="s">
        <v>74</v>
      </c>
      <c r="AQ541" t="s">
        <v>74</v>
      </c>
      <c r="AR541" t="s">
        <v>1262</v>
      </c>
      <c r="AS541" t="s">
        <v>1263</v>
      </c>
      <c r="AT541" t="s">
        <v>5834</v>
      </c>
      <c r="AU541">
        <v>1993</v>
      </c>
      <c r="AV541">
        <v>13</v>
      </c>
      <c r="AW541">
        <v>1</v>
      </c>
      <c r="AX541" t="s">
        <v>74</v>
      </c>
      <c r="AY541" t="s">
        <v>74</v>
      </c>
      <c r="AZ541" t="s">
        <v>74</v>
      </c>
      <c r="BA541" t="s">
        <v>74</v>
      </c>
      <c r="BB541">
        <v>13</v>
      </c>
      <c r="BC541">
        <v>21</v>
      </c>
      <c r="BD541" t="s">
        <v>74</v>
      </c>
      <c r="BE541" t="s">
        <v>74</v>
      </c>
      <c r="BF541" t="s">
        <v>74</v>
      </c>
      <c r="BG541" t="s">
        <v>74</v>
      </c>
      <c r="BH541" t="s">
        <v>74</v>
      </c>
      <c r="BI541">
        <v>9</v>
      </c>
      <c r="BJ541" t="s">
        <v>1264</v>
      </c>
      <c r="BK541" t="s">
        <v>88</v>
      </c>
      <c r="BL541" t="s">
        <v>1265</v>
      </c>
      <c r="BM541" t="s">
        <v>6210</v>
      </c>
      <c r="BN541" t="s">
        <v>74</v>
      </c>
      <c r="BO541" t="s">
        <v>74</v>
      </c>
      <c r="BP541" t="s">
        <v>74</v>
      </c>
      <c r="BQ541" t="s">
        <v>74</v>
      </c>
      <c r="BR541" t="s">
        <v>91</v>
      </c>
      <c r="BS541" t="s">
        <v>6219</v>
      </c>
      <c r="BT541" t="str">
        <f>HYPERLINK("https%3A%2F%2Fwww.webofscience.com%2Fwos%2Fwoscc%2Ffull-record%2FWOS:A1993KM29400003","View Full Record in Web of Science")</f>
        <v>View Full Record in Web of Science</v>
      </c>
    </row>
    <row r="542" spans="1:72" x14ac:dyDescent="0.15">
      <c r="A542" t="s">
        <v>72</v>
      </c>
      <c r="B542" t="s">
        <v>6220</v>
      </c>
      <c r="C542" t="s">
        <v>74</v>
      </c>
      <c r="D542" t="s">
        <v>74</v>
      </c>
      <c r="E542" t="s">
        <v>74</v>
      </c>
      <c r="F542" t="s">
        <v>6220</v>
      </c>
      <c r="G542" t="s">
        <v>74</v>
      </c>
      <c r="H542" t="s">
        <v>74</v>
      </c>
      <c r="I542" t="s">
        <v>6221</v>
      </c>
      <c r="J542" t="s">
        <v>1256</v>
      </c>
      <c r="K542" t="s">
        <v>74</v>
      </c>
      <c r="L542" t="s">
        <v>74</v>
      </c>
      <c r="M542" t="s">
        <v>77</v>
      </c>
      <c r="N542" t="s">
        <v>78</v>
      </c>
      <c r="O542" t="s">
        <v>74</v>
      </c>
      <c r="P542" t="s">
        <v>74</v>
      </c>
      <c r="Q542" t="s">
        <v>74</v>
      </c>
      <c r="R542" t="s">
        <v>74</v>
      </c>
      <c r="S542" t="s">
        <v>74</v>
      </c>
      <c r="T542" t="s">
        <v>74</v>
      </c>
      <c r="U542" t="s">
        <v>6222</v>
      </c>
      <c r="V542" t="s">
        <v>6223</v>
      </c>
      <c r="W542" t="s">
        <v>74</v>
      </c>
      <c r="X542" t="s">
        <v>74</v>
      </c>
      <c r="Y542" t="s">
        <v>6224</v>
      </c>
      <c r="Z542" t="s">
        <v>74</v>
      </c>
      <c r="AA542" t="s">
        <v>74</v>
      </c>
      <c r="AB542" t="s">
        <v>6225</v>
      </c>
      <c r="AC542" t="s">
        <v>74</v>
      </c>
      <c r="AD542" t="s">
        <v>74</v>
      </c>
      <c r="AE542" t="s">
        <v>74</v>
      </c>
      <c r="AF542" t="s">
        <v>74</v>
      </c>
      <c r="AG542">
        <v>26</v>
      </c>
      <c r="AH542">
        <v>34</v>
      </c>
      <c r="AI542">
        <v>35</v>
      </c>
      <c r="AJ542">
        <v>0</v>
      </c>
      <c r="AK542">
        <v>5</v>
      </c>
      <c r="AL542" t="s">
        <v>319</v>
      </c>
      <c r="AM542" t="s">
        <v>178</v>
      </c>
      <c r="AN542" t="s">
        <v>2400</v>
      </c>
      <c r="AO542" t="s">
        <v>1261</v>
      </c>
      <c r="AP542" t="s">
        <v>74</v>
      </c>
      <c r="AQ542" t="s">
        <v>74</v>
      </c>
      <c r="AR542" t="s">
        <v>1262</v>
      </c>
      <c r="AS542" t="s">
        <v>1263</v>
      </c>
      <c r="AT542" t="s">
        <v>5834</v>
      </c>
      <c r="AU542">
        <v>1993</v>
      </c>
      <c r="AV542">
        <v>13</v>
      </c>
      <c r="AW542">
        <v>1</v>
      </c>
      <c r="AX542" t="s">
        <v>74</v>
      </c>
      <c r="AY542" t="s">
        <v>74</v>
      </c>
      <c r="AZ542" t="s">
        <v>74</v>
      </c>
      <c r="BA542" t="s">
        <v>74</v>
      </c>
      <c r="BB542">
        <v>23</v>
      </c>
      <c r="BC542">
        <v>34</v>
      </c>
      <c r="BD542" t="s">
        <v>74</v>
      </c>
      <c r="BE542" t="s">
        <v>74</v>
      </c>
      <c r="BF542" t="s">
        <v>74</v>
      </c>
      <c r="BG542" t="s">
        <v>74</v>
      </c>
      <c r="BH542" t="s">
        <v>74</v>
      </c>
      <c r="BI542">
        <v>12</v>
      </c>
      <c r="BJ542" t="s">
        <v>1264</v>
      </c>
      <c r="BK542" t="s">
        <v>88</v>
      </c>
      <c r="BL542" t="s">
        <v>1265</v>
      </c>
      <c r="BM542" t="s">
        <v>6210</v>
      </c>
      <c r="BN542" t="s">
        <v>74</v>
      </c>
      <c r="BO542" t="s">
        <v>74</v>
      </c>
      <c r="BP542" t="s">
        <v>74</v>
      </c>
      <c r="BQ542" t="s">
        <v>74</v>
      </c>
      <c r="BR542" t="s">
        <v>91</v>
      </c>
      <c r="BS542" t="s">
        <v>6226</v>
      </c>
      <c r="BT542" t="str">
        <f>HYPERLINK("https%3A%2F%2Fwww.webofscience.com%2Fwos%2Fwoscc%2Ffull-record%2FWOS:A1993KM29400004","View Full Record in Web of Science")</f>
        <v>View Full Record in Web of Science</v>
      </c>
    </row>
    <row r="543" spans="1:72" x14ac:dyDescent="0.15">
      <c r="A543" t="s">
        <v>72</v>
      </c>
      <c r="B543" t="s">
        <v>6227</v>
      </c>
      <c r="C543" t="s">
        <v>74</v>
      </c>
      <c r="D543" t="s">
        <v>74</v>
      </c>
      <c r="E543" t="s">
        <v>74</v>
      </c>
      <c r="F543" t="s">
        <v>6227</v>
      </c>
      <c r="G543" t="s">
        <v>74</v>
      </c>
      <c r="H543" t="s">
        <v>74</v>
      </c>
      <c r="I543" t="s">
        <v>6228</v>
      </c>
      <c r="J543" t="s">
        <v>1256</v>
      </c>
      <c r="K543" t="s">
        <v>74</v>
      </c>
      <c r="L543" t="s">
        <v>74</v>
      </c>
      <c r="M543" t="s">
        <v>77</v>
      </c>
      <c r="N543" t="s">
        <v>78</v>
      </c>
      <c r="O543" t="s">
        <v>74</v>
      </c>
      <c r="P543" t="s">
        <v>74</v>
      </c>
      <c r="Q543" t="s">
        <v>74</v>
      </c>
      <c r="R543" t="s">
        <v>74</v>
      </c>
      <c r="S543" t="s">
        <v>74</v>
      </c>
      <c r="T543" t="s">
        <v>74</v>
      </c>
      <c r="U543" t="s">
        <v>6229</v>
      </c>
      <c r="V543" t="s">
        <v>6230</v>
      </c>
      <c r="W543" t="s">
        <v>4511</v>
      </c>
      <c r="X543" t="s">
        <v>2803</v>
      </c>
      <c r="Y543" t="s">
        <v>74</v>
      </c>
      <c r="Z543" t="s">
        <v>74</v>
      </c>
      <c r="AA543" t="s">
        <v>74</v>
      </c>
      <c r="AB543" t="s">
        <v>6231</v>
      </c>
      <c r="AC543" t="s">
        <v>74</v>
      </c>
      <c r="AD543" t="s">
        <v>74</v>
      </c>
      <c r="AE543" t="s">
        <v>74</v>
      </c>
      <c r="AF543" t="s">
        <v>74</v>
      </c>
      <c r="AG543">
        <v>23</v>
      </c>
      <c r="AH543">
        <v>31</v>
      </c>
      <c r="AI543">
        <v>33</v>
      </c>
      <c r="AJ543">
        <v>0</v>
      </c>
      <c r="AK543">
        <v>3</v>
      </c>
      <c r="AL543" t="s">
        <v>177</v>
      </c>
      <c r="AM543" t="s">
        <v>178</v>
      </c>
      <c r="AN543" t="s">
        <v>179</v>
      </c>
      <c r="AO543" t="s">
        <v>1261</v>
      </c>
      <c r="AP543" t="s">
        <v>74</v>
      </c>
      <c r="AQ543" t="s">
        <v>74</v>
      </c>
      <c r="AR543" t="s">
        <v>1262</v>
      </c>
      <c r="AS543" t="s">
        <v>1263</v>
      </c>
      <c r="AT543" t="s">
        <v>5834</v>
      </c>
      <c r="AU543">
        <v>1993</v>
      </c>
      <c r="AV543">
        <v>13</v>
      </c>
      <c r="AW543">
        <v>1</v>
      </c>
      <c r="AX543" t="s">
        <v>74</v>
      </c>
      <c r="AY543" t="s">
        <v>74</v>
      </c>
      <c r="AZ543" t="s">
        <v>74</v>
      </c>
      <c r="BA543" t="s">
        <v>74</v>
      </c>
      <c r="BB543">
        <v>35</v>
      </c>
      <c r="BC543">
        <v>40</v>
      </c>
      <c r="BD543" t="s">
        <v>74</v>
      </c>
      <c r="BE543" t="s">
        <v>74</v>
      </c>
      <c r="BF543" t="s">
        <v>74</v>
      </c>
      <c r="BG543" t="s">
        <v>74</v>
      </c>
      <c r="BH543" t="s">
        <v>74</v>
      </c>
      <c r="BI543">
        <v>6</v>
      </c>
      <c r="BJ543" t="s">
        <v>1264</v>
      </c>
      <c r="BK543" t="s">
        <v>88</v>
      </c>
      <c r="BL543" t="s">
        <v>1265</v>
      </c>
      <c r="BM543" t="s">
        <v>6210</v>
      </c>
      <c r="BN543" t="s">
        <v>74</v>
      </c>
      <c r="BO543" t="s">
        <v>74</v>
      </c>
      <c r="BP543" t="s">
        <v>74</v>
      </c>
      <c r="BQ543" t="s">
        <v>74</v>
      </c>
      <c r="BR543" t="s">
        <v>91</v>
      </c>
      <c r="BS543" t="s">
        <v>6232</v>
      </c>
      <c r="BT543" t="str">
        <f>HYPERLINK("https%3A%2F%2Fwww.webofscience.com%2Fwos%2Fwoscc%2Ffull-record%2FWOS:A1993KM29400005","View Full Record in Web of Science")</f>
        <v>View Full Record in Web of Science</v>
      </c>
    </row>
    <row r="544" spans="1:72" x14ac:dyDescent="0.15">
      <c r="A544" t="s">
        <v>72</v>
      </c>
      <c r="B544" t="s">
        <v>6233</v>
      </c>
      <c r="C544" t="s">
        <v>74</v>
      </c>
      <c r="D544" t="s">
        <v>74</v>
      </c>
      <c r="E544" t="s">
        <v>74</v>
      </c>
      <c r="F544" t="s">
        <v>6233</v>
      </c>
      <c r="G544" t="s">
        <v>74</v>
      </c>
      <c r="H544" t="s">
        <v>74</v>
      </c>
      <c r="I544" t="s">
        <v>6234</v>
      </c>
      <c r="J544" t="s">
        <v>1256</v>
      </c>
      <c r="K544" t="s">
        <v>74</v>
      </c>
      <c r="L544" t="s">
        <v>74</v>
      </c>
      <c r="M544" t="s">
        <v>77</v>
      </c>
      <c r="N544" t="s">
        <v>78</v>
      </c>
      <c r="O544" t="s">
        <v>74</v>
      </c>
      <c r="P544" t="s">
        <v>74</v>
      </c>
      <c r="Q544" t="s">
        <v>74</v>
      </c>
      <c r="R544" t="s">
        <v>74</v>
      </c>
      <c r="S544" t="s">
        <v>74</v>
      </c>
      <c r="T544" t="s">
        <v>74</v>
      </c>
      <c r="U544" t="s">
        <v>6235</v>
      </c>
      <c r="V544" t="s">
        <v>6236</v>
      </c>
      <c r="W544" t="s">
        <v>6237</v>
      </c>
      <c r="X544" t="s">
        <v>74</v>
      </c>
      <c r="Y544" t="s">
        <v>6238</v>
      </c>
      <c r="Z544" t="s">
        <v>74</v>
      </c>
      <c r="AA544" t="s">
        <v>6239</v>
      </c>
      <c r="AB544" t="s">
        <v>6240</v>
      </c>
      <c r="AC544" t="s">
        <v>74</v>
      </c>
      <c r="AD544" t="s">
        <v>74</v>
      </c>
      <c r="AE544" t="s">
        <v>74</v>
      </c>
      <c r="AF544" t="s">
        <v>74</v>
      </c>
      <c r="AG544">
        <v>41</v>
      </c>
      <c r="AH544">
        <v>36</v>
      </c>
      <c r="AI544">
        <v>40</v>
      </c>
      <c r="AJ544">
        <v>1</v>
      </c>
      <c r="AK544">
        <v>2</v>
      </c>
      <c r="AL544" t="s">
        <v>177</v>
      </c>
      <c r="AM544" t="s">
        <v>178</v>
      </c>
      <c r="AN544" t="s">
        <v>179</v>
      </c>
      <c r="AO544" t="s">
        <v>1261</v>
      </c>
      <c r="AP544" t="s">
        <v>74</v>
      </c>
      <c r="AQ544" t="s">
        <v>74</v>
      </c>
      <c r="AR544" t="s">
        <v>1262</v>
      </c>
      <c r="AS544" t="s">
        <v>1263</v>
      </c>
      <c r="AT544" t="s">
        <v>5834</v>
      </c>
      <c r="AU544">
        <v>1993</v>
      </c>
      <c r="AV544">
        <v>13</v>
      </c>
      <c r="AW544">
        <v>1</v>
      </c>
      <c r="AX544" t="s">
        <v>74</v>
      </c>
      <c r="AY544" t="s">
        <v>74</v>
      </c>
      <c r="AZ544" t="s">
        <v>74</v>
      </c>
      <c r="BA544" t="s">
        <v>74</v>
      </c>
      <c r="BB544">
        <v>41</v>
      </c>
      <c r="BC544">
        <v>53</v>
      </c>
      <c r="BD544" t="s">
        <v>74</v>
      </c>
      <c r="BE544" t="s">
        <v>74</v>
      </c>
      <c r="BF544" t="s">
        <v>74</v>
      </c>
      <c r="BG544" t="s">
        <v>74</v>
      </c>
      <c r="BH544" t="s">
        <v>74</v>
      </c>
      <c r="BI544">
        <v>13</v>
      </c>
      <c r="BJ544" t="s">
        <v>1264</v>
      </c>
      <c r="BK544" t="s">
        <v>88</v>
      </c>
      <c r="BL544" t="s">
        <v>1265</v>
      </c>
      <c r="BM544" t="s">
        <v>6210</v>
      </c>
      <c r="BN544" t="s">
        <v>74</v>
      </c>
      <c r="BO544" t="s">
        <v>74</v>
      </c>
      <c r="BP544" t="s">
        <v>74</v>
      </c>
      <c r="BQ544" t="s">
        <v>74</v>
      </c>
      <c r="BR544" t="s">
        <v>91</v>
      </c>
      <c r="BS544" t="s">
        <v>6241</v>
      </c>
      <c r="BT544" t="str">
        <f>HYPERLINK("https%3A%2F%2Fwww.webofscience.com%2Fwos%2Fwoscc%2Ffull-record%2FWOS:A1993KM29400006","View Full Record in Web of Science")</f>
        <v>View Full Record in Web of Science</v>
      </c>
    </row>
    <row r="545" spans="1:72" x14ac:dyDescent="0.15">
      <c r="A545" t="s">
        <v>72</v>
      </c>
      <c r="B545" t="s">
        <v>6242</v>
      </c>
      <c r="C545" t="s">
        <v>74</v>
      </c>
      <c r="D545" t="s">
        <v>74</v>
      </c>
      <c r="E545" t="s">
        <v>74</v>
      </c>
      <c r="F545" t="s">
        <v>6242</v>
      </c>
      <c r="G545" t="s">
        <v>74</v>
      </c>
      <c r="H545" t="s">
        <v>74</v>
      </c>
      <c r="I545" t="s">
        <v>6243</v>
      </c>
      <c r="J545" t="s">
        <v>1256</v>
      </c>
      <c r="K545" t="s">
        <v>74</v>
      </c>
      <c r="L545" t="s">
        <v>74</v>
      </c>
      <c r="M545" t="s">
        <v>77</v>
      </c>
      <c r="N545" t="s">
        <v>78</v>
      </c>
      <c r="O545" t="s">
        <v>74</v>
      </c>
      <c r="P545" t="s">
        <v>74</v>
      </c>
      <c r="Q545" t="s">
        <v>74</v>
      </c>
      <c r="R545" t="s">
        <v>74</v>
      </c>
      <c r="S545" t="s">
        <v>74</v>
      </c>
      <c r="T545" t="s">
        <v>74</v>
      </c>
      <c r="U545" t="s">
        <v>6244</v>
      </c>
      <c r="V545" t="s">
        <v>6245</v>
      </c>
      <c r="W545" t="s">
        <v>6246</v>
      </c>
      <c r="X545" t="s">
        <v>6247</v>
      </c>
      <c r="Y545" t="s">
        <v>6248</v>
      </c>
      <c r="Z545" t="s">
        <v>74</v>
      </c>
      <c r="AA545" t="s">
        <v>74</v>
      </c>
      <c r="AB545" t="s">
        <v>74</v>
      </c>
      <c r="AC545" t="s">
        <v>74</v>
      </c>
      <c r="AD545" t="s">
        <v>74</v>
      </c>
      <c r="AE545" t="s">
        <v>74</v>
      </c>
      <c r="AF545" t="s">
        <v>74</v>
      </c>
      <c r="AG545">
        <v>21</v>
      </c>
      <c r="AH545">
        <v>11</v>
      </c>
      <c r="AI545">
        <v>12</v>
      </c>
      <c r="AJ545">
        <v>0</v>
      </c>
      <c r="AK545">
        <v>2</v>
      </c>
      <c r="AL545" t="s">
        <v>177</v>
      </c>
      <c r="AM545" t="s">
        <v>178</v>
      </c>
      <c r="AN545" t="s">
        <v>179</v>
      </c>
      <c r="AO545" t="s">
        <v>1261</v>
      </c>
      <c r="AP545" t="s">
        <v>74</v>
      </c>
      <c r="AQ545" t="s">
        <v>74</v>
      </c>
      <c r="AR545" t="s">
        <v>1262</v>
      </c>
      <c r="AS545" t="s">
        <v>1263</v>
      </c>
      <c r="AT545" t="s">
        <v>5834</v>
      </c>
      <c r="AU545">
        <v>1993</v>
      </c>
      <c r="AV545">
        <v>13</v>
      </c>
      <c r="AW545">
        <v>1</v>
      </c>
      <c r="AX545" t="s">
        <v>74</v>
      </c>
      <c r="AY545" t="s">
        <v>74</v>
      </c>
      <c r="AZ545" t="s">
        <v>74</v>
      </c>
      <c r="BA545" t="s">
        <v>74</v>
      </c>
      <c r="BB545">
        <v>55</v>
      </c>
      <c r="BC545">
        <v>60</v>
      </c>
      <c r="BD545" t="s">
        <v>74</v>
      </c>
      <c r="BE545" t="s">
        <v>74</v>
      </c>
      <c r="BF545" t="s">
        <v>74</v>
      </c>
      <c r="BG545" t="s">
        <v>74</v>
      </c>
      <c r="BH545" t="s">
        <v>74</v>
      </c>
      <c r="BI545">
        <v>6</v>
      </c>
      <c r="BJ545" t="s">
        <v>1264</v>
      </c>
      <c r="BK545" t="s">
        <v>88</v>
      </c>
      <c r="BL545" t="s">
        <v>1265</v>
      </c>
      <c r="BM545" t="s">
        <v>6210</v>
      </c>
      <c r="BN545" t="s">
        <v>74</v>
      </c>
      <c r="BO545" t="s">
        <v>74</v>
      </c>
      <c r="BP545" t="s">
        <v>74</v>
      </c>
      <c r="BQ545" t="s">
        <v>74</v>
      </c>
      <c r="BR545" t="s">
        <v>91</v>
      </c>
      <c r="BS545" t="s">
        <v>6249</v>
      </c>
      <c r="BT545" t="str">
        <f>HYPERLINK("https%3A%2F%2Fwww.webofscience.com%2Fwos%2Fwoscc%2Ffull-record%2FWOS:A1993KM29400007","View Full Record in Web of Science")</f>
        <v>View Full Record in Web of Science</v>
      </c>
    </row>
    <row r="546" spans="1:72" x14ac:dyDescent="0.15">
      <c r="A546" t="s">
        <v>72</v>
      </c>
      <c r="B546" t="s">
        <v>6250</v>
      </c>
      <c r="C546" t="s">
        <v>74</v>
      </c>
      <c r="D546" t="s">
        <v>74</v>
      </c>
      <c r="E546" t="s">
        <v>74</v>
      </c>
      <c r="F546" t="s">
        <v>6250</v>
      </c>
      <c r="G546" t="s">
        <v>74</v>
      </c>
      <c r="H546" t="s">
        <v>74</v>
      </c>
      <c r="I546" t="s">
        <v>6251</v>
      </c>
      <c r="J546" t="s">
        <v>1256</v>
      </c>
      <c r="K546" t="s">
        <v>74</v>
      </c>
      <c r="L546" t="s">
        <v>74</v>
      </c>
      <c r="M546" t="s">
        <v>77</v>
      </c>
      <c r="N546" t="s">
        <v>78</v>
      </c>
      <c r="O546" t="s">
        <v>74</v>
      </c>
      <c r="P546" t="s">
        <v>74</v>
      </c>
      <c r="Q546" t="s">
        <v>74</v>
      </c>
      <c r="R546" t="s">
        <v>74</v>
      </c>
      <c r="S546" t="s">
        <v>74</v>
      </c>
      <c r="T546" t="s">
        <v>74</v>
      </c>
      <c r="U546" t="s">
        <v>6252</v>
      </c>
      <c r="V546" t="s">
        <v>6253</v>
      </c>
      <c r="W546" t="s">
        <v>6254</v>
      </c>
      <c r="X546" t="s">
        <v>6255</v>
      </c>
      <c r="Y546" t="s">
        <v>74</v>
      </c>
      <c r="Z546" t="s">
        <v>74</v>
      </c>
      <c r="AA546" t="s">
        <v>74</v>
      </c>
      <c r="AB546" t="s">
        <v>6256</v>
      </c>
      <c r="AC546" t="s">
        <v>74</v>
      </c>
      <c r="AD546" t="s">
        <v>74</v>
      </c>
      <c r="AE546" t="s">
        <v>74</v>
      </c>
      <c r="AF546" t="s">
        <v>74</v>
      </c>
      <c r="AG546">
        <v>21</v>
      </c>
      <c r="AH546">
        <v>85</v>
      </c>
      <c r="AI546">
        <v>96</v>
      </c>
      <c r="AJ546">
        <v>0</v>
      </c>
      <c r="AK546">
        <v>15</v>
      </c>
      <c r="AL546" t="s">
        <v>177</v>
      </c>
      <c r="AM546" t="s">
        <v>178</v>
      </c>
      <c r="AN546" t="s">
        <v>179</v>
      </c>
      <c r="AO546" t="s">
        <v>1261</v>
      </c>
      <c r="AP546" t="s">
        <v>74</v>
      </c>
      <c r="AQ546" t="s">
        <v>74</v>
      </c>
      <c r="AR546" t="s">
        <v>1262</v>
      </c>
      <c r="AS546" t="s">
        <v>1263</v>
      </c>
      <c r="AT546" t="s">
        <v>5834</v>
      </c>
      <c r="AU546">
        <v>1993</v>
      </c>
      <c r="AV546">
        <v>13</v>
      </c>
      <c r="AW546">
        <v>1</v>
      </c>
      <c r="AX546" t="s">
        <v>74</v>
      </c>
      <c r="AY546" t="s">
        <v>74</v>
      </c>
      <c r="AZ546" t="s">
        <v>74</v>
      </c>
      <c r="BA546" t="s">
        <v>74</v>
      </c>
      <c r="BB546">
        <v>67</v>
      </c>
      <c r="BC546">
        <v>70</v>
      </c>
      <c r="BD546" t="s">
        <v>74</v>
      </c>
      <c r="BE546" t="s">
        <v>74</v>
      </c>
      <c r="BF546" t="s">
        <v>74</v>
      </c>
      <c r="BG546" t="s">
        <v>74</v>
      </c>
      <c r="BH546" t="s">
        <v>74</v>
      </c>
      <c r="BI546">
        <v>4</v>
      </c>
      <c r="BJ546" t="s">
        <v>1264</v>
      </c>
      <c r="BK546" t="s">
        <v>88</v>
      </c>
      <c r="BL546" t="s">
        <v>1265</v>
      </c>
      <c r="BM546" t="s">
        <v>6210</v>
      </c>
      <c r="BN546" t="s">
        <v>74</v>
      </c>
      <c r="BO546" t="s">
        <v>74</v>
      </c>
      <c r="BP546" t="s">
        <v>74</v>
      </c>
      <c r="BQ546" t="s">
        <v>74</v>
      </c>
      <c r="BR546" t="s">
        <v>91</v>
      </c>
      <c r="BS546" t="s">
        <v>6257</v>
      </c>
      <c r="BT546" t="str">
        <f>HYPERLINK("https%3A%2F%2Fwww.webofscience.com%2Fwos%2Fwoscc%2Ffull-record%2FWOS:A1993KM29400009","View Full Record in Web of Science")</f>
        <v>View Full Record in Web of Science</v>
      </c>
    </row>
    <row r="547" spans="1:72" x14ac:dyDescent="0.15">
      <c r="A547" t="s">
        <v>72</v>
      </c>
      <c r="B547" t="s">
        <v>6258</v>
      </c>
      <c r="C547" t="s">
        <v>74</v>
      </c>
      <c r="D547" t="s">
        <v>74</v>
      </c>
      <c r="E547" t="s">
        <v>74</v>
      </c>
      <c r="F547" t="s">
        <v>6258</v>
      </c>
      <c r="G547" t="s">
        <v>74</v>
      </c>
      <c r="H547" t="s">
        <v>74</v>
      </c>
      <c r="I547" t="s">
        <v>6259</v>
      </c>
      <c r="J547" t="s">
        <v>6260</v>
      </c>
      <c r="K547" t="s">
        <v>74</v>
      </c>
      <c r="L547" t="s">
        <v>74</v>
      </c>
      <c r="M547" t="s">
        <v>77</v>
      </c>
      <c r="N547" t="s">
        <v>484</v>
      </c>
      <c r="O547" t="s">
        <v>74</v>
      </c>
      <c r="P547" t="s">
        <v>74</v>
      </c>
      <c r="Q547" t="s">
        <v>74</v>
      </c>
      <c r="R547" t="s">
        <v>74</v>
      </c>
      <c r="S547" t="s">
        <v>74</v>
      </c>
      <c r="T547" t="s">
        <v>74</v>
      </c>
      <c r="U547" t="s">
        <v>6261</v>
      </c>
      <c r="V547" t="s">
        <v>6262</v>
      </c>
      <c r="W547" t="s">
        <v>74</v>
      </c>
      <c r="X547" t="s">
        <v>74</v>
      </c>
      <c r="Y547" t="s">
        <v>6263</v>
      </c>
      <c r="Z547" t="s">
        <v>74</v>
      </c>
      <c r="AA547" t="s">
        <v>954</v>
      </c>
      <c r="AB547" t="s">
        <v>955</v>
      </c>
      <c r="AC547" t="s">
        <v>74</v>
      </c>
      <c r="AD547" t="s">
        <v>74</v>
      </c>
      <c r="AE547" t="s">
        <v>74</v>
      </c>
      <c r="AF547" t="s">
        <v>74</v>
      </c>
      <c r="AG547">
        <v>76</v>
      </c>
      <c r="AH547">
        <v>599</v>
      </c>
      <c r="AI547">
        <v>636</v>
      </c>
      <c r="AJ547">
        <v>1</v>
      </c>
      <c r="AK547">
        <v>132</v>
      </c>
      <c r="AL547" t="s">
        <v>256</v>
      </c>
      <c r="AM547" t="s">
        <v>257</v>
      </c>
      <c r="AN547" t="s">
        <v>258</v>
      </c>
      <c r="AO547" t="s">
        <v>6264</v>
      </c>
      <c r="AP547" t="s">
        <v>74</v>
      </c>
      <c r="AQ547" t="s">
        <v>74</v>
      </c>
      <c r="AR547" t="s">
        <v>6265</v>
      </c>
      <c r="AS547" t="s">
        <v>6266</v>
      </c>
      <c r="AT547" t="s">
        <v>5834</v>
      </c>
      <c r="AU547">
        <v>1993</v>
      </c>
      <c r="AV547">
        <v>31</v>
      </c>
      <c r="AW547">
        <v>1</v>
      </c>
      <c r="AX547" t="s">
        <v>74</v>
      </c>
      <c r="AY547" t="s">
        <v>74</v>
      </c>
      <c r="AZ547" t="s">
        <v>74</v>
      </c>
      <c r="BA547" t="s">
        <v>74</v>
      </c>
      <c r="BB547">
        <v>29</v>
      </c>
      <c r="BC547">
        <v>49</v>
      </c>
      <c r="BD547" t="s">
        <v>74</v>
      </c>
      <c r="BE547" t="s">
        <v>6267</v>
      </c>
      <c r="BF547" t="str">
        <f>HYPERLINK("http://dx.doi.org/10.1029/92RG02583","http://dx.doi.org/10.1029/92RG02583")</f>
        <v>http://dx.doi.org/10.1029/92RG02583</v>
      </c>
      <c r="BG547" t="s">
        <v>74</v>
      </c>
      <c r="BH547" t="s">
        <v>74</v>
      </c>
      <c r="BI547">
        <v>21</v>
      </c>
      <c r="BJ547" t="s">
        <v>727</v>
      </c>
      <c r="BK547" t="s">
        <v>88</v>
      </c>
      <c r="BL547" t="s">
        <v>727</v>
      </c>
      <c r="BM547" t="s">
        <v>6268</v>
      </c>
      <c r="BN547" t="s">
        <v>74</v>
      </c>
      <c r="BO547" t="s">
        <v>74</v>
      </c>
      <c r="BP547" t="s">
        <v>74</v>
      </c>
      <c r="BQ547" t="s">
        <v>74</v>
      </c>
      <c r="BR547" t="s">
        <v>91</v>
      </c>
      <c r="BS547" t="s">
        <v>6269</v>
      </c>
      <c r="BT547" t="str">
        <f>HYPERLINK("https%3A%2F%2Fwww.webofscience.com%2Fwos%2Fwoscc%2Ffull-record%2FWOS:A1993KY29500002","View Full Record in Web of Science")</f>
        <v>View Full Record in Web of Science</v>
      </c>
    </row>
    <row r="548" spans="1:72" x14ac:dyDescent="0.15">
      <c r="A548" t="s">
        <v>72</v>
      </c>
      <c r="B548" t="s">
        <v>6270</v>
      </c>
      <c r="C548" t="s">
        <v>74</v>
      </c>
      <c r="D548" t="s">
        <v>74</v>
      </c>
      <c r="E548" t="s">
        <v>74</v>
      </c>
      <c r="F548" t="s">
        <v>6270</v>
      </c>
      <c r="G548" t="s">
        <v>74</v>
      </c>
      <c r="H548" t="s">
        <v>74</v>
      </c>
      <c r="I548" t="s">
        <v>6271</v>
      </c>
      <c r="J548" t="s">
        <v>6272</v>
      </c>
      <c r="K548" t="s">
        <v>74</v>
      </c>
      <c r="L548" t="s">
        <v>74</v>
      </c>
      <c r="M548" t="s">
        <v>77</v>
      </c>
      <c r="N548" t="s">
        <v>78</v>
      </c>
      <c r="O548" t="s">
        <v>74</v>
      </c>
      <c r="P548" t="s">
        <v>74</v>
      </c>
      <c r="Q548" t="s">
        <v>74</v>
      </c>
      <c r="R548" t="s">
        <v>74</v>
      </c>
      <c r="S548" t="s">
        <v>74</v>
      </c>
      <c r="T548" t="s">
        <v>74</v>
      </c>
      <c r="U548" t="s">
        <v>6273</v>
      </c>
      <c r="V548" t="s">
        <v>6274</v>
      </c>
      <c r="W548" t="s">
        <v>6275</v>
      </c>
      <c r="X548" t="s">
        <v>2935</v>
      </c>
      <c r="Y548" t="s">
        <v>74</v>
      </c>
      <c r="Z548" t="s">
        <v>74</v>
      </c>
      <c r="AA548" t="s">
        <v>6276</v>
      </c>
      <c r="AB548" t="s">
        <v>6277</v>
      </c>
      <c r="AC548" t="s">
        <v>74</v>
      </c>
      <c r="AD548" t="s">
        <v>74</v>
      </c>
      <c r="AE548" t="s">
        <v>74</v>
      </c>
      <c r="AF548" t="s">
        <v>74</v>
      </c>
      <c r="AG548">
        <v>43</v>
      </c>
      <c r="AH548">
        <v>9</v>
      </c>
      <c r="AI548">
        <v>11</v>
      </c>
      <c r="AJ548">
        <v>0</v>
      </c>
      <c r="AK548">
        <v>3</v>
      </c>
      <c r="AL548" t="s">
        <v>873</v>
      </c>
      <c r="AM548" t="s">
        <v>140</v>
      </c>
      <c r="AN548" t="s">
        <v>874</v>
      </c>
      <c r="AO548" t="s">
        <v>6278</v>
      </c>
      <c r="AP548" t="s">
        <v>74</v>
      </c>
      <c r="AQ548" t="s">
        <v>74</v>
      </c>
      <c r="AR548" t="s">
        <v>6279</v>
      </c>
      <c r="AS548" t="s">
        <v>6280</v>
      </c>
      <c r="AT548" t="s">
        <v>5834</v>
      </c>
      <c r="AU548">
        <v>1993</v>
      </c>
      <c r="AV548">
        <v>25</v>
      </c>
      <c r="AW548">
        <v>2</v>
      </c>
      <c r="AX548" t="s">
        <v>74</v>
      </c>
      <c r="AY548" t="s">
        <v>74</v>
      </c>
      <c r="AZ548" t="s">
        <v>74</v>
      </c>
      <c r="BA548" t="s">
        <v>74</v>
      </c>
      <c r="BB548">
        <v>177</v>
      </c>
      <c r="BC548">
        <v>183</v>
      </c>
      <c r="BD548" t="s">
        <v>74</v>
      </c>
      <c r="BE548" t="s">
        <v>6281</v>
      </c>
      <c r="BF548" t="str">
        <f>HYPERLINK("http://dx.doi.org/10.1016/0038-0717(93)90024-6","http://dx.doi.org/10.1016/0038-0717(93)90024-6")</f>
        <v>http://dx.doi.org/10.1016/0038-0717(93)90024-6</v>
      </c>
      <c r="BG548" t="s">
        <v>74</v>
      </c>
      <c r="BH548" t="s">
        <v>74</v>
      </c>
      <c r="BI548">
        <v>7</v>
      </c>
      <c r="BJ548" t="s">
        <v>6282</v>
      </c>
      <c r="BK548" t="s">
        <v>88</v>
      </c>
      <c r="BL548" t="s">
        <v>6283</v>
      </c>
      <c r="BM548" t="s">
        <v>6284</v>
      </c>
      <c r="BN548" t="s">
        <v>74</v>
      </c>
      <c r="BO548" t="s">
        <v>74</v>
      </c>
      <c r="BP548" t="s">
        <v>74</v>
      </c>
      <c r="BQ548" t="s">
        <v>74</v>
      </c>
      <c r="BR548" t="s">
        <v>91</v>
      </c>
      <c r="BS548" t="s">
        <v>6285</v>
      </c>
      <c r="BT548" t="str">
        <f>HYPERLINK("https%3A%2F%2Fwww.webofscience.com%2Fwos%2Fwoscc%2Ffull-record%2FWOS:A1993KN77000004","View Full Record in Web of Science")</f>
        <v>View Full Record in Web of Science</v>
      </c>
    </row>
    <row r="549" spans="1:72" x14ac:dyDescent="0.15">
      <c r="A549" t="s">
        <v>72</v>
      </c>
      <c r="B549" t="s">
        <v>6286</v>
      </c>
      <c r="C549" t="s">
        <v>74</v>
      </c>
      <c r="D549" t="s">
        <v>74</v>
      </c>
      <c r="E549" t="s">
        <v>74</v>
      </c>
      <c r="F549" t="s">
        <v>6286</v>
      </c>
      <c r="G549" t="s">
        <v>74</v>
      </c>
      <c r="H549" t="s">
        <v>74</v>
      </c>
      <c r="I549" t="s">
        <v>6287</v>
      </c>
      <c r="J549" t="s">
        <v>6288</v>
      </c>
      <c r="K549" t="s">
        <v>74</v>
      </c>
      <c r="L549" t="s">
        <v>74</v>
      </c>
      <c r="M549" t="s">
        <v>77</v>
      </c>
      <c r="N549" t="s">
        <v>599</v>
      </c>
      <c r="O549" t="s">
        <v>74</v>
      </c>
      <c r="P549" t="s">
        <v>74</v>
      </c>
      <c r="Q549" t="s">
        <v>74</v>
      </c>
      <c r="R549" t="s">
        <v>74</v>
      </c>
      <c r="S549" t="s">
        <v>74</v>
      </c>
      <c r="T549" t="s">
        <v>6289</v>
      </c>
      <c r="U549" t="s">
        <v>74</v>
      </c>
      <c r="V549" t="s">
        <v>6290</v>
      </c>
      <c r="W549" t="s">
        <v>74</v>
      </c>
      <c r="X549" t="s">
        <v>74</v>
      </c>
      <c r="Y549" t="s">
        <v>4690</v>
      </c>
      <c r="Z549" t="s">
        <v>74</v>
      </c>
      <c r="AA549" t="s">
        <v>74</v>
      </c>
      <c r="AB549" t="s">
        <v>74</v>
      </c>
      <c r="AC549" t="s">
        <v>74</v>
      </c>
      <c r="AD549" t="s">
        <v>74</v>
      </c>
      <c r="AE549" t="s">
        <v>74</v>
      </c>
      <c r="AF549" t="s">
        <v>74</v>
      </c>
      <c r="AG549">
        <v>0</v>
      </c>
      <c r="AH549">
        <v>12</v>
      </c>
      <c r="AI549">
        <v>13</v>
      </c>
      <c r="AJ549">
        <v>0</v>
      </c>
      <c r="AK549">
        <v>3</v>
      </c>
      <c r="AL549" t="s">
        <v>6291</v>
      </c>
      <c r="AM549" t="s">
        <v>6292</v>
      </c>
      <c r="AN549" t="s">
        <v>6293</v>
      </c>
      <c r="AO549" t="s">
        <v>6294</v>
      </c>
      <c r="AP549" t="s">
        <v>74</v>
      </c>
      <c r="AQ549" t="s">
        <v>74</v>
      </c>
      <c r="AR549" t="s">
        <v>6295</v>
      </c>
      <c r="AS549" t="s">
        <v>6296</v>
      </c>
      <c r="AT549" t="s">
        <v>5834</v>
      </c>
      <c r="AU549">
        <v>1993</v>
      </c>
      <c r="AV549">
        <v>59</v>
      </c>
      <c r="AW549">
        <v>1</v>
      </c>
      <c r="AX549" t="s">
        <v>74</v>
      </c>
      <c r="AY549" t="s">
        <v>74</v>
      </c>
      <c r="AZ549" t="s">
        <v>74</v>
      </c>
      <c r="BA549" t="s">
        <v>74</v>
      </c>
      <c r="BB549">
        <v>106</v>
      </c>
      <c r="BC549">
        <v>108</v>
      </c>
      <c r="BD549" t="s">
        <v>74</v>
      </c>
      <c r="BE549" t="s">
        <v>6297</v>
      </c>
      <c r="BF549" t="str">
        <f>HYPERLINK("http://dx.doi.org/10.1016/S0254-6299(16)30782-7","http://dx.doi.org/10.1016/S0254-6299(16)30782-7")</f>
        <v>http://dx.doi.org/10.1016/S0254-6299(16)30782-7</v>
      </c>
      <c r="BG549" t="s">
        <v>74</v>
      </c>
      <c r="BH549" t="s">
        <v>74</v>
      </c>
      <c r="BI549">
        <v>3</v>
      </c>
      <c r="BJ549" t="s">
        <v>663</v>
      </c>
      <c r="BK549" t="s">
        <v>88</v>
      </c>
      <c r="BL549" t="s">
        <v>663</v>
      </c>
      <c r="BM549" t="s">
        <v>6298</v>
      </c>
      <c r="BN549" t="s">
        <v>74</v>
      </c>
      <c r="BO549" t="s">
        <v>965</v>
      </c>
      <c r="BP549" t="s">
        <v>74</v>
      </c>
      <c r="BQ549" t="s">
        <v>74</v>
      </c>
      <c r="BR549" t="s">
        <v>91</v>
      </c>
      <c r="BS549" t="s">
        <v>6299</v>
      </c>
      <c r="BT549" t="str">
        <f>HYPERLINK("https%3A%2F%2Fwww.webofscience.com%2Fwos%2Fwoscc%2Ffull-record%2FWOS:A1993KU30100016","View Full Record in Web of Science")</f>
        <v>View Full Record in Web of Science</v>
      </c>
    </row>
    <row r="550" spans="1:72" x14ac:dyDescent="0.15">
      <c r="A550" t="s">
        <v>72</v>
      </c>
      <c r="B550" t="s">
        <v>6300</v>
      </c>
      <c r="C550" t="s">
        <v>74</v>
      </c>
      <c r="D550" t="s">
        <v>74</v>
      </c>
      <c r="E550" t="s">
        <v>74</v>
      </c>
      <c r="F550" t="s">
        <v>6300</v>
      </c>
      <c r="G550" t="s">
        <v>74</v>
      </c>
      <c r="H550" t="s">
        <v>74</v>
      </c>
      <c r="I550" t="s">
        <v>6301</v>
      </c>
      <c r="J550" t="s">
        <v>6302</v>
      </c>
      <c r="K550" t="s">
        <v>74</v>
      </c>
      <c r="L550" t="s">
        <v>74</v>
      </c>
      <c r="M550" t="s">
        <v>77</v>
      </c>
      <c r="N550" t="s">
        <v>549</v>
      </c>
      <c r="O550" t="s">
        <v>74</v>
      </c>
      <c r="P550" t="s">
        <v>74</v>
      </c>
      <c r="Q550" t="s">
        <v>74</v>
      </c>
      <c r="R550" t="s">
        <v>74</v>
      </c>
      <c r="S550" t="s">
        <v>74</v>
      </c>
      <c r="T550" t="s">
        <v>74</v>
      </c>
      <c r="U550" t="s">
        <v>6303</v>
      </c>
      <c r="V550" t="s">
        <v>6304</v>
      </c>
      <c r="W550" t="s">
        <v>6305</v>
      </c>
      <c r="X550" t="s">
        <v>6306</v>
      </c>
      <c r="Y550" t="s">
        <v>6307</v>
      </c>
      <c r="Z550" t="s">
        <v>74</v>
      </c>
      <c r="AA550" t="s">
        <v>1280</v>
      </c>
      <c r="AB550" t="s">
        <v>1281</v>
      </c>
      <c r="AC550" t="s">
        <v>74</v>
      </c>
      <c r="AD550" t="s">
        <v>74</v>
      </c>
      <c r="AE550" t="s">
        <v>74</v>
      </c>
      <c r="AF550" t="s">
        <v>74</v>
      </c>
      <c r="AG550">
        <v>59</v>
      </c>
      <c r="AH550">
        <v>3</v>
      </c>
      <c r="AI550">
        <v>3</v>
      </c>
      <c r="AJ550">
        <v>0</v>
      </c>
      <c r="AK550">
        <v>0</v>
      </c>
      <c r="AL550" t="s">
        <v>6291</v>
      </c>
      <c r="AM550" t="s">
        <v>6292</v>
      </c>
      <c r="AN550" t="s">
        <v>6293</v>
      </c>
      <c r="AO550" t="s">
        <v>6308</v>
      </c>
      <c r="AP550" t="s">
        <v>74</v>
      </c>
      <c r="AQ550" t="s">
        <v>74</v>
      </c>
      <c r="AR550" t="s">
        <v>6309</v>
      </c>
      <c r="AS550" t="s">
        <v>6310</v>
      </c>
      <c r="AT550" t="s">
        <v>5834</v>
      </c>
      <c r="AU550">
        <v>1993</v>
      </c>
      <c r="AV550">
        <v>89</v>
      </c>
      <c r="AW550">
        <v>2</v>
      </c>
      <c r="AX550" t="s">
        <v>74</v>
      </c>
      <c r="AY550" t="s">
        <v>74</v>
      </c>
      <c r="AZ550" t="s">
        <v>74</v>
      </c>
      <c r="BA550" t="s">
        <v>74</v>
      </c>
      <c r="BB550">
        <v>61</v>
      </c>
      <c r="BC550">
        <v>67</v>
      </c>
      <c r="BD550" t="s">
        <v>74</v>
      </c>
      <c r="BE550" t="s">
        <v>74</v>
      </c>
      <c r="BF550" t="s">
        <v>74</v>
      </c>
      <c r="BG550" t="s">
        <v>74</v>
      </c>
      <c r="BH550" t="s">
        <v>74</v>
      </c>
      <c r="BI550">
        <v>7</v>
      </c>
      <c r="BJ550" t="s">
        <v>361</v>
      </c>
      <c r="BK550" t="s">
        <v>88</v>
      </c>
      <c r="BL550" t="s">
        <v>362</v>
      </c>
      <c r="BM550" t="s">
        <v>6311</v>
      </c>
      <c r="BN550" t="s">
        <v>74</v>
      </c>
      <c r="BO550" t="s">
        <v>74</v>
      </c>
      <c r="BP550" t="s">
        <v>74</v>
      </c>
      <c r="BQ550" t="s">
        <v>74</v>
      </c>
      <c r="BR550" t="s">
        <v>91</v>
      </c>
      <c r="BS550" t="s">
        <v>6312</v>
      </c>
      <c r="BT550" t="str">
        <f>HYPERLINK("https%3A%2F%2Fwww.webofscience.com%2Fwos%2Fwoscc%2Ffull-record%2FWOS:A1993KU80000006","View Full Record in Web of Science")</f>
        <v>View Full Record in Web of Science</v>
      </c>
    </row>
    <row r="551" spans="1:72" x14ac:dyDescent="0.15">
      <c r="A551" t="s">
        <v>72</v>
      </c>
      <c r="B551" t="s">
        <v>6313</v>
      </c>
      <c r="C551" t="s">
        <v>74</v>
      </c>
      <c r="D551" t="s">
        <v>74</v>
      </c>
      <c r="E551" t="s">
        <v>74</v>
      </c>
      <c r="F551" t="s">
        <v>6313</v>
      </c>
      <c r="G551" t="s">
        <v>74</v>
      </c>
      <c r="H551" t="s">
        <v>74</v>
      </c>
      <c r="I551" t="s">
        <v>6314</v>
      </c>
      <c r="J551" t="s">
        <v>6302</v>
      </c>
      <c r="K551" t="s">
        <v>74</v>
      </c>
      <c r="L551" t="s">
        <v>74</v>
      </c>
      <c r="M551" t="s">
        <v>77</v>
      </c>
      <c r="N551" t="s">
        <v>549</v>
      </c>
      <c r="O551" t="s">
        <v>74</v>
      </c>
      <c r="P551" t="s">
        <v>74</v>
      </c>
      <c r="Q551" t="s">
        <v>74</v>
      </c>
      <c r="R551" t="s">
        <v>74</v>
      </c>
      <c r="S551" t="s">
        <v>74</v>
      </c>
      <c r="T551" t="s">
        <v>74</v>
      </c>
      <c r="U551" t="s">
        <v>6315</v>
      </c>
      <c r="V551" t="s">
        <v>6316</v>
      </c>
      <c r="W551" t="s">
        <v>74</v>
      </c>
      <c r="X551" t="s">
        <v>74</v>
      </c>
      <c r="Y551" t="s">
        <v>6317</v>
      </c>
      <c r="Z551" t="s">
        <v>74</v>
      </c>
      <c r="AA551" t="s">
        <v>74</v>
      </c>
      <c r="AB551" t="s">
        <v>74</v>
      </c>
      <c r="AC551" t="s">
        <v>74</v>
      </c>
      <c r="AD551" t="s">
        <v>74</v>
      </c>
      <c r="AE551" t="s">
        <v>74</v>
      </c>
      <c r="AF551" t="s">
        <v>74</v>
      </c>
      <c r="AG551">
        <v>23</v>
      </c>
      <c r="AH551">
        <v>5</v>
      </c>
      <c r="AI551">
        <v>6</v>
      </c>
      <c r="AJ551">
        <v>0</v>
      </c>
      <c r="AK551">
        <v>3</v>
      </c>
      <c r="AL551" t="s">
        <v>6291</v>
      </c>
      <c r="AM551" t="s">
        <v>6292</v>
      </c>
      <c r="AN551" t="s">
        <v>6293</v>
      </c>
      <c r="AO551" t="s">
        <v>6308</v>
      </c>
      <c r="AP551" t="s">
        <v>74</v>
      </c>
      <c r="AQ551" t="s">
        <v>74</v>
      </c>
      <c r="AR551" t="s">
        <v>6309</v>
      </c>
      <c r="AS551" t="s">
        <v>6310</v>
      </c>
      <c r="AT551" t="s">
        <v>5834</v>
      </c>
      <c r="AU551">
        <v>1993</v>
      </c>
      <c r="AV551">
        <v>89</v>
      </c>
      <c r="AW551">
        <v>2</v>
      </c>
      <c r="AX551" t="s">
        <v>74</v>
      </c>
      <c r="AY551" t="s">
        <v>74</v>
      </c>
      <c r="AZ551" t="s">
        <v>74</v>
      </c>
      <c r="BA551" t="s">
        <v>74</v>
      </c>
      <c r="BB551">
        <v>69</v>
      </c>
      <c r="BC551">
        <v>71</v>
      </c>
      <c r="BD551" t="s">
        <v>74</v>
      </c>
      <c r="BE551" t="s">
        <v>74</v>
      </c>
      <c r="BF551" t="s">
        <v>74</v>
      </c>
      <c r="BG551" t="s">
        <v>74</v>
      </c>
      <c r="BH551" t="s">
        <v>74</v>
      </c>
      <c r="BI551">
        <v>3</v>
      </c>
      <c r="BJ551" t="s">
        <v>361</v>
      </c>
      <c r="BK551" t="s">
        <v>88</v>
      </c>
      <c r="BL551" t="s">
        <v>362</v>
      </c>
      <c r="BM551" t="s">
        <v>6311</v>
      </c>
      <c r="BN551" t="s">
        <v>74</v>
      </c>
      <c r="BO551" t="s">
        <v>74</v>
      </c>
      <c r="BP551" t="s">
        <v>74</v>
      </c>
      <c r="BQ551" t="s">
        <v>74</v>
      </c>
      <c r="BR551" t="s">
        <v>91</v>
      </c>
      <c r="BS551" t="s">
        <v>6318</v>
      </c>
      <c r="BT551" t="str">
        <f>HYPERLINK("https%3A%2F%2Fwww.webofscience.com%2Fwos%2Fwoscc%2Ffull-record%2FWOS:A1993KU80000008","View Full Record in Web of Science")</f>
        <v>View Full Record in Web of Science</v>
      </c>
    </row>
    <row r="552" spans="1:72" x14ac:dyDescent="0.15">
      <c r="A552" t="s">
        <v>72</v>
      </c>
      <c r="B552" t="s">
        <v>6319</v>
      </c>
      <c r="C552" t="s">
        <v>74</v>
      </c>
      <c r="D552" t="s">
        <v>74</v>
      </c>
      <c r="E552" t="s">
        <v>74</v>
      </c>
      <c r="F552" t="s">
        <v>6319</v>
      </c>
      <c r="G552" t="s">
        <v>74</v>
      </c>
      <c r="H552" t="s">
        <v>74</v>
      </c>
      <c r="I552" t="s">
        <v>6320</v>
      </c>
      <c r="J552" t="s">
        <v>6321</v>
      </c>
      <c r="K552" t="s">
        <v>74</v>
      </c>
      <c r="L552" t="s">
        <v>74</v>
      </c>
      <c r="M552" t="s">
        <v>77</v>
      </c>
      <c r="N552" t="s">
        <v>78</v>
      </c>
      <c r="O552" t="s">
        <v>74</v>
      </c>
      <c r="P552" t="s">
        <v>74</v>
      </c>
      <c r="Q552" t="s">
        <v>74</v>
      </c>
      <c r="R552" t="s">
        <v>74</v>
      </c>
      <c r="S552" t="s">
        <v>74</v>
      </c>
      <c r="T552" t="s">
        <v>6322</v>
      </c>
      <c r="U552" t="s">
        <v>6323</v>
      </c>
      <c r="V552" t="s">
        <v>6324</v>
      </c>
      <c r="W552" t="s">
        <v>74</v>
      </c>
      <c r="X552" t="s">
        <v>74</v>
      </c>
      <c r="Y552" t="s">
        <v>6325</v>
      </c>
      <c r="Z552" t="s">
        <v>74</v>
      </c>
      <c r="AA552" t="s">
        <v>6326</v>
      </c>
      <c r="AB552" t="s">
        <v>6327</v>
      </c>
      <c r="AC552" t="s">
        <v>74</v>
      </c>
      <c r="AD552" t="s">
        <v>74</v>
      </c>
      <c r="AE552" t="s">
        <v>74</v>
      </c>
      <c r="AF552" t="s">
        <v>74</v>
      </c>
      <c r="AG552">
        <v>31</v>
      </c>
      <c r="AH552">
        <v>1</v>
      </c>
      <c r="AI552">
        <v>1</v>
      </c>
      <c r="AJ552">
        <v>0</v>
      </c>
      <c r="AK552">
        <v>2</v>
      </c>
      <c r="AL552" t="s">
        <v>6328</v>
      </c>
      <c r="AM552" t="s">
        <v>6329</v>
      </c>
      <c r="AN552" t="s">
        <v>6330</v>
      </c>
      <c r="AO552" t="s">
        <v>6331</v>
      </c>
      <c r="AP552" t="s">
        <v>74</v>
      </c>
      <c r="AQ552" t="s">
        <v>74</v>
      </c>
      <c r="AR552" t="s">
        <v>6332</v>
      </c>
      <c r="AS552" t="s">
        <v>6333</v>
      </c>
      <c r="AT552" t="s">
        <v>5834</v>
      </c>
      <c r="AU552">
        <v>1993</v>
      </c>
      <c r="AV552">
        <v>25</v>
      </c>
      <c r="AW552">
        <v>1</v>
      </c>
      <c r="AX552" t="s">
        <v>74</v>
      </c>
      <c r="AY552" t="s">
        <v>74</v>
      </c>
      <c r="AZ552" t="s">
        <v>74</v>
      </c>
      <c r="BA552" t="s">
        <v>74</v>
      </c>
      <c r="BB552">
        <v>151</v>
      </c>
      <c r="BC552">
        <v>157</v>
      </c>
      <c r="BD552" t="s">
        <v>74</v>
      </c>
      <c r="BE552" t="s">
        <v>6334</v>
      </c>
      <c r="BF552" t="str">
        <f>HYPERLINK("http://dx.doi.org/10.1016/0040-8166(93)90072-S","http://dx.doi.org/10.1016/0040-8166(93)90072-S")</f>
        <v>http://dx.doi.org/10.1016/0040-8166(93)90072-S</v>
      </c>
      <c r="BG552" t="s">
        <v>74</v>
      </c>
      <c r="BH552" t="s">
        <v>74</v>
      </c>
      <c r="BI552">
        <v>7</v>
      </c>
      <c r="BJ552" t="s">
        <v>6335</v>
      </c>
      <c r="BK552" t="s">
        <v>88</v>
      </c>
      <c r="BL552" t="s">
        <v>6335</v>
      </c>
      <c r="BM552" t="s">
        <v>6336</v>
      </c>
      <c r="BN552">
        <v>18621228</v>
      </c>
      <c r="BO552" t="s">
        <v>74</v>
      </c>
      <c r="BP552" t="s">
        <v>74</v>
      </c>
      <c r="BQ552" t="s">
        <v>74</v>
      </c>
      <c r="BR552" t="s">
        <v>91</v>
      </c>
      <c r="BS552" t="s">
        <v>6337</v>
      </c>
      <c r="BT552" t="str">
        <f>HYPERLINK("https%3A%2F%2Fwww.webofscience.com%2Fwos%2Fwoscc%2Ffull-record%2FWOS:A1993KP27700012","View Full Record in Web of Science")</f>
        <v>View Full Record in Web of Science</v>
      </c>
    </row>
    <row r="553" spans="1:72" x14ac:dyDescent="0.15">
      <c r="A553" t="s">
        <v>72</v>
      </c>
      <c r="B553" t="s">
        <v>3635</v>
      </c>
      <c r="C553" t="s">
        <v>74</v>
      </c>
      <c r="D553" t="s">
        <v>74</v>
      </c>
      <c r="E553" t="s">
        <v>74</v>
      </c>
      <c r="F553" t="s">
        <v>3635</v>
      </c>
      <c r="G553" t="s">
        <v>74</v>
      </c>
      <c r="H553" t="s">
        <v>74</v>
      </c>
      <c r="I553" t="s">
        <v>6338</v>
      </c>
      <c r="J553" t="s">
        <v>1328</v>
      </c>
      <c r="K553" t="s">
        <v>74</v>
      </c>
      <c r="L553" t="s">
        <v>74</v>
      </c>
      <c r="M553" t="s">
        <v>77</v>
      </c>
      <c r="N553" t="s">
        <v>78</v>
      </c>
      <c r="O553" t="s">
        <v>74</v>
      </c>
      <c r="P553" t="s">
        <v>74</v>
      </c>
      <c r="Q553" t="s">
        <v>74</v>
      </c>
      <c r="R553" t="s">
        <v>74</v>
      </c>
      <c r="S553" t="s">
        <v>74</v>
      </c>
      <c r="T553" t="s">
        <v>74</v>
      </c>
      <c r="U553" t="s">
        <v>6339</v>
      </c>
      <c r="V553" t="s">
        <v>6340</v>
      </c>
      <c r="W553" t="s">
        <v>74</v>
      </c>
      <c r="X553" t="s">
        <v>74</v>
      </c>
      <c r="Y553" t="s">
        <v>6341</v>
      </c>
      <c r="Z553" t="s">
        <v>74</v>
      </c>
      <c r="AA553" t="s">
        <v>74</v>
      </c>
      <c r="AB553" t="s">
        <v>74</v>
      </c>
      <c r="AC553" t="s">
        <v>74</v>
      </c>
      <c r="AD553" t="s">
        <v>74</v>
      </c>
      <c r="AE553" t="s">
        <v>74</v>
      </c>
      <c r="AF553" t="s">
        <v>74</v>
      </c>
      <c r="AG553">
        <v>56</v>
      </c>
      <c r="AH553">
        <v>60</v>
      </c>
      <c r="AI553">
        <v>62</v>
      </c>
      <c r="AJ553">
        <v>0</v>
      </c>
      <c r="AK553">
        <v>6</v>
      </c>
      <c r="AL553" t="s">
        <v>1333</v>
      </c>
      <c r="AM553" t="s">
        <v>430</v>
      </c>
      <c r="AN553" t="s">
        <v>1334</v>
      </c>
      <c r="AO553" t="s">
        <v>1335</v>
      </c>
      <c r="AP553" t="s">
        <v>74</v>
      </c>
      <c r="AQ553" t="s">
        <v>74</v>
      </c>
      <c r="AR553" t="s">
        <v>1336</v>
      </c>
      <c r="AS553" t="s">
        <v>1337</v>
      </c>
      <c r="AT553" t="s">
        <v>6342</v>
      </c>
      <c r="AU553">
        <v>1993</v>
      </c>
      <c r="AV553">
        <v>339</v>
      </c>
      <c r="AW553">
        <v>1287</v>
      </c>
      <c r="AX553" t="s">
        <v>74</v>
      </c>
      <c r="AY553" t="s">
        <v>74</v>
      </c>
      <c r="AZ553" t="s">
        <v>74</v>
      </c>
      <c r="BA553" t="s">
        <v>74</v>
      </c>
      <c r="BB553">
        <v>17</v>
      </c>
      <c r="BC553">
        <v>32</v>
      </c>
      <c r="BD553" t="s">
        <v>74</v>
      </c>
      <c r="BE553" t="s">
        <v>6343</v>
      </c>
      <c r="BF553" t="str">
        <f>HYPERLINK("http://dx.doi.org/10.1098/rstb.1993.0002","http://dx.doi.org/10.1098/rstb.1993.0002")</f>
        <v>http://dx.doi.org/10.1098/rstb.1993.0002</v>
      </c>
      <c r="BG553" t="s">
        <v>74</v>
      </c>
      <c r="BH553" t="s">
        <v>74</v>
      </c>
      <c r="BI553">
        <v>16</v>
      </c>
      <c r="BJ553" t="s">
        <v>863</v>
      </c>
      <c r="BK553" t="s">
        <v>88</v>
      </c>
      <c r="BL553" t="s">
        <v>864</v>
      </c>
      <c r="BM553" t="s">
        <v>6344</v>
      </c>
      <c r="BN553" t="s">
        <v>74</v>
      </c>
      <c r="BO553" t="s">
        <v>74</v>
      </c>
      <c r="BP553" t="s">
        <v>74</v>
      </c>
      <c r="BQ553" t="s">
        <v>74</v>
      </c>
      <c r="BR553" t="s">
        <v>91</v>
      </c>
      <c r="BS553" t="s">
        <v>6345</v>
      </c>
      <c r="BT553" t="str">
        <f>HYPERLINK("https%3A%2F%2Fwww.webofscience.com%2Fwos%2Fwoscc%2Ffull-record%2FWOS:A1993KL26600002","View Full Record in Web of Science")</f>
        <v>View Full Record in Web of Science</v>
      </c>
    </row>
    <row r="554" spans="1:72" x14ac:dyDescent="0.15">
      <c r="A554" t="s">
        <v>72</v>
      </c>
      <c r="B554" t="s">
        <v>6346</v>
      </c>
      <c r="C554" t="s">
        <v>74</v>
      </c>
      <c r="D554" t="s">
        <v>74</v>
      </c>
      <c r="E554" t="s">
        <v>74</v>
      </c>
      <c r="F554" t="s">
        <v>6346</v>
      </c>
      <c r="G554" t="s">
        <v>74</v>
      </c>
      <c r="H554" t="s">
        <v>74</v>
      </c>
      <c r="I554" t="s">
        <v>6347</v>
      </c>
      <c r="J554" t="s">
        <v>408</v>
      </c>
      <c r="K554" t="s">
        <v>74</v>
      </c>
      <c r="L554" t="s">
        <v>74</v>
      </c>
      <c r="M554" t="s">
        <v>77</v>
      </c>
      <c r="N554" t="s">
        <v>599</v>
      </c>
      <c r="O554" t="s">
        <v>74</v>
      </c>
      <c r="P554" t="s">
        <v>74</v>
      </c>
      <c r="Q554" t="s">
        <v>74</v>
      </c>
      <c r="R554" t="s">
        <v>74</v>
      </c>
      <c r="S554" t="s">
        <v>74</v>
      </c>
      <c r="T554" t="s">
        <v>6348</v>
      </c>
      <c r="U554" t="s">
        <v>6349</v>
      </c>
      <c r="V554" t="s">
        <v>6350</v>
      </c>
      <c r="W554" t="s">
        <v>74</v>
      </c>
      <c r="X554" t="s">
        <v>74</v>
      </c>
      <c r="Y554" t="s">
        <v>6351</v>
      </c>
      <c r="Z554" t="s">
        <v>74</v>
      </c>
      <c r="AA554" t="s">
        <v>74</v>
      </c>
      <c r="AB554" t="s">
        <v>74</v>
      </c>
      <c r="AC554" t="s">
        <v>74</v>
      </c>
      <c r="AD554" t="s">
        <v>74</v>
      </c>
      <c r="AE554" t="s">
        <v>74</v>
      </c>
      <c r="AF554" t="s">
        <v>74</v>
      </c>
      <c r="AG554">
        <v>16</v>
      </c>
      <c r="AH554">
        <v>60</v>
      </c>
      <c r="AI554">
        <v>69</v>
      </c>
      <c r="AJ554">
        <v>1</v>
      </c>
      <c r="AK554">
        <v>12</v>
      </c>
      <c r="AL554" t="s">
        <v>119</v>
      </c>
      <c r="AM554" t="s">
        <v>120</v>
      </c>
      <c r="AN554" t="s">
        <v>121</v>
      </c>
      <c r="AO554" t="s">
        <v>415</v>
      </c>
      <c r="AP554" t="s">
        <v>74</v>
      </c>
      <c r="AQ554" t="s">
        <v>74</v>
      </c>
      <c r="AR554" t="s">
        <v>416</v>
      </c>
      <c r="AS554" t="s">
        <v>74</v>
      </c>
      <c r="AT554" t="s">
        <v>6352</v>
      </c>
      <c r="AU554">
        <v>1993</v>
      </c>
      <c r="AV554">
        <v>1171</v>
      </c>
      <c r="AW554">
        <v>3</v>
      </c>
      <c r="AX554" t="s">
        <v>74</v>
      </c>
      <c r="AY554" t="s">
        <v>74</v>
      </c>
      <c r="AZ554" t="s">
        <v>74</v>
      </c>
      <c r="BA554" t="s">
        <v>74</v>
      </c>
      <c r="BB554">
        <v>331</v>
      </c>
      <c r="BC554">
        <v>333</v>
      </c>
      <c r="BD554" t="s">
        <v>74</v>
      </c>
      <c r="BE554" t="s">
        <v>6353</v>
      </c>
      <c r="BF554" t="str">
        <f>HYPERLINK("http://dx.doi.org/10.1016/0167-4781(93)90078-R","http://dx.doi.org/10.1016/0167-4781(93)90078-R")</f>
        <v>http://dx.doi.org/10.1016/0167-4781(93)90078-R</v>
      </c>
      <c r="BG554" t="s">
        <v>74</v>
      </c>
      <c r="BH554" t="s">
        <v>74</v>
      </c>
      <c r="BI554">
        <v>3</v>
      </c>
      <c r="BJ554" t="s">
        <v>292</v>
      </c>
      <c r="BK554" t="s">
        <v>88</v>
      </c>
      <c r="BL554" t="s">
        <v>292</v>
      </c>
      <c r="BM554" t="s">
        <v>6354</v>
      </c>
      <c r="BN554">
        <v>7916627</v>
      </c>
      <c r="BO554" t="s">
        <v>74</v>
      </c>
      <c r="BP554" t="s">
        <v>74</v>
      </c>
      <c r="BQ554" t="s">
        <v>74</v>
      </c>
      <c r="BR554" t="s">
        <v>91</v>
      </c>
      <c r="BS554" t="s">
        <v>6355</v>
      </c>
      <c r="BT554" t="str">
        <f>HYPERLINK("https%3A%2F%2Fwww.webofscience.com%2Fwos%2Fwoscc%2Ffull-record%2FWOS:A1993KJ36300018","View Full Record in Web of Science")</f>
        <v>View Full Record in Web of Science</v>
      </c>
    </row>
    <row r="555" spans="1:72" x14ac:dyDescent="0.15">
      <c r="A555" t="s">
        <v>72</v>
      </c>
      <c r="B555" t="s">
        <v>6356</v>
      </c>
      <c r="C555" t="s">
        <v>74</v>
      </c>
      <c r="D555" t="s">
        <v>74</v>
      </c>
      <c r="E555" t="s">
        <v>74</v>
      </c>
      <c r="F555" t="s">
        <v>6356</v>
      </c>
      <c r="G555" t="s">
        <v>74</v>
      </c>
      <c r="H555" t="s">
        <v>74</v>
      </c>
      <c r="I555" t="s">
        <v>6357</v>
      </c>
      <c r="J555" t="s">
        <v>388</v>
      </c>
      <c r="K555" t="s">
        <v>74</v>
      </c>
      <c r="L555" t="s">
        <v>74</v>
      </c>
      <c r="M555" t="s">
        <v>77</v>
      </c>
      <c r="N555" t="s">
        <v>78</v>
      </c>
      <c r="O555" t="s">
        <v>74</v>
      </c>
      <c r="P555" t="s">
        <v>74</v>
      </c>
      <c r="Q555" t="s">
        <v>74</v>
      </c>
      <c r="R555" t="s">
        <v>74</v>
      </c>
      <c r="S555" t="s">
        <v>74</v>
      </c>
      <c r="T555" t="s">
        <v>74</v>
      </c>
      <c r="U555" t="s">
        <v>6358</v>
      </c>
      <c r="V555" t="s">
        <v>6359</v>
      </c>
      <c r="W555" t="s">
        <v>2138</v>
      </c>
      <c r="X555" t="s">
        <v>1012</v>
      </c>
      <c r="Y555" t="s">
        <v>6360</v>
      </c>
      <c r="Z555" t="s">
        <v>74</v>
      </c>
      <c r="AA555" t="s">
        <v>999</v>
      </c>
      <c r="AB555" t="s">
        <v>6361</v>
      </c>
      <c r="AC555" t="s">
        <v>74</v>
      </c>
      <c r="AD555" t="s">
        <v>74</v>
      </c>
      <c r="AE555" t="s">
        <v>74</v>
      </c>
      <c r="AF555" t="s">
        <v>74</v>
      </c>
      <c r="AG555">
        <v>24</v>
      </c>
      <c r="AH555">
        <v>26</v>
      </c>
      <c r="AI555">
        <v>32</v>
      </c>
      <c r="AJ555">
        <v>0</v>
      </c>
      <c r="AK555">
        <v>0</v>
      </c>
      <c r="AL555" t="s">
        <v>256</v>
      </c>
      <c r="AM555" t="s">
        <v>257</v>
      </c>
      <c r="AN555" t="s">
        <v>396</v>
      </c>
      <c r="AO555" t="s">
        <v>397</v>
      </c>
      <c r="AP555" t="s">
        <v>398</v>
      </c>
      <c r="AQ555" t="s">
        <v>74</v>
      </c>
      <c r="AR555" t="s">
        <v>399</v>
      </c>
      <c r="AS555" t="s">
        <v>400</v>
      </c>
      <c r="AT555" t="s">
        <v>6362</v>
      </c>
      <c r="AU555">
        <v>1993</v>
      </c>
      <c r="AV555">
        <v>98</v>
      </c>
      <c r="AW555" t="s">
        <v>6363</v>
      </c>
      <c r="AX555" t="s">
        <v>74</v>
      </c>
      <c r="AY555" t="s">
        <v>74</v>
      </c>
      <c r="AZ555" t="s">
        <v>74</v>
      </c>
      <c r="BA555" t="s">
        <v>74</v>
      </c>
      <c r="BB555">
        <v>1001</v>
      </c>
      <c r="BC555">
        <v>1010</v>
      </c>
      <c r="BD555" t="s">
        <v>74</v>
      </c>
      <c r="BE555" t="s">
        <v>6364</v>
      </c>
      <c r="BF555" t="str">
        <f>HYPERLINK("http://dx.doi.org/10.1029/92JD02012","http://dx.doi.org/10.1029/92JD02012")</f>
        <v>http://dx.doi.org/10.1029/92JD02012</v>
      </c>
      <c r="BG555" t="s">
        <v>74</v>
      </c>
      <c r="BH555" t="s">
        <v>74</v>
      </c>
      <c r="BI555">
        <v>10</v>
      </c>
      <c r="BJ555" t="s">
        <v>403</v>
      </c>
      <c r="BK555" t="s">
        <v>88</v>
      </c>
      <c r="BL555" t="s">
        <v>403</v>
      </c>
      <c r="BM555" t="s">
        <v>6365</v>
      </c>
      <c r="BN555" t="s">
        <v>74</v>
      </c>
      <c r="BO555" t="s">
        <v>74</v>
      </c>
      <c r="BP555" t="s">
        <v>74</v>
      </c>
      <c r="BQ555" t="s">
        <v>74</v>
      </c>
      <c r="BR555" t="s">
        <v>91</v>
      </c>
      <c r="BS555" t="s">
        <v>6366</v>
      </c>
      <c r="BT555" t="str">
        <f>HYPERLINK("https%3A%2F%2Fwww.webofscience.com%2Fwos%2Fwoscc%2Ffull-record%2FWOS:A1993KJ59400002","View Full Record in Web of Science")</f>
        <v>View Full Record in Web of Science</v>
      </c>
    </row>
    <row r="556" spans="1:72" x14ac:dyDescent="0.15">
      <c r="A556" t="s">
        <v>72</v>
      </c>
      <c r="B556" t="s">
        <v>6367</v>
      </c>
      <c r="C556" t="s">
        <v>74</v>
      </c>
      <c r="D556" t="s">
        <v>74</v>
      </c>
      <c r="E556" t="s">
        <v>74</v>
      </c>
      <c r="F556" t="s">
        <v>6367</v>
      </c>
      <c r="G556" t="s">
        <v>74</v>
      </c>
      <c r="H556" t="s">
        <v>74</v>
      </c>
      <c r="I556" t="s">
        <v>6368</v>
      </c>
      <c r="J556" t="s">
        <v>6369</v>
      </c>
      <c r="K556" t="s">
        <v>74</v>
      </c>
      <c r="L556" t="s">
        <v>74</v>
      </c>
      <c r="M556" t="s">
        <v>77</v>
      </c>
      <c r="N556" t="s">
        <v>78</v>
      </c>
      <c r="O556" t="s">
        <v>74</v>
      </c>
      <c r="P556" t="s">
        <v>74</v>
      </c>
      <c r="Q556" t="s">
        <v>74</v>
      </c>
      <c r="R556" t="s">
        <v>74</v>
      </c>
      <c r="S556" t="s">
        <v>74</v>
      </c>
      <c r="T556" t="s">
        <v>74</v>
      </c>
      <c r="U556" t="s">
        <v>6370</v>
      </c>
      <c r="V556" t="s">
        <v>6371</v>
      </c>
      <c r="W556" t="s">
        <v>6372</v>
      </c>
      <c r="X556" t="s">
        <v>775</v>
      </c>
      <c r="Y556" t="s">
        <v>74</v>
      </c>
      <c r="Z556" t="s">
        <v>74</v>
      </c>
      <c r="AA556" t="s">
        <v>74</v>
      </c>
      <c r="AB556" t="s">
        <v>74</v>
      </c>
      <c r="AC556" t="s">
        <v>74</v>
      </c>
      <c r="AD556" t="s">
        <v>74</v>
      </c>
      <c r="AE556" t="s">
        <v>74</v>
      </c>
      <c r="AF556" t="s">
        <v>74</v>
      </c>
      <c r="AG556">
        <v>42</v>
      </c>
      <c r="AH556">
        <v>58</v>
      </c>
      <c r="AI556">
        <v>63</v>
      </c>
      <c r="AJ556">
        <v>0</v>
      </c>
      <c r="AK556">
        <v>7</v>
      </c>
      <c r="AL556" t="s">
        <v>6373</v>
      </c>
      <c r="AM556" t="s">
        <v>430</v>
      </c>
      <c r="AN556" t="s">
        <v>6374</v>
      </c>
      <c r="AO556" t="s">
        <v>6375</v>
      </c>
      <c r="AP556" t="s">
        <v>74</v>
      </c>
      <c r="AQ556" t="s">
        <v>74</v>
      </c>
      <c r="AR556" t="s">
        <v>6376</v>
      </c>
      <c r="AS556" t="s">
        <v>6377</v>
      </c>
      <c r="AT556" t="s">
        <v>6378</v>
      </c>
      <c r="AU556">
        <v>1993</v>
      </c>
      <c r="AV556">
        <v>289</v>
      </c>
      <c r="AW556" t="s">
        <v>74</v>
      </c>
      <c r="AX556">
        <v>2</v>
      </c>
      <c r="AY556" t="s">
        <v>74</v>
      </c>
      <c r="AZ556" t="s">
        <v>74</v>
      </c>
      <c r="BA556" t="s">
        <v>74</v>
      </c>
      <c r="BB556">
        <v>427</v>
      </c>
      <c r="BC556">
        <v>433</v>
      </c>
      <c r="BD556" t="s">
        <v>74</v>
      </c>
      <c r="BE556" t="s">
        <v>6379</v>
      </c>
      <c r="BF556" t="str">
        <f>HYPERLINK("http://dx.doi.org/10.1042/bj2890427","http://dx.doi.org/10.1042/bj2890427")</f>
        <v>http://dx.doi.org/10.1042/bj2890427</v>
      </c>
      <c r="BG556" t="s">
        <v>74</v>
      </c>
      <c r="BH556" t="s">
        <v>74</v>
      </c>
      <c r="BI556">
        <v>7</v>
      </c>
      <c r="BJ556" t="s">
        <v>6380</v>
      </c>
      <c r="BK556" t="s">
        <v>88</v>
      </c>
      <c r="BL556" t="s">
        <v>6380</v>
      </c>
      <c r="BM556" t="s">
        <v>6381</v>
      </c>
      <c r="BN556">
        <v>8424788</v>
      </c>
      <c r="BO556" t="s">
        <v>129</v>
      </c>
      <c r="BP556" t="s">
        <v>74</v>
      </c>
      <c r="BQ556" t="s">
        <v>74</v>
      </c>
      <c r="BR556" t="s">
        <v>91</v>
      </c>
      <c r="BS556" t="s">
        <v>6382</v>
      </c>
      <c r="BT556" t="str">
        <f>HYPERLINK("https%3A%2F%2Fwww.webofscience.com%2Fwos%2Fwoscc%2Ffull-record%2FWOS:A1993KJ14300016","View Full Record in Web of Science")</f>
        <v>View Full Record in Web of Science</v>
      </c>
    </row>
    <row r="557" spans="1:72" x14ac:dyDescent="0.15">
      <c r="A557" t="s">
        <v>72</v>
      </c>
      <c r="B557" t="s">
        <v>6383</v>
      </c>
      <c r="C557" t="s">
        <v>74</v>
      </c>
      <c r="D557" t="s">
        <v>74</v>
      </c>
      <c r="E557" t="s">
        <v>74</v>
      </c>
      <c r="F557" t="s">
        <v>6383</v>
      </c>
      <c r="G557" t="s">
        <v>74</v>
      </c>
      <c r="H557" t="s">
        <v>74</v>
      </c>
      <c r="I557" t="s">
        <v>6384</v>
      </c>
      <c r="J557" t="s">
        <v>1408</v>
      </c>
      <c r="K557" t="s">
        <v>74</v>
      </c>
      <c r="L557" t="s">
        <v>74</v>
      </c>
      <c r="M557" t="s">
        <v>77</v>
      </c>
      <c r="N557" t="s">
        <v>78</v>
      </c>
      <c r="O557" t="s">
        <v>74</v>
      </c>
      <c r="P557" t="s">
        <v>74</v>
      </c>
      <c r="Q557" t="s">
        <v>74</v>
      </c>
      <c r="R557" t="s">
        <v>74</v>
      </c>
      <c r="S557" t="s">
        <v>74</v>
      </c>
      <c r="T557" t="s">
        <v>74</v>
      </c>
      <c r="U557" t="s">
        <v>6385</v>
      </c>
      <c r="V557" t="s">
        <v>6386</v>
      </c>
      <c r="W557" t="s">
        <v>487</v>
      </c>
      <c r="X557" t="s">
        <v>6387</v>
      </c>
      <c r="Y557" t="s">
        <v>74</v>
      </c>
      <c r="Z557" t="s">
        <v>74</v>
      </c>
      <c r="AA557" t="s">
        <v>74</v>
      </c>
      <c r="AB557" t="s">
        <v>74</v>
      </c>
      <c r="AC557" t="s">
        <v>74</v>
      </c>
      <c r="AD557" t="s">
        <v>74</v>
      </c>
      <c r="AE557" t="s">
        <v>74</v>
      </c>
      <c r="AF557" t="s">
        <v>74</v>
      </c>
      <c r="AG557">
        <v>24</v>
      </c>
      <c r="AH557">
        <v>25</v>
      </c>
      <c r="AI557">
        <v>25</v>
      </c>
      <c r="AJ557">
        <v>0</v>
      </c>
      <c r="AK557">
        <v>3</v>
      </c>
      <c r="AL557" t="s">
        <v>256</v>
      </c>
      <c r="AM557" t="s">
        <v>257</v>
      </c>
      <c r="AN557" t="s">
        <v>396</v>
      </c>
      <c r="AO557" t="s">
        <v>1414</v>
      </c>
      <c r="AP557" t="s">
        <v>1415</v>
      </c>
      <c r="AQ557" t="s">
        <v>74</v>
      </c>
      <c r="AR557" t="s">
        <v>1416</v>
      </c>
      <c r="AS557" t="s">
        <v>1417</v>
      </c>
      <c r="AT557" t="s">
        <v>6378</v>
      </c>
      <c r="AU557">
        <v>1993</v>
      </c>
      <c r="AV557">
        <v>98</v>
      </c>
      <c r="AW557" t="s">
        <v>6388</v>
      </c>
      <c r="AX557" t="s">
        <v>74</v>
      </c>
      <c r="AY557" t="s">
        <v>74</v>
      </c>
      <c r="AZ557" t="s">
        <v>74</v>
      </c>
      <c r="BA557" t="s">
        <v>74</v>
      </c>
      <c r="BB557">
        <v>977</v>
      </c>
      <c r="BC557">
        <v>984</v>
      </c>
      <c r="BD557" t="s">
        <v>74</v>
      </c>
      <c r="BE557" t="s">
        <v>6389</v>
      </c>
      <c r="BF557" t="str">
        <f>HYPERLINK("http://dx.doi.org/10.1029/92JC01899","http://dx.doi.org/10.1029/92JC01899")</f>
        <v>http://dx.doi.org/10.1029/92JC01899</v>
      </c>
      <c r="BG557" t="s">
        <v>74</v>
      </c>
      <c r="BH557" t="s">
        <v>74</v>
      </c>
      <c r="BI557">
        <v>8</v>
      </c>
      <c r="BJ557" t="s">
        <v>963</v>
      </c>
      <c r="BK557" t="s">
        <v>88</v>
      </c>
      <c r="BL557" t="s">
        <v>963</v>
      </c>
      <c r="BM557" t="s">
        <v>6390</v>
      </c>
      <c r="BN557" t="s">
        <v>74</v>
      </c>
      <c r="BO557" t="s">
        <v>74</v>
      </c>
      <c r="BP557" t="s">
        <v>74</v>
      </c>
      <c r="BQ557" t="s">
        <v>74</v>
      </c>
      <c r="BR557" t="s">
        <v>91</v>
      </c>
      <c r="BS557" t="s">
        <v>6391</v>
      </c>
      <c r="BT557" t="str">
        <f>HYPERLINK("https%3A%2F%2Fwww.webofscience.com%2Fwos%2Fwoscc%2Ffull-record%2FWOS:A1993KG67500011","View Full Record in Web of Science")</f>
        <v>View Full Record in Web of Science</v>
      </c>
    </row>
    <row r="558" spans="1:72" x14ac:dyDescent="0.15">
      <c r="A558" t="s">
        <v>72</v>
      </c>
      <c r="B558" t="s">
        <v>6392</v>
      </c>
      <c r="C558" t="s">
        <v>74</v>
      </c>
      <c r="D558" t="s">
        <v>74</v>
      </c>
      <c r="E558" t="s">
        <v>74</v>
      </c>
      <c r="F558" t="s">
        <v>6392</v>
      </c>
      <c r="G558" t="s">
        <v>74</v>
      </c>
      <c r="H558" t="s">
        <v>74</v>
      </c>
      <c r="I558" t="s">
        <v>6393</v>
      </c>
      <c r="J558" t="s">
        <v>352</v>
      </c>
      <c r="K558" t="s">
        <v>74</v>
      </c>
      <c r="L558" t="s">
        <v>74</v>
      </c>
      <c r="M558" t="s">
        <v>77</v>
      </c>
      <c r="N558" t="s">
        <v>78</v>
      </c>
      <c r="O558" t="s">
        <v>74</v>
      </c>
      <c r="P558" t="s">
        <v>74</v>
      </c>
      <c r="Q558" t="s">
        <v>74</v>
      </c>
      <c r="R558" t="s">
        <v>74</v>
      </c>
      <c r="S558" t="s">
        <v>74</v>
      </c>
      <c r="T558" t="s">
        <v>74</v>
      </c>
      <c r="U558" t="s">
        <v>74</v>
      </c>
      <c r="V558" t="s">
        <v>74</v>
      </c>
      <c r="W558" t="s">
        <v>74</v>
      </c>
      <c r="X558" t="s">
        <v>74</v>
      </c>
      <c r="Y558" t="s">
        <v>6394</v>
      </c>
      <c r="Z558" t="s">
        <v>74</v>
      </c>
      <c r="AA558" t="s">
        <v>6395</v>
      </c>
      <c r="AB558" t="s">
        <v>74</v>
      </c>
      <c r="AC558" t="s">
        <v>74</v>
      </c>
      <c r="AD558" t="s">
        <v>74</v>
      </c>
      <c r="AE558" t="s">
        <v>74</v>
      </c>
      <c r="AF558" t="s">
        <v>74</v>
      </c>
      <c r="AG558">
        <v>0</v>
      </c>
      <c r="AH558">
        <v>1</v>
      </c>
      <c r="AI558">
        <v>1</v>
      </c>
      <c r="AJ558">
        <v>0</v>
      </c>
      <c r="AK558">
        <v>0</v>
      </c>
      <c r="AL558" t="s">
        <v>354</v>
      </c>
      <c r="AM558" t="s">
        <v>355</v>
      </c>
      <c r="AN558" t="s">
        <v>356</v>
      </c>
      <c r="AO558" t="s">
        <v>357</v>
      </c>
      <c r="AP558" t="s">
        <v>74</v>
      </c>
      <c r="AQ558" t="s">
        <v>74</v>
      </c>
      <c r="AR558" t="s">
        <v>358</v>
      </c>
      <c r="AS558" t="s">
        <v>359</v>
      </c>
      <c r="AT558" t="s">
        <v>6396</v>
      </c>
      <c r="AU558">
        <v>1993</v>
      </c>
      <c r="AV558">
        <v>137</v>
      </c>
      <c r="AW558">
        <v>1855</v>
      </c>
      <c r="AX558" t="s">
        <v>74</v>
      </c>
      <c r="AY558" t="s">
        <v>74</v>
      </c>
      <c r="AZ558" t="s">
        <v>74</v>
      </c>
      <c r="BA558" t="s">
        <v>74</v>
      </c>
      <c r="BB558">
        <v>24</v>
      </c>
      <c r="BC558">
        <v>27</v>
      </c>
      <c r="BD558" t="s">
        <v>74</v>
      </c>
      <c r="BE558" t="s">
        <v>74</v>
      </c>
      <c r="BF558" t="s">
        <v>74</v>
      </c>
      <c r="BG558" t="s">
        <v>74</v>
      </c>
      <c r="BH558" t="s">
        <v>74</v>
      </c>
      <c r="BI558">
        <v>4</v>
      </c>
      <c r="BJ558" t="s">
        <v>361</v>
      </c>
      <c r="BK558" t="s">
        <v>88</v>
      </c>
      <c r="BL558" t="s">
        <v>362</v>
      </c>
      <c r="BM558" t="s">
        <v>6397</v>
      </c>
      <c r="BN558" t="s">
        <v>74</v>
      </c>
      <c r="BO558" t="s">
        <v>74</v>
      </c>
      <c r="BP558" t="s">
        <v>74</v>
      </c>
      <c r="BQ558" t="s">
        <v>74</v>
      </c>
      <c r="BR558" t="s">
        <v>91</v>
      </c>
      <c r="BS558" t="s">
        <v>6398</v>
      </c>
      <c r="BT558" t="str">
        <f>HYPERLINK("https%3A%2F%2Fwww.webofscience.com%2Fwos%2Fwoscc%2Ffull-record%2FWOS:A1993KG56600036","View Full Record in Web of Science")</f>
        <v>View Full Record in Web of Science</v>
      </c>
    </row>
    <row r="559" spans="1:72" x14ac:dyDescent="0.15">
      <c r="A559" t="s">
        <v>72</v>
      </c>
      <c r="B559" t="s">
        <v>6399</v>
      </c>
      <c r="C559" t="s">
        <v>74</v>
      </c>
      <c r="D559" t="s">
        <v>74</v>
      </c>
      <c r="E559" t="s">
        <v>74</v>
      </c>
      <c r="F559" t="s">
        <v>6399</v>
      </c>
      <c r="G559" t="s">
        <v>74</v>
      </c>
      <c r="H559" t="s">
        <v>74</v>
      </c>
      <c r="I559" t="s">
        <v>6400</v>
      </c>
      <c r="J559" t="s">
        <v>440</v>
      </c>
      <c r="K559" t="s">
        <v>74</v>
      </c>
      <c r="L559" t="s">
        <v>74</v>
      </c>
      <c r="M559" t="s">
        <v>77</v>
      </c>
      <c r="N559" t="s">
        <v>78</v>
      </c>
      <c r="O559" t="s">
        <v>74</v>
      </c>
      <c r="P559" t="s">
        <v>74</v>
      </c>
      <c r="Q559" t="s">
        <v>74</v>
      </c>
      <c r="R559" t="s">
        <v>74</v>
      </c>
      <c r="S559" t="s">
        <v>74</v>
      </c>
      <c r="T559" t="s">
        <v>74</v>
      </c>
      <c r="U559" t="s">
        <v>6401</v>
      </c>
      <c r="V559" t="s">
        <v>6402</v>
      </c>
      <c r="W559" t="s">
        <v>6403</v>
      </c>
      <c r="X559" t="s">
        <v>6404</v>
      </c>
      <c r="Y559" t="s">
        <v>6405</v>
      </c>
      <c r="Z559" t="s">
        <v>74</v>
      </c>
      <c r="AA559" t="s">
        <v>74</v>
      </c>
      <c r="AB559" t="s">
        <v>74</v>
      </c>
      <c r="AC559" t="s">
        <v>74</v>
      </c>
      <c r="AD559" t="s">
        <v>74</v>
      </c>
      <c r="AE559" t="s">
        <v>74</v>
      </c>
      <c r="AF559" t="s">
        <v>74</v>
      </c>
      <c r="AG559">
        <v>15</v>
      </c>
      <c r="AH559">
        <v>78</v>
      </c>
      <c r="AI559">
        <v>89</v>
      </c>
      <c r="AJ559">
        <v>2</v>
      </c>
      <c r="AK559">
        <v>12</v>
      </c>
      <c r="AL559" t="s">
        <v>256</v>
      </c>
      <c r="AM559" t="s">
        <v>257</v>
      </c>
      <c r="AN559" t="s">
        <v>396</v>
      </c>
      <c r="AO559" t="s">
        <v>446</v>
      </c>
      <c r="AP559" t="s">
        <v>74</v>
      </c>
      <c r="AQ559" t="s">
        <v>74</v>
      </c>
      <c r="AR559" t="s">
        <v>447</v>
      </c>
      <c r="AS559" t="s">
        <v>448</v>
      </c>
      <c r="AT559" t="s">
        <v>6406</v>
      </c>
      <c r="AU559">
        <v>1993</v>
      </c>
      <c r="AV559">
        <v>20</v>
      </c>
      <c r="AW559">
        <v>1</v>
      </c>
      <c r="AX559" t="s">
        <v>74</v>
      </c>
      <c r="AY559" t="s">
        <v>74</v>
      </c>
      <c r="AZ559" t="s">
        <v>74</v>
      </c>
      <c r="BA559" t="s">
        <v>74</v>
      </c>
      <c r="BB559">
        <v>57</v>
      </c>
      <c r="BC559">
        <v>60</v>
      </c>
      <c r="BD559" t="s">
        <v>74</v>
      </c>
      <c r="BE559" t="s">
        <v>6407</v>
      </c>
      <c r="BF559" t="str">
        <f>HYPERLINK("http://dx.doi.org/10.1029/92GL02676","http://dx.doi.org/10.1029/92GL02676")</f>
        <v>http://dx.doi.org/10.1029/92GL02676</v>
      </c>
      <c r="BG559" t="s">
        <v>74</v>
      </c>
      <c r="BH559" t="s">
        <v>74</v>
      </c>
      <c r="BI559">
        <v>4</v>
      </c>
      <c r="BJ559" t="s">
        <v>451</v>
      </c>
      <c r="BK559" t="s">
        <v>88</v>
      </c>
      <c r="BL559" t="s">
        <v>452</v>
      </c>
      <c r="BM559" t="s">
        <v>6408</v>
      </c>
      <c r="BN559" t="s">
        <v>74</v>
      </c>
      <c r="BO559" t="s">
        <v>129</v>
      </c>
      <c r="BP559" t="s">
        <v>74</v>
      </c>
      <c r="BQ559" t="s">
        <v>74</v>
      </c>
      <c r="BR559" t="s">
        <v>91</v>
      </c>
      <c r="BS559" t="s">
        <v>6409</v>
      </c>
      <c r="BT559" t="str">
        <f>HYPERLINK("https%3A%2F%2Fwww.webofscience.com%2Fwos%2Fwoscc%2Ffull-record%2FWOS:A1993KH68800015","View Full Record in Web of Science")</f>
        <v>View Full Record in Web of Science</v>
      </c>
    </row>
    <row r="560" spans="1:72" x14ac:dyDescent="0.15">
      <c r="A560" t="s">
        <v>72</v>
      </c>
      <c r="B560" t="s">
        <v>6410</v>
      </c>
      <c r="C560" t="s">
        <v>74</v>
      </c>
      <c r="D560" t="s">
        <v>74</v>
      </c>
      <c r="E560" t="s">
        <v>74</v>
      </c>
      <c r="F560" t="s">
        <v>6410</v>
      </c>
      <c r="G560" t="s">
        <v>74</v>
      </c>
      <c r="H560" t="s">
        <v>74</v>
      </c>
      <c r="I560" t="s">
        <v>6411</v>
      </c>
      <c r="J560" t="s">
        <v>423</v>
      </c>
      <c r="K560" t="s">
        <v>74</v>
      </c>
      <c r="L560" t="s">
        <v>74</v>
      </c>
      <c r="M560" t="s">
        <v>77</v>
      </c>
      <c r="N560" t="s">
        <v>78</v>
      </c>
      <c r="O560" t="s">
        <v>74</v>
      </c>
      <c r="P560" t="s">
        <v>74</v>
      </c>
      <c r="Q560" t="s">
        <v>74</v>
      </c>
      <c r="R560" t="s">
        <v>74</v>
      </c>
      <c r="S560" t="s">
        <v>74</v>
      </c>
      <c r="T560" t="s">
        <v>74</v>
      </c>
      <c r="U560" t="s">
        <v>6412</v>
      </c>
      <c r="V560" t="s">
        <v>6413</v>
      </c>
      <c r="W560" t="s">
        <v>6414</v>
      </c>
      <c r="X560" t="s">
        <v>6415</v>
      </c>
      <c r="Y560" t="s">
        <v>6416</v>
      </c>
      <c r="Z560" t="s">
        <v>74</v>
      </c>
      <c r="AA560" t="s">
        <v>74</v>
      </c>
      <c r="AB560" t="s">
        <v>74</v>
      </c>
      <c r="AC560" t="s">
        <v>74</v>
      </c>
      <c r="AD560" t="s">
        <v>74</v>
      </c>
      <c r="AE560" t="s">
        <v>74</v>
      </c>
      <c r="AF560" t="s">
        <v>74</v>
      </c>
      <c r="AG560">
        <v>24</v>
      </c>
      <c r="AH560">
        <v>16</v>
      </c>
      <c r="AI560">
        <v>16</v>
      </c>
      <c r="AJ560">
        <v>0</v>
      </c>
      <c r="AK560">
        <v>0</v>
      </c>
      <c r="AL560" t="s">
        <v>429</v>
      </c>
      <c r="AM560" t="s">
        <v>430</v>
      </c>
      <c r="AN560" t="s">
        <v>431</v>
      </c>
      <c r="AO560" t="s">
        <v>432</v>
      </c>
      <c r="AP560" t="s">
        <v>74</v>
      </c>
      <c r="AQ560" t="s">
        <v>74</v>
      </c>
      <c r="AR560" t="s">
        <v>423</v>
      </c>
      <c r="AS560" t="s">
        <v>433</v>
      </c>
      <c r="AT560" t="s">
        <v>6417</v>
      </c>
      <c r="AU560">
        <v>1993</v>
      </c>
      <c r="AV560">
        <v>361</v>
      </c>
      <c r="AW560">
        <v>6407</v>
      </c>
      <c r="AX560" t="s">
        <v>74</v>
      </c>
      <c r="AY560" t="s">
        <v>74</v>
      </c>
      <c r="AZ560" t="s">
        <v>74</v>
      </c>
      <c r="BA560" t="s">
        <v>74</v>
      </c>
      <c r="BB560">
        <v>49</v>
      </c>
      <c r="BC560">
        <v>51</v>
      </c>
      <c r="BD560" t="s">
        <v>74</v>
      </c>
      <c r="BE560" t="s">
        <v>6418</v>
      </c>
      <c r="BF560" t="str">
        <f>HYPERLINK("http://dx.doi.org/10.1038/361049a0","http://dx.doi.org/10.1038/361049a0")</f>
        <v>http://dx.doi.org/10.1038/361049a0</v>
      </c>
      <c r="BG560" t="s">
        <v>74</v>
      </c>
      <c r="BH560" t="s">
        <v>74</v>
      </c>
      <c r="BI560">
        <v>3</v>
      </c>
      <c r="BJ560" t="s">
        <v>361</v>
      </c>
      <c r="BK560" t="s">
        <v>88</v>
      </c>
      <c r="BL560" t="s">
        <v>362</v>
      </c>
      <c r="BM560" t="s">
        <v>6419</v>
      </c>
      <c r="BN560" t="s">
        <v>74</v>
      </c>
      <c r="BO560" t="s">
        <v>74</v>
      </c>
      <c r="BP560" t="s">
        <v>74</v>
      </c>
      <c r="BQ560" t="s">
        <v>74</v>
      </c>
      <c r="BR560" t="s">
        <v>91</v>
      </c>
      <c r="BS560" t="s">
        <v>6420</v>
      </c>
      <c r="BT560" t="str">
        <f>HYPERLINK("https%3A%2F%2Fwww.webofscience.com%2Fwos%2Fwoscc%2Ffull-record%2FWOS:A1993KF71800042","View Full Record in Web of Science")</f>
        <v>View Full Record in Web of Science</v>
      </c>
    </row>
    <row r="561" spans="1:72" x14ac:dyDescent="0.15">
      <c r="A561" t="s">
        <v>6421</v>
      </c>
      <c r="B561" t="s">
        <v>6422</v>
      </c>
      <c r="C561" t="s">
        <v>74</v>
      </c>
      <c r="D561" t="s">
        <v>74</v>
      </c>
      <c r="E561" t="s">
        <v>6423</v>
      </c>
      <c r="F561" t="s">
        <v>6422</v>
      </c>
      <c r="G561" t="s">
        <v>74</v>
      </c>
      <c r="H561" t="s">
        <v>74</v>
      </c>
      <c r="I561" t="s">
        <v>6424</v>
      </c>
      <c r="J561" t="s">
        <v>6425</v>
      </c>
      <c r="K561" t="s">
        <v>74</v>
      </c>
      <c r="L561" t="s">
        <v>74</v>
      </c>
      <c r="M561" t="s">
        <v>77</v>
      </c>
      <c r="N561" t="s">
        <v>6426</v>
      </c>
      <c r="O561" t="s">
        <v>6427</v>
      </c>
      <c r="P561" t="s">
        <v>6428</v>
      </c>
      <c r="Q561" t="s">
        <v>6429</v>
      </c>
      <c r="R561" t="s">
        <v>74</v>
      </c>
      <c r="S561" t="s">
        <v>74</v>
      </c>
      <c r="T561" t="s">
        <v>74</v>
      </c>
      <c r="U561" t="s">
        <v>74</v>
      </c>
      <c r="V561" t="s">
        <v>74</v>
      </c>
      <c r="W561" t="s">
        <v>6430</v>
      </c>
      <c r="X561" t="s">
        <v>4619</v>
      </c>
      <c r="Y561" t="s">
        <v>74</v>
      </c>
      <c r="Z561" t="s">
        <v>74</v>
      </c>
      <c r="AA561" t="s">
        <v>74</v>
      </c>
      <c r="AB561" t="s">
        <v>74</v>
      </c>
      <c r="AC561" t="s">
        <v>74</v>
      </c>
      <c r="AD561" t="s">
        <v>74</v>
      </c>
      <c r="AE561" t="s">
        <v>74</v>
      </c>
      <c r="AF561" t="s">
        <v>74</v>
      </c>
      <c r="AG561">
        <v>0</v>
      </c>
      <c r="AH561">
        <v>3</v>
      </c>
      <c r="AI561">
        <v>3</v>
      </c>
      <c r="AJ561">
        <v>0</v>
      </c>
      <c r="AK561">
        <v>0</v>
      </c>
      <c r="AL561" t="s">
        <v>6431</v>
      </c>
      <c r="AM561" t="s">
        <v>3347</v>
      </c>
      <c r="AN561" t="s">
        <v>6432</v>
      </c>
      <c r="AO561" t="s">
        <v>74</v>
      </c>
      <c r="AP561" t="s">
        <v>74</v>
      </c>
      <c r="AQ561" t="s">
        <v>74</v>
      </c>
      <c r="AR561" t="s">
        <v>74</v>
      </c>
      <c r="AS561" t="s">
        <v>74</v>
      </c>
      <c r="AT561" t="s">
        <v>74</v>
      </c>
      <c r="AU561">
        <v>1993</v>
      </c>
      <c r="AV561" t="s">
        <v>74</v>
      </c>
      <c r="AW561" t="s">
        <v>74</v>
      </c>
      <c r="AX561" t="s">
        <v>74</v>
      </c>
      <c r="AY561" t="s">
        <v>74</v>
      </c>
      <c r="AZ561" t="s">
        <v>74</v>
      </c>
      <c r="BA561" t="s">
        <v>74</v>
      </c>
      <c r="BB561">
        <v>842</v>
      </c>
      <c r="BC561">
        <v>845</v>
      </c>
      <c r="BD561" t="s">
        <v>74</v>
      </c>
      <c r="BE561" t="s">
        <v>74</v>
      </c>
      <c r="BF561" t="s">
        <v>74</v>
      </c>
      <c r="BG561" t="s">
        <v>74</v>
      </c>
      <c r="BH561" t="s">
        <v>74</v>
      </c>
      <c r="BI561">
        <v>4</v>
      </c>
      <c r="BJ561" t="s">
        <v>3985</v>
      </c>
      <c r="BK561" t="s">
        <v>6433</v>
      </c>
      <c r="BL561" t="s">
        <v>3986</v>
      </c>
      <c r="BM561" t="s">
        <v>6434</v>
      </c>
      <c r="BN561" t="s">
        <v>74</v>
      </c>
      <c r="BO561" t="s">
        <v>74</v>
      </c>
      <c r="BP561" t="s">
        <v>74</v>
      </c>
      <c r="BQ561" t="s">
        <v>74</v>
      </c>
      <c r="BR561" t="s">
        <v>91</v>
      </c>
      <c r="BS561" t="s">
        <v>6435</v>
      </c>
      <c r="BT561" t="str">
        <f>HYPERLINK("https%3A%2F%2Fwww.webofscience.com%2Fwos%2Fwoscc%2Ffull-record%2FWOS:A1993BC09G00219","View Full Record in Web of Science")</f>
        <v>View Full Record in Web of Science</v>
      </c>
    </row>
    <row r="562" spans="1:72" x14ac:dyDescent="0.15">
      <c r="A562" t="s">
        <v>6421</v>
      </c>
      <c r="B562" t="s">
        <v>6436</v>
      </c>
      <c r="C562" t="s">
        <v>74</v>
      </c>
      <c r="D562" t="s">
        <v>74</v>
      </c>
      <c r="E562" t="s">
        <v>6423</v>
      </c>
      <c r="F562" t="s">
        <v>6436</v>
      </c>
      <c r="G562" t="s">
        <v>74</v>
      </c>
      <c r="H562" t="s">
        <v>74</v>
      </c>
      <c r="I562" t="s">
        <v>6437</v>
      </c>
      <c r="J562" t="s">
        <v>6425</v>
      </c>
      <c r="K562" t="s">
        <v>74</v>
      </c>
      <c r="L562" t="s">
        <v>74</v>
      </c>
      <c r="M562" t="s">
        <v>77</v>
      </c>
      <c r="N562" t="s">
        <v>6426</v>
      </c>
      <c r="O562" t="s">
        <v>6427</v>
      </c>
      <c r="P562" t="s">
        <v>6428</v>
      </c>
      <c r="Q562" t="s">
        <v>6429</v>
      </c>
      <c r="R562" t="s">
        <v>74</v>
      </c>
      <c r="S562" t="s">
        <v>74</v>
      </c>
      <c r="T562" t="s">
        <v>74</v>
      </c>
      <c r="U562" t="s">
        <v>74</v>
      </c>
      <c r="V562" t="s">
        <v>74</v>
      </c>
      <c r="W562" t="s">
        <v>6438</v>
      </c>
      <c r="X562" t="s">
        <v>74</v>
      </c>
      <c r="Y562" t="s">
        <v>74</v>
      </c>
      <c r="Z562" t="s">
        <v>74</v>
      </c>
      <c r="AA562" t="s">
        <v>74</v>
      </c>
      <c r="AB562" t="s">
        <v>74</v>
      </c>
      <c r="AC562" t="s">
        <v>74</v>
      </c>
      <c r="AD562" t="s">
        <v>74</v>
      </c>
      <c r="AE562" t="s">
        <v>74</v>
      </c>
      <c r="AF562" t="s">
        <v>74</v>
      </c>
      <c r="AG562">
        <v>0</v>
      </c>
      <c r="AH562">
        <v>6</v>
      </c>
      <c r="AI562">
        <v>6</v>
      </c>
      <c r="AJ562">
        <v>0</v>
      </c>
      <c r="AK562">
        <v>0</v>
      </c>
      <c r="AL562" t="s">
        <v>6431</v>
      </c>
      <c r="AM562" t="s">
        <v>3347</v>
      </c>
      <c r="AN562" t="s">
        <v>6432</v>
      </c>
      <c r="AO562" t="s">
        <v>74</v>
      </c>
      <c r="AP562" t="s">
        <v>74</v>
      </c>
      <c r="AQ562" t="s">
        <v>74</v>
      </c>
      <c r="AR562" t="s">
        <v>74</v>
      </c>
      <c r="AS562" t="s">
        <v>74</v>
      </c>
      <c r="AT562" t="s">
        <v>74</v>
      </c>
      <c r="AU562">
        <v>1993</v>
      </c>
      <c r="AV562" t="s">
        <v>74</v>
      </c>
      <c r="AW562" t="s">
        <v>74</v>
      </c>
      <c r="AX562" t="s">
        <v>74</v>
      </c>
      <c r="AY562" t="s">
        <v>74</v>
      </c>
      <c r="AZ562" t="s">
        <v>74</v>
      </c>
      <c r="BA562" t="s">
        <v>74</v>
      </c>
      <c r="BB562">
        <v>846</v>
      </c>
      <c r="BC562">
        <v>849</v>
      </c>
      <c r="BD562" t="s">
        <v>74</v>
      </c>
      <c r="BE562" t="s">
        <v>74</v>
      </c>
      <c r="BF562" t="s">
        <v>74</v>
      </c>
      <c r="BG562" t="s">
        <v>74</v>
      </c>
      <c r="BH562" t="s">
        <v>74</v>
      </c>
      <c r="BI562">
        <v>4</v>
      </c>
      <c r="BJ562" t="s">
        <v>3985</v>
      </c>
      <c r="BK562" t="s">
        <v>6433</v>
      </c>
      <c r="BL562" t="s">
        <v>3986</v>
      </c>
      <c r="BM562" t="s">
        <v>6434</v>
      </c>
      <c r="BN562" t="s">
        <v>74</v>
      </c>
      <c r="BO562" t="s">
        <v>74</v>
      </c>
      <c r="BP562" t="s">
        <v>74</v>
      </c>
      <c r="BQ562" t="s">
        <v>74</v>
      </c>
      <c r="BR562" t="s">
        <v>91</v>
      </c>
      <c r="BS562" t="s">
        <v>6439</v>
      </c>
      <c r="BT562" t="str">
        <f>HYPERLINK("https%3A%2F%2Fwww.webofscience.com%2Fwos%2Fwoscc%2Ffull-record%2FWOS:A1993BC09G00220","View Full Record in Web of Science")</f>
        <v>View Full Record in Web of Science</v>
      </c>
    </row>
    <row r="563" spans="1:72" x14ac:dyDescent="0.15">
      <c r="A563" t="s">
        <v>72</v>
      </c>
      <c r="B563" t="s">
        <v>6440</v>
      </c>
      <c r="C563" t="s">
        <v>74</v>
      </c>
      <c r="D563" t="s">
        <v>74</v>
      </c>
      <c r="E563" t="s">
        <v>74</v>
      </c>
      <c r="F563" t="s">
        <v>6440</v>
      </c>
      <c r="G563" t="s">
        <v>74</v>
      </c>
      <c r="H563" t="s">
        <v>74</v>
      </c>
      <c r="I563" t="s">
        <v>6441</v>
      </c>
      <c r="J563" t="s">
        <v>6442</v>
      </c>
      <c r="K563" t="s">
        <v>74</v>
      </c>
      <c r="L563" t="s">
        <v>74</v>
      </c>
      <c r="M563" t="s">
        <v>77</v>
      </c>
      <c r="N563" t="s">
        <v>78</v>
      </c>
      <c r="O563" t="s">
        <v>74</v>
      </c>
      <c r="P563" t="s">
        <v>74</v>
      </c>
      <c r="Q563" t="s">
        <v>74</v>
      </c>
      <c r="R563" t="s">
        <v>74</v>
      </c>
      <c r="S563" t="s">
        <v>74</v>
      </c>
      <c r="T563" t="s">
        <v>6443</v>
      </c>
      <c r="U563" t="s">
        <v>6444</v>
      </c>
      <c r="V563" t="s">
        <v>6445</v>
      </c>
      <c r="W563" t="s">
        <v>6446</v>
      </c>
      <c r="X563" t="s">
        <v>2803</v>
      </c>
      <c r="Y563" t="s">
        <v>74</v>
      </c>
      <c r="Z563" t="s">
        <v>74</v>
      </c>
      <c r="AA563" t="s">
        <v>74</v>
      </c>
      <c r="AB563" t="s">
        <v>6447</v>
      </c>
      <c r="AC563" t="s">
        <v>74</v>
      </c>
      <c r="AD563" t="s">
        <v>74</v>
      </c>
      <c r="AE563" t="s">
        <v>74</v>
      </c>
      <c r="AF563" t="s">
        <v>74</v>
      </c>
      <c r="AG563">
        <v>42</v>
      </c>
      <c r="AH563">
        <v>45</v>
      </c>
      <c r="AI563">
        <v>46</v>
      </c>
      <c r="AJ563">
        <v>0</v>
      </c>
      <c r="AK563">
        <v>2</v>
      </c>
      <c r="AL563" t="s">
        <v>6448</v>
      </c>
      <c r="AM563" t="s">
        <v>6449</v>
      </c>
      <c r="AN563" t="s">
        <v>6450</v>
      </c>
      <c r="AO563" t="s">
        <v>6451</v>
      </c>
      <c r="AP563" t="s">
        <v>74</v>
      </c>
      <c r="AQ563" t="s">
        <v>74</v>
      </c>
      <c r="AR563" t="s">
        <v>6452</v>
      </c>
      <c r="AS563" t="s">
        <v>6453</v>
      </c>
      <c r="AT563" t="s">
        <v>74</v>
      </c>
      <c r="AU563">
        <v>1993</v>
      </c>
      <c r="AV563">
        <v>32</v>
      </c>
      <c r="AW563">
        <v>4</v>
      </c>
      <c r="AX563" t="s">
        <v>74</v>
      </c>
      <c r="AY563" t="s">
        <v>74</v>
      </c>
      <c r="AZ563" t="s">
        <v>74</v>
      </c>
      <c r="BA563" t="s">
        <v>74</v>
      </c>
      <c r="BB563">
        <v>261</v>
      </c>
      <c r="BC563">
        <v>268</v>
      </c>
      <c r="BD563" t="s">
        <v>74</v>
      </c>
      <c r="BE563" t="s">
        <v>74</v>
      </c>
      <c r="BF563" t="s">
        <v>74</v>
      </c>
      <c r="BG563" t="s">
        <v>74</v>
      </c>
      <c r="BH563" t="s">
        <v>74</v>
      </c>
      <c r="BI563">
        <v>8</v>
      </c>
      <c r="BJ563" t="s">
        <v>5356</v>
      </c>
      <c r="BK563" t="s">
        <v>88</v>
      </c>
      <c r="BL563" t="s">
        <v>5356</v>
      </c>
      <c r="BM563" t="s">
        <v>6454</v>
      </c>
      <c r="BN563" t="s">
        <v>74</v>
      </c>
      <c r="BO563" t="s">
        <v>74</v>
      </c>
      <c r="BP563" t="s">
        <v>74</v>
      </c>
      <c r="BQ563" t="s">
        <v>74</v>
      </c>
      <c r="BR563" t="s">
        <v>91</v>
      </c>
      <c r="BS563" t="s">
        <v>6455</v>
      </c>
      <c r="BT563" t="str">
        <f>HYPERLINK("https%3A%2F%2Fwww.webofscience.com%2Fwos%2Fwoscc%2Ffull-record%2FWOS:A1993MM17900008","View Full Record in Web of Science")</f>
        <v>View Full Record in Web of Science</v>
      </c>
    </row>
    <row r="564" spans="1:72" x14ac:dyDescent="0.15">
      <c r="A564" t="s">
        <v>72</v>
      </c>
      <c r="B564" t="s">
        <v>6456</v>
      </c>
      <c r="C564" t="s">
        <v>74</v>
      </c>
      <c r="D564" t="s">
        <v>74</v>
      </c>
      <c r="E564" t="s">
        <v>74</v>
      </c>
      <c r="F564" t="s">
        <v>6456</v>
      </c>
      <c r="G564" t="s">
        <v>74</v>
      </c>
      <c r="H564" t="s">
        <v>74</v>
      </c>
      <c r="I564" t="s">
        <v>6457</v>
      </c>
      <c r="J564" t="s">
        <v>6458</v>
      </c>
      <c r="K564" t="s">
        <v>74</v>
      </c>
      <c r="L564" t="s">
        <v>74</v>
      </c>
      <c r="M564" t="s">
        <v>77</v>
      </c>
      <c r="N564" t="s">
        <v>484</v>
      </c>
      <c r="O564" t="s">
        <v>74</v>
      </c>
      <c r="P564" t="s">
        <v>74</v>
      </c>
      <c r="Q564" t="s">
        <v>74</v>
      </c>
      <c r="R564" t="s">
        <v>74</v>
      </c>
      <c r="S564" t="s">
        <v>74</v>
      </c>
      <c r="T564" t="s">
        <v>74</v>
      </c>
      <c r="U564" t="s">
        <v>6459</v>
      </c>
      <c r="V564" t="s">
        <v>6460</v>
      </c>
      <c r="W564" t="s">
        <v>6461</v>
      </c>
      <c r="X564" t="s">
        <v>6462</v>
      </c>
      <c r="Y564" t="s">
        <v>6463</v>
      </c>
      <c r="Z564" t="s">
        <v>74</v>
      </c>
      <c r="AA564" t="s">
        <v>74</v>
      </c>
      <c r="AB564" t="s">
        <v>74</v>
      </c>
      <c r="AC564" t="s">
        <v>74</v>
      </c>
      <c r="AD564" t="s">
        <v>74</v>
      </c>
      <c r="AE564" t="s">
        <v>74</v>
      </c>
      <c r="AF564" t="s">
        <v>74</v>
      </c>
      <c r="AG564">
        <v>91</v>
      </c>
      <c r="AH564">
        <v>0</v>
      </c>
      <c r="AI564">
        <v>1</v>
      </c>
      <c r="AJ564">
        <v>0</v>
      </c>
      <c r="AK564">
        <v>3</v>
      </c>
      <c r="AL564" t="s">
        <v>2079</v>
      </c>
      <c r="AM564" t="s">
        <v>257</v>
      </c>
      <c r="AN564" t="s">
        <v>2080</v>
      </c>
      <c r="AO564" t="s">
        <v>6464</v>
      </c>
      <c r="AP564" t="s">
        <v>74</v>
      </c>
      <c r="AQ564" t="s">
        <v>74</v>
      </c>
      <c r="AR564" t="s">
        <v>6465</v>
      </c>
      <c r="AS564" t="s">
        <v>6466</v>
      </c>
      <c r="AT564" t="s">
        <v>74</v>
      </c>
      <c r="AU564">
        <v>1993</v>
      </c>
      <c r="AV564" t="s">
        <v>74</v>
      </c>
      <c r="AW564">
        <v>232</v>
      </c>
      <c r="AX564" t="s">
        <v>74</v>
      </c>
      <c r="AY564" t="s">
        <v>74</v>
      </c>
      <c r="AZ564" t="s">
        <v>74</v>
      </c>
      <c r="BA564" t="s">
        <v>74</v>
      </c>
      <c r="BB564">
        <v>133</v>
      </c>
      <c r="BC564">
        <v>184</v>
      </c>
      <c r="BD564" t="s">
        <v>74</v>
      </c>
      <c r="BE564" t="s">
        <v>74</v>
      </c>
      <c r="BF564" t="s">
        <v>74</v>
      </c>
      <c r="BG564" t="s">
        <v>74</v>
      </c>
      <c r="BH564" t="s">
        <v>74</v>
      </c>
      <c r="BI564">
        <v>52</v>
      </c>
      <c r="BJ564" t="s">
        <v>5632</v>
      </c>
      <c r="BK564" t="s">
        <v>88</v>
      </c>
      <c r="BL564" t="s">
        <v>2087</v>
      </c>
      <c r="BM564" t="s">
        <v>6467</v>
      </c>
      <c r="BN564" t="s">
        <v>74</v>
      </c>
      <c r="BO564" t="s">
        <v>74</v>
      </c>
      <c r="BP564" t="s">
        <v>74</v>
      </c>
      <c r="BQ564" t="s">
        <v>74</v>
      </c>
      <c r="BR564" t="s">
        <v>91</v>
      </c>
      <c r="BS564" t="s">
        <v>6468</v>
      </c>
      <c r="BT564" t="str">
        <f>HYPERLINK("https%3A%2F%2Fwww.webofscience.com%2Fwos%2Fwoscc%2Ffull-record%2FWOS:A1993KJ22200005","View Full Record in Web of Science")</f>
        <v>View Full Record in Web of Science</v>
      </c>
    </row>
    <row r="565" spans="1:72" x14ac:dyDescent="0.15">
      <c r="A565" t="s">
        <v>72</v>
      </c>
      <c r="B565" t="s">
        <v>6469</v>
      </c>
      <c r="C565" t="s">
        <v>74</v>
      </c>
      <c r="D565" t="s">
        <v>74</v>
      </c>
      <c r="E565" t="s">
        <v>74</v>
      </c>
      <c r="F565" t="s">
        <v>6469</v>
      </c>
      <c r="G565" t="s">
        <v>74</v>
      </c>
      <c r="H565" t="s">
        <v>74</v>
      </c>
      <c r="I565" t="s">
        <v>6470</v>
      </c>
      <c r="J565" t="s">
        <v>6471</v>
      </c>
      <c r="K565" t="s">
        <v>74</v>
      </c>
      <c r="L565" t="s">
        <v>74</v>
      </c>
      <c r="M565" t="s">
        <v>77</v>
      </c>
      <c r="N565" t="s">
        <v>78</v>
      </c>
      <c r="O565" t="s">
        <v>74</v>
      </c>
      <c r="P565" t="s">
        <v>74</v>
      </c>
      <c r="Q565" t="s">
        <v>74</v>
      </c>
      <c r="R565" t="s">
        <v>74</v>
      </c>
      <c r="S565" t="s">
        <v>74</v>
      </c>
      <c r="T565" t="s">
        <v>74</v>
      </c>
      <c r="U565" t="s">
        <v>6472</v>
      </c>
      <c r="V565" t="s">
        <v>6473</v>
      </c>
      <c r="W565" t="s">
        <v>6474</v>
      </c>
      <c r="X565" t="s">
        <v>6475</v>
      </c>
      <c r="Y565" t="s">
        <v>74</v>
      </c>
      <c r="Z565" t="s">
        <v>74</v>
      </c>
      <c r="AA565" t="s">
        <v>74</v>
      </c>
      <c r="AB565" t="s">
        <v>74</v>
      </c>
      <c r="AC565" t="s">
        <v>74</v>
      </c>
      <c r="AD565" t="s">
        <v>74</v>
      </c>
      <c r="AE565" t="s">
        <v>74</v>
      </c>
      <c r="AF565" t="s">
        <v>74</v>
      </c>
      <c r="AG565">
        <v>19</v>
      </c>
      <c r="AH565">
        <v>14</v>
      </c>
      <c r="AI565">
        <v>14</v>
      </c>
      <c r="AJ565">
        <v>1</v>
      </c>
      <c r="AK565">
        <v>1</v>
      </c>
      <c r="AL565" t="s">
        <v>873</v>
      </c>
      <c r="AM565" t="s">
        <v>140</v>
      </c>
      <c r="AN565" t="s">
        <v>874</v>
      </c>
      <c r="AO565" t="s">
        <v>522</v>
      </c>
      <c r="AP565" t="s">
        <v>74</v>
      </c>
      <c r="AQ565" t="s">
        <v>74</v>
      </c>
      <c r="AR565" t="s">
        <v>6476</v>
      </c>
      <c r="AS565" t="s">
        <v>524</v>
      </c>
      <c r="AT565" t="s">
        <v>6477</v>
      </c>
      <c r="AU565">
        <v>1993</v>
      </c>
      <c r="AV565">
        <v>13</v>
      </c>
      <c r="AW565">
        <v>1</v>
      </c>
      <c r="AX565" t="s">
        <v>74</v>
      </c>
      <c r="AY565" t="s">
        <v>74</v>
      </c>
      <c r="AZ565" t="s">
        <v>74</v>
      </c>
      <c r="BA565" t="s">
        <v>74</v>
      </c>
      <c r="BB565">
        <v>7</v>
      </c>
      <c r="BC565">
        <v>29</v>
      </c>
      <c r="BD565" t="s">
        <v>74</v>
      </c>
      <c r="BE565" t="s">
        <v>6478</v>
      </c>
      <c r="BF565" t="str">
        <f>HYPERLINK("http://dx.doi.org/10.1016/0273-1177(93)90003-T","http://dx.doi.org/10.1016/0273-1177(93)90003-T")</f>
        <v>http://dx.doi.org/10.1016/0273-1177(93)90003-T</v>
      </c>
      <c r="BG565" t="s">
        <v>74</v>
      </c>
      <c r="BH565" t="s">
        <v>74</v>
      </c>
      <c r="BI565">
        <v>23</v>
      </c>
      <c r="BJ565" t="s">
        <v>527</v>
      </c>
      <c r="BK565" t="s">
        <v>88</v>
      </c>
      <c r="BL565" t="s">
        <v>528</v>
      </c>
      <c r="BM565" t="s">
        <v>6479</v>
      </c>
      <c r="BN565" t="s">
        <v>74</v>
      </c>
      <c r="BO565" t="s">
        <v>74</v>
      </c>
      <c r="BP565" t="s">
        <v>74</v>
      </c>
      <c r="BQ565" t="s">
        <v>74</v>
      </c>
      <c r="BR565" t="s">
        <v>91</v>
      </c>
      <c r="BS565" t="s">
        <v>6480</v>
      </c>
      <c r="BT565" t="str">
        <f>HYPERLINK("https%3A%2F%2Fwww.webofscience.com%2Fwos%2Fwoscc%2Ffull-record%2FWOS:A1993JW71000002","View Full Record in Web of Science")</f>
        <v>View Full Record in Web of Science</v>
      </c>
    </row>
    <row r="566" spans="1:72" x14ac:dyDescent="0.15">
      <c r="A566" t="s">
        <v>72</v>
      </c>
      <c r="B566" t="s">
        <v>6481</v>
      </c>
      <c r="C566" t="s">
        <v>74</v>
      </c>
      <c r="D566" t="s">
        <v>74</v>
      </c>
      <c r="E566" t="s">
        <v>74</v>
      </c>
      <c r="F566" t="s">
        <v>6481</v>
      </c>
      <c r="G566" t="s">
        <v>74</v>
      </c>
      <c r="H566" t="s">
        <v>74</v>
      </c>
      <c r="I566" t="s">
        <v>6482</v>
      </c>
      <c r="J566" t="s">
        <v>6471</v>
      </c>
      <c r="K566" t="s">
        <v>74</v>
      </c>
      <c r="L566" t="s">
        <v>74</v>
      </c>
      <c r="M566" t="s">
        <v>77</v>
      </c>
      <c r="N566" t="s">
        <v>78</v>
      </c>
      <c r="O566" t="s">
        <v>74</v>
      </c>
      <c r="P566" t="s">
        <v>74</v>
      </c>
      <c r="Q566" t="s">
        <v>74</v>
      </c>
      <c r="R566" t="s">
        <v>74</v>
      </c>
      <c r="S566" t="s">
        <v>74</v>
      </c>
      <c r="T566" t="s">
        <v>74</v>
      </c>
      <c r="U566" t="s">
        <v>6483</v>
      </c>
      <c r="V566" t="s">
        <v>6484</v>
      </c>
      <c r="W566" t="s">
        <v>6485</v>
      </c>
      <c r="X566" t="s">
        <v>6475</v>
      </c>
      <c r="Y566" t="s">
        <v>74</v>
      </c>
      <c r="Z566" t="s">
        <v>74</v>
      </c>
      <c r="AA566" t="s">
        <v>74</v>
      </c>
      <c r="AB566" t="s">
        <v>74</v>
      </c>
      <c r="AC566" t="s">
        <v>74</v>
      </c>
      <c r="AD566" t="s">
        <v>74</v>
      </c>
      <c r="AE566" t="s">
        <v>74</v>
      </c>
      <c r="AF566" t="s">
        <v>74</v>
      </c>
      <c r="AG566">
        <v>27</v>
      </c>
      <c r="AH566">
        <v>4</v>
      </c>
      <c r="AI566">
        <v>4</v>
      </c>
      <c r="AJ566">
        <v>0</v>
      </c>
      <c r="AK566">
        <v>0</v>
      </c>
      <c r="AL566" t="s">
        <v>873</v>
      </c>
      <c r="AM566" t="s">
        <v>140</v>
      </c>
      <c r="AN566" t="s">
        <v>874</v>
      </c>
      <c r="AO566" t="s">
        <v>522</v>
      </c>
      <c r="AP566" t="s">
        <v>74</v>
      </c>
      <c r="AQ566" t="s">
        <v>74</v>
      </c>
      <c r="AR566" t="s">
        <v>6476</v>
      </c>
      <c r="AS566" t="s">
        <v>524</v>
      </c>
      <c r="AT566" t="s">
        <v>6477</v>
      </c>
      <c r="AU566">
        <v>1993</v>
      </c>
      <c r="AV566">
        <v>13</v>
      </c>
      <c r="AW566">
        <v>1</v>
      </c>
      <c r="AX566" t="s">
        <v>74</v>
      </c>
      <c r="AY566" t="s">
        <v>74</v>
      </c>
      <c r="AZ566" t="s">
        <v>74</v>
      </c>
      <c r="BA566" t="s">
        <v>74</v>
      </c>
      <c r="BB566">
        <v>311</v>
      </c>
      <c r="BC566">
        <v>319</v>
      </c>
      <c r="BD566" t="s">
        <v>74</v>
      </c>
      <c r="BE566" t="s">
        <v>6486</v>
      </c>
      <c r="BF566" t="str">
        <f>HYPERLINK("http://dx.doi.org/10.1016/0273-1177(93)90029-B","http://dx.doi.org/10.1016/0273-1177(93)90029-B")</f>
        <v>http://dx.doi.org/10.1016/0273-1177(93)90029-B</v>
      </c>
      <c r="BG566" t="s">
        <v>74</v>
      </c>
      <c r="BH566" t="s">
        <v>74</v>
      </c>
      <c r="BI566">
        <v>9</v>
      </c>
      <c r="BJ566" t="s">
        <v>527</v>
      </c>
      <c r="BK566" t="s">
        <v>88</v>
      </c>
      <c r="BL566" t="s">
        <v>528</v>
      </c>
      <c r="BM566" t="s">
        <v>6479</v>
      </c>
      <c r="BN566" t="s">
        <v>74</v>
      </c>
      <c r="BO566" t="s">
        <v>74</v>
      </c>
      <c r="BP566" t="s">
        <v>74</v>
      </c>
      <c r="BQ566" t="s">
        <v>74</v>
      </c>
      <c r="BR566" t="s">
        <v>91</v>
      </c>
      <c r="BS566" t="s">
        <v>6487</v>
      </c>
      <c r="BT566" t="str">
        <f>HYPERLINK("https%3A%2F%2Fwww.webofscience.com%2Fwos%2Fwoscc%2Ffull-record%2FWOS:A1993JW71000028","View Full Record in Web of Science")</f>
        <v>View Full Record in Web of Science</v>
      </c>
    </row>
    <row r="567" spans="1:72" x14ac:dyDescent="0.15">
      <c r="A567" t="s">
        <v>6421</v>
      </c>
      <c r="B567" t="s">
        <v>6488</v>
      </c>
      <c r="C567" t="s">
        <v>74</v>
      </c>
      <c r="D567" t="s">
        <v>6489</v>
      </c>
      <c r="E567" t="s">
        <v>74</v>
      </c>
      <c r="F567" t="s">
        <v>6488</v>
      </c>
      <c r="G567" t="s">
        <v>74</v>
      </c>
      <c r="H567" t="s">
        <v>74</v>
      </c>
      <c r="I567" t="s">
        <v>6490</v>
      </c>
      <c r="J567" t="s">
        <v>6491</v>
      </c>
      <c r="K567" t="s">
        <v>6492</v>
      </c>
      <c r="L567" t="s">
        <v>74</v>
      </c>
      <c r="M567" t="s">
        <v>77</v>
      </c>
      <c r="N567" t="s">
        <v>6426</v>
      </c>
      <c r="O567" t="s">
        <v>6493</v>
      </c>
      <c r="P567" t="s">
        <v>6494</v>
      </c>
      <c r="Q567" t="s">
        <v>6495</v>
      </c>
      <c r="R567" t="s">
        <v>74</v>
      </c>
      <c r="S567" t="s">
        <v>74</v>
      </c>
      <c r="T567" t="s">
        <v>74</v>
      </c>
      <c r="U567" t="s">
        <v>74</v>
      </c>
      <c r="V567" t="s">
        <v>74</v>
      </c>
      <c r="W567" t="s">
        <v>6496</v>
      </c>
      <c r="X567" t="s">
        <v>821</v>
      </c>
      <c r="Y567" t="s">
        <v>74</v>
      </c>
      <c r="Z567" t="s">
        <v>74</v>
      </c>
      <c r="AA567" t="s">
        <v>6497</v>
      </c>
      <c r="AB567" t="s">
        <v>74</v>
      </c>
      <c r="AC567" t="s">
        <v>74</v>
      </c>
      <c r="AD567" t="s">
        <v>74</v>
      </c>
      <c r="AE567" t="s">
        <v>74</v>
      </c>
      <c r="AF567" t="s">
        <v>74</v>
      </c>
      <c r="AG567">
        <v>0</v>
      </c>
      <c r="AH567">
        <v>0</v>
      </c>
      <c r="AI567">
        <v>0</v>
      </c>
      <c r="AJ567">
        <v>0</v>
      </c>
      <c r="AK567">
        <v>0</v>
      </c>
      <c r="AL567" t="s">
        <v>6498</v>
      </c>
      <c r="AM567" t="s">
        <v>6499</v>
      </c>
      <c r="AN567" t="s">
        <v>6500</v>
      </c>
      <c r="AO567" t="s">
        <v>74</v>
      </c>
      <c r="AP567" t="s">
        <v>74</v>
      </c>
      <c r="AQ567" t="s">
        <v>6501</v>
      </c>
      <c r="AR567" t="s">
        <v>6502</v>
      </c>
      <c r="AS567" t="s">
        <v>74</v>
      </c>
      <c r="AT567" t="s">
        <v>74</v>
      </c>
      <c r="AU567">
        <v>1993</v>
      </c>
      <c r="AV567">
        <v>2050</v>
      </c>
      <c r="AW567" t="s">
        <v>74</v>
      </c>
      <c r="AX567" t="s">
        <v>74</v>
      </c>
      <c r="AY567" t="s">
        <v>74</v>
      </c>
      <c r="AZ567" t="s">
        <v>74</v>
      </c>
      <c r="BA567" t="s">
        <v>74</v>
      </c>
      <c r="BB567">
        <v>90</v>
      </c>
      <c r="BC567">
        <v>100</v>
      </c>
      <c r="BD567" t="s">
        <v>74</v>
      </c>
      <c r="BE567" t="s">
        <v>6503</v>
      </c>
      <c r="BF567" t="str">
        <f>HYPERLINK("http://dx.doi.org/10.1117/12.164813","http://dx.doi.org/10.1117/12.164813")</f>
        <v>http://dx.doi.org/10.1117/12.164813</v>
      </c>
      <c r="BG567" t="s">
        <v>74</v>
      </c>
      <c r="BH567" t="s">
        <v>74</v>
      </c>
      <c r="BI567">
        <v>11</v>
      </c>
      <c r="BJ567" t="s">
        <v>6504</v>
      </c>
      <c r="BK567" t="s">
        <v>6433</v>
      </c>
      <c r="BL567" t="s">
        <v>6505</v>
      </c>
      <c r="BM567" t="s">
        <v>6506</v>
      </c>
      <c r="BN567" t="s">
        <v>74</v>
      </c>
      <c r="BO567" t="s">
        <v>74</v>
      </c>
      <c r="BP567" t="s">
        <v>74</v>
      </c>
      <c r="BQ567" t="s">
        <v>74</v>
      </c>
      <c r="BR567" t="s">
        <v>91</v>
      </c>
      <c r="BS567" t="s">
        <v>6507</v>
      </c>
      <c r="BT567" t="str">
        <f>HYPERLINK("https%3A%2F%2Fwww.webofscience.com%2Fwos%2Fwoscc%2Ffull-record%2FWOS:A1993BZ89J00011","View Full Record in Web of Science")</f>
        <v>View Full Record in Web of Science</v>
      </c>
    </row>
    <row r="568" spans="1:72" x14ac:dyDescent="0.15">
      <c r="A568" t="s">
        <v>72</v>
      </c>
      <c r="B568" t="s">
        <v>6508</v>
      </c>
      <c r="C568" t="s">
        <v>74</v>
      </c>
      <c r="D568" t="s">
        <v>74</v>
      </c>
      <c r="E568" t="s">
        <v>74</v>
      </c>
      <c r="F568" t="s">
        <v>6508</v>
      </c>
      <c r="G568" t="s">
        <v>74</v>
      </c>
      <c r="H568" t="s">
        <v>74</v>
      </c>
      <c r="I568" t="s">
        <v>6509</v>
      </c>
      <c r="J568" t="s">
        <v>6510</v>
      </c>
      <c r="K568" t="s">
        <v>74</v>
      </c>
      <c r="L568" t="s">
        <v>74</v>
      </c>
      <c r="M568" t="s">
        <v>77</v>
      </c>
      <c r="N568" t="s">
        <v>78</v>
      </c>
      <c r="O568" t="s">
        <v>74</v>
      </c>
      <c r="P568" t="s">
        <v>74</v>
      </c>
      <c r="Q568" t="s">
        <v>74</v>
      </c>
      <c r="R568" t="s">
        <v>74</v>
      </c>
      <c r="S568" t="s">
        <v>74</v>
      </c>
      <c r="T568" t="s">
        <v>6511</v>
      </c>
      <c r="U568" t="s">
        <v>6512</v>
      </c>
      <c r="V568" t="s">
        <v>6513</v>
      </c>
      <c r="W568" t="s">
        <v>74</v>
      </c>
      <c r="X568" t="s">
        <v>74</v>
      </c>
      <c r="Y568" t="s">
        <v>6514</v>
      </c>
      <c r="Z568" t="s">
        <v>74</v>
      </c>
      <c r="AA568" t="s">
        <v>74</v>
      </c>
      <c r="AB568" t="s">
        <v>74</v>
      </c>
      <c r="AC568" t="s">
        <v>74</v>
      </c>
      <c r="AD568" t="s">
        <v>74</v>
      </c>
      <c r="AE568" t="s">
        <v>74</v>
      </c>
      <c r="AF568" t="s">
        <v>74</v>
      </c>
      <c r="AG568">
        <v>32</v>
      </c>
      <c r="AH568">
        <v>29</v>
      </c>
      <c r="AI568">
        <v>30</v>
      </c>
      <c r="AJ568">
        <v>1</v>
      </c>
      <c r="AK568">
        <v>4</v>
      </c>
      <c r="AL568" t="s">
        <v>938</v>
      </c>
      <c r="AM568" t="s">
        <v>3578</v>
      </c>
      <c r="AN568" t="s">
        <v>5376</v>
      </c>
      <c r="AO568" t="s">
        <v>6515</v>
      </c>
      <c r="AP568" t="s">
        <v>6516</v>
      </c>
      <c r="AQ568" t="s">
        <v>74</v>
      </c>
      <c r="AR568" t="s">
        <v>6510</v>
      </c>
      <c r="AS568" t="s">
        <v>6517</v>
      </c>
      <c r="AT568" t="s">
        <v>74</v>
      </c>
      <c r="AU568">
        <v>1993</v>
      </c>
      <c r="AV568">
        <v>17</v>
      </c>
      <c r="AW568" t="s">
        <v>749</v>
      </c>
      <c r="AX568" t="s">
        <v>74</v>
      </c>
      <c r="AY568" t="s">
        <v>74</v>
      </c>
      <c r="AZ568" t="s">
        <v>74</v>
      </c>
      <c r="BA568" t="s">
        <v>74</v>
      </c>
      <c r="BB568">
        <v>27</v>
      </c>
      <c r="BC568">
        <v>53</v>
      </c>
      <c r="BD568" t="s">
        <v>74</v>
      </c>
      <c r="BE568" t="s">
        <v>6518</v>
      </c>
      <c r="BF568" t="str">
        <f>HYPERLINK("http://dx.doi.org/10.1080/03115519308619487","http://dx.doi.org/10.1080/03115519308619487")</f>
        <v>http://dx.doi.org/10.1080/03115519308619487</v>
      </c>
      <c r="BG568" t="s">
        <v>74</v>
      </c>
      <c r="BH568" t="s">
        <v>74</v>
      </c>
      <c r="BI568">
        <v>27</v>
      </c>
      <c r="BJ568" t="s">
        <v>109</v>
      </c>
      <c r="BK568" t="s">
        <v>88</v>
      </c>
      <c r="BL568" t="s">
        <v>109</v>
      </c>
      <c r="BM568" t="s">
        <v>6519</v>
      </c>
      <c r="BN568" t="s">
        <v>74</v>
      </c>
      <c r="BO568" t="s">
        <v>74</v>
      </c>
      <c r="BP568" t="s">
        <v>74</v>
      </c>
      <c r="BQ568" t="s">
        <v>74</v>
      </c>
      <c r="BR568" t="s">
        <v>91</v>
      </c>
      <c r="BS568" t="s">
        <v>6520</v>
      </c>
      <c r="BT568" t="str">
        <f>HYPERLINK("https%3A%2F%2Fwww.webofscience.com%2Fwos%2Fwoscc%2Ffull-record%2FWOS:A1993LB69000003","View Full Record in Web of Science")</f>
        <v>View Full Record in Web of Science</v>
      </c>
    </row>
    <row r="569" spans="1:72" x14ac:dyDescent="0.15">
      <c r="A569" t="s">
        <v>72</v>
      </c>
      <c r="B569" t="s">
        <v>6521</v>
      </c>
      <c r="C569" t="s">
        <v>74</v>
      </c>
      <c r="D569" t="s">
        <v>74</v>
      </c>
      <c r="E569" t="s">
        <v>74</v>
      </c>
      <c r="F569" t="s">
        <v>6521</v>
      </c>
      <c r="G569" t="s">
        <v>74</v>
      </c>
      <c r="H569" t="s">
        <v>74</v>
      </c>
      <c r="I569" t="s">
        <v>6522</v>
      </c>
      <c r="J569" t="s">
        <v>6523</v>
      </c>
      <c r="K569" t="s">
        <v>74</v>
      </c>
      <c r="L569" t="s">
        <v>74</v>
      </c>
      <c r="M569" t="s">
        <v>77</v>
      </c>
      <c r="N569" t="s">
        <v>78</v>
      </c>
      <c r="O569" t="s">
        <v>74</v>
      </c>
      <c r="P569" t="s">
        <v>74</v>
      </c>
      <c r="Q569" t="s">
        <v>74</v>
      </c>
      <c r="R569" t="s">
        <v>74</v>
      </c>
      <c r="S569" t="s">
        <v>74</v>
      </c>
      <c r="T569" t="s">
        <v>74</v>
      </c>
      <c r="U569" t="s">
        <v>74</v>
      </c>
      <c r="V569" t="s">
        <v>74</v>
      </c>
      <c r="W569" t="s">
        <v>74</v>
      </c>
      <c r="X569" t="s">
        <v>74</v>
      </c>
      <c r="Y569" t="s">
        <v>6524</v>
      </c>
      <c r="Z569" t="s">
        <v>74</v>
      </c>
      <c r="AA569" t="s">
        <v>74</v>
      </c>
      <c r="AB569" t="s">
        <v>74</v>
      </c>
      <c r="AC569" t="s">
        <v>74</v>
      </c>
      <c r="AD569" t="s">
        <v>74</v>
      </c>
      <c r="AE569" t="s">
        <v>74</v>
      </c>
      <c r="AF569" t="s">
        <v>74</v>
      </c>
      <c r="AG569">
        <v>9</v>
      </c>
      <c r="AH569">
        <v>43</v>
      </c>
      <c r="AI569">
        <v>44</v>
      </c>
      <c r="AJ569">
        <v>0</v>
      </c>
      <c r="AK569">
        <v>2</v>
      </c>
      <c r="AL569" t="s">
        <v>6525</v>
      </c>
      <c r="AM569" t="s">
        <v>6526</v>
      </c>
      <c r="AN569" t="s">
        <v>6527</v>
      </c>
      <c r="AO569" t="s">
        <v>6528</v>
      </c>
      <c r="AP569" t="s">
        <v>74</v>
      </c>
      <c r="AQ569" t="s">
        <v>74</v>
      </c>
      <c r="AR569" t="s">
        <v>6529</v>
      </c>
      <c r="AS569" t="s">
        <v>6530</v>
      </c>
      <c r="AT569" t="s">
        <v>6531</v>
      </c>
      <c r="AU569">
        <v>1993</v>
      </c>
      <c r="AV569">
        <v>81</v>
      </c>
      <c r="AW569">
        <v>1</v>
      </c>
      <c r="AX569" t="s">
        <v>74</v>
      </c>
      <c r="AY569" t="s">
        <v>74</v>
      </c>
      <c r="AZ569" t="s">
        <v>74</v>
      </c>
      <c r="BA569" t="s">
        <v>74</v>
      </c>
      <c r="BB569">
        <v>36</v>
      </c>
      <c r="BC569">
        <v>47</v>
      </c>
      <c r="BD569" t="s">
        <v>74</v>
      </c>
      <c r="BE569" t="s">
        <v>74</v>
      </c>
      <c r="BF569" t="s">
        <v>74</v>
      </c>
      <c r="BG569" t="s">
        <v>74</v>
      </c>
      <c r="BH569" t="s">
        <v>74</v>
      </c>
      <c r="BI569">
        <v>12</v>
      </c>
      <c r="BJ569" t="s">
        <v>361</v>
      </c>
      <c r="BK569" t="s">
        <v>88</v>
      </c>
      <c r="BL569" t="s">
        <v>362</v>
      </c>
      <c r="BM569" t="s">
        <v>6532</v>
      </c>
      <c r="BN569" t="s">
        <v>74</v>
      </c>
      <c r="BO569" t="s">
        <v>74</v>
      </c>
      <c r="BP569" t="s">
        <v>74</v>
      </c>
      <c r="BQ569" t="s">
        <v>74</v>
      </c>
      <c r="BR569" t="s">
        <v>91</v>
      </c>
      <c r="BS569" t="s">
        <v>6533</v>
      </c>
      <c r="BT569" t="str">
        <f>HYPERLINK("https%3A%2F%2Fwww.webofscience.com%2Fwos%2Fwoscc%2Ffull-record%2FWOS:A1993KJ73500017","View Full Record in Web of Science")</f>
        <v>View Full Record in Web of Science</v>
      </c>
    </row>
    <row r="570" spans="1:72" x14ac:dyDescent="0.15">
      <c r="A570" t="s">
        <v>6421</v>
      </c>
      <c r="B570" t="s">
        <v>6534</v>
      </c>
      <c r="C570" t="s">
        <v>74</v>
      </c>
      <c r="D570" t="s">
        <v>6535</v>
      </c>
      <c r="E570" t="s">
        <v>74</v>
      </c>
      <c r="F570" t="s">
        <v>6534</v>
      </c>
      <c r="G570" t="s">
        <v>74</v>
      </c>
      <c r="H570" t="s">
        <v>74</v>
      </c>
      <c r="I570" t="s">
        <v>6536</v>
      </c>
      <c r="J570" t="s">
        <v>6537</v>
      </c>
      <c r="K570" t="s">
        <v>74</v>
      </c>
      <c r="L570" t="s">
        <v>74</v>
      </c>
      <c r="M570" t="s">
        <v>77</v>
      </c>
      <c r="N570" t="s">
        <v>6426</v>
      </c>
      <c r="O570" t="s">
        <v>6538</v>
      </c>
      <c r="P570" t="s">
        <v>6539</v>
      </c>
      <c r="Q570" t="s">
        <v>6540</v>
      </c>
      <c r="R570" t="s">
        <v>74</v>
      </c>
      <c r="S570" t="s">
        <v>6541</v>
      </c>
      <c r="T570" t="s">
        <v>74</v>
      </c>
      <c r="U570" t="s">
        <v>74</v>
      </c>
      <c r="V570" t="s">
        <v>74</v>
      </c>
      <c r="W570" t="s">
        <v>6542</v>
      </c>
      <c r="X570" t="s">
        <v>6543</v>
      </c>
      <c r="Y570" t="s">
        <v>74</v>
      </c>
      <c r="Z570" t="s">
        <v>74</v>
      </c>
      <c r="AA570" t="s">
        <v>74</v>
      </c>
      <c r="AB570" t="s">
        <v>74</v>
      </c>
      <c r="AC570" t="s">
        <v>74</v>
      </c>
      <c r="AD570" t="s">
        <v>74</v>
      </c>
      <c r="AE570" t="s">
        <v>74</v>
      </c>
      <c r="AF570" t="s">
        <v>74</v>
      </c>
      <c r="AG570">
        <v>0</v>
      </c>
      <c r="AH570">
        <v>1</v>
      </c>
      <c r="AI570">
        <v>1</v>
      </c>
      <c r="AJ570">
        <v>0</v>
      </c>
      <c r="AK570">
        <v>0</v>
      </c>
      <c r="AL570" t="s">
        <v>6544</v>
      </c>
      <c r="AM570" t="s">
        <v>102</v>
      </c>
      <c r="AN570" t="s">
        <v>6545</v>
      </c>
      <c r="AO570" t="s">
        <v>74</v>
      </c>
      <c r="AP570" t="s">
        <v>74</v>
      </c>
      <c r="AQ570" t="s">
        <v>6546</v>
      </c>
      <c r="AR570" t="s">
        <v>74</v>
      </c>
      <c r="AS570" t="s">
        <v>74</v>
      </c>
      <c r="AT570" t="s">
        <v>74</v>
      </c>
      <c r="AU570">
        <v>1993</v>
      </c>
      <c r="AV570" t="s">
        <v>74</v>
      </c>
      <c r="AW570" t="s">
        <v>74</v>
      </c>
      <c r="AX570" t="s">
        <v>74</v>
      </c>
      <c r="AY570" t="s">
        <v>74</v>
      </c>
      <c r="AZ570" t="s">
        <v>74</v>
      </c>
      <c r="BA570" t="s">
        <v>74</v>
      </c>
      <c r="BB570">
        <v>55</v>
      </c>
      <c r="BC570">
        <v>62</v>
      </c>
      <c r="BD570" t="s">
        <v>74</v>
      </c>
      <c r="BE570" t="s">
        <v>74</v>
      </c>
      <c r="BF570" t="s">
        <v>74</v>
      </c>
      <c r="BG570" t="s">
        <v>74</v>
      </c>
      <c r="BH570" t="s">
        <v>74</v>
      </c>
      <c r="BI570">
        <v>8</v>
      </c>
      <c r="BJ570" t="s">
        <v>6547</v>
      </c>
      <c r="BK570" t="s">
        <v>6433</v>
      </c>
      <c r="BL570" t="s">
        <v>6548</v>
      </c>
      <c r="BM570" t="s">
        <v>6549</v>
      </c>
      <c r="BN570" t="s">
        <v>74</v>
      </c>
      <c r="BO570" t="s">
        <v>74</v>
      </c>
      <c r="BP570" t="s">
        <v>74</v>
      </c>
      <c r="BQ570" t="s">
        <v>74</v>
      </c>
      <c r="BR570" t="s">
        <v>91</v>
      </c>
      <c r="BS570" t="s">
        <v>6550</v>
      </c>
      <c r="BT570" t="str">
        <f>HYPERLINK("https%3A%2F%2Fwww.webofscience.com%2Fwos%2Fwoscc%2Ffull-record%2FWOS:A1993BZ49K00008","View Full Record in Web of Science")</f>
        <v>View Full Record in Web of Science</v>
      </c>
    </row>
    <row r="571" spans="1:72" x14ac:dyDescent="0.15">
      <c r="A571" t="s">
        <v>6421</v>
      </c>
      <c r="B571" t="s">
        <v>6551</v>
      </c>
      <c r="C571" t="s">
        <v>74</v>
      </c>
      <c r="D571" t="s">
        <v>6535</v>
      </c>
      <c r="E571" t="s">
        <v>74</v>
      </c>
      <c r="F571" t="s">
        <v>6551</v>
      </c>
      <c r="G571" t="s">
        <v>74</v>
      </c>
      <c r="H571" t="s">
        <v>74</v>
      </c>
      <c r="I571" t="s">
        <v>6552</v>
      </c>
      <c r="J571" t="s">
        <v>6537</v>
      </c>
      <c r="K571" t="s">
        <v>74</v>
      </c>
      <c r="L571" t="s">
        <v>74</v>
      </c>
      <c r="M571" t="s">
        <v>77</v>
      </c>
      <c r="N571" t="s">
        <v>6426</v>
      </c>
      <c r="O571" t="s">
        <v>6538</v>
      </c>
      <c r="P571" t="s">
        <v>6539</v>
      </c>
      <c r="Q571" t="s">
        <v>6540</v>
      </c>
      <c r="R571" t="s">
        <v>74</v>
      </c>
      <c r="S571" t="s">
        <v>6541</v>
      </c>
      <c r="T571" t="s">
        <v>74</v>
      </c>
      <c r="U571" t="s">
        <v>74</v>
      </c>
      <c r="V571" t="s">
        <v>74</v>
      </c>
      <c r="W571" t="s">
        <v>2569</v>
      </c>
      <c r="X571" t="s">
        <v>2570</v>
      </c>
      <c r="Y571" t="s">
        <v>74</v>
      </c>
      <c r="Z571" t="s">
        <v>74</v>
      </c>
      <c r="AA571" t="s">
        <v>74</v>
      </c>
      <c r="AB571" t="s">
        <v>74</v>
      </c>
      <c r="AC571" t="s">
        <v>74</v>
      </c>
      <c r="AD571" t="s">
        <v>74</v>
      </c>
      <c r="AE571" t="s">
        <v>74</v>
      </c>
      <c r="AF571" t="s">
        <v>74</v>
      </c>
      <c r="AG571">
        <v>0</v>
      </c>
      <c r="AH571">
        <v>0</v>
      </c>
      <c r="AI571">
        <v>0</v>
      </c>
      <c r="AJ571">
        <v>0</v>
      </c>
      <c r="AK571">
        <v>0</v>
      </c>
      <c r="AL571" t="s">
        <v>6544</v>
      </c>
      <c r="AM571" t="s">
        <v>102</v>
      </c>
      <c r="AN571" t="s">
        <v>6545</v>
      </c>
      <c r="AO571" t="s">
        <v>74</v>
      </c>
      <c r="AP571" t="s">
        <v>74</v>
      </c>
      <c r="AQ571" t="s">
        <v>6546</v>
      </c>
      <c r="AR571" t="s">
        <v>74</v>
      </c>
      <c r="AS571" t="s">
        <v>74</v>
      </c>
      <c r="AT571" t="s">
        <v>74</v>
      </c>
      <c r="AU571">
        <v>1993</v>
      </c>
      <c r="AV571" t="s">
        <v>74</v>
      </c>
      <c r="AW571" t="s">
        <v>74</v>
      </c>
      <c r="AX571" t="s">
        <v>74</v>
      </c>
      <c r="AY571" t="s">
        <v>74</v>
      </c>
      <c r="AZ571" t="s">
        <v>74</v>
      </c>
      <c r="BA571" t="s">
        <v>74</v>
      </c>
      <c r="BB571">
        <v>93</v>
      </c>
      <c r="BC571">
        <v>97</v>
      </c>
      <c r="BD571" t="s">
        <v>74</v>
      </c>
      <c r="BE571" t="s">
        <v>74</v>
      </c>
      <c r="BF571" t="s">
        <v>74</v>
      </c>
      <c r="BG571" t="s">
        <v>74</v>
      </c>
      <c r="BH571" t="s">
        <v>74</v>
      </c>
      <c r="BI571">
        <v>5</v>
      </c>
      <c r="BJ571" t="s">
        <v>6547</v>
      </c>
      <c r="BK571" t="s">
        <v>6433</v>
      </c>
      <c r="BL571" t="s">
        <v>6548</v>
      </c>
      <c r="BM571" t="s">
        <v>6549</v>
      </c>
      <c r="BN571" t="s">
        <v>74</v>
      </c>
      <c r="BO571" t="s">
        <v>74</v>
      </c>
      <c r="BP571" t="s">
        <v>74</v>
      </c>
      <c r="BQ571" t="s">
        <v>74</v>
      </c>
      <c r="BR571" t="s">
        <v>91</v>
      </c>
      <c r="BS571" t="s">
        <v>6553</v>
      </c>
      <c r="BT571" t="str">
        <f>HYPERLINK("https%3A%2F%2Fwww.webofscience.com%2Fwos%2Fwoscc%2Ffull-record%2FWOS:A1993BZ49K00013","View Full Record in Web of Science")</f>
        <v>View Full Record in Web of Science</v>
      </c>
    </row>
    <row r="572" spans="1:72" x14ac:dyDescent="0.15">
      <c r="A572" t="s">
        <v>6421</v>
      </c>
      <c r="B572" t="s">
        <v>6554</v>
      </c>
      <c r="C572" t="s">
        <v>74</v>
      </c>
      <c r="D572" t="s">
        <v>6535</v>
      </c>
      <c r="E572" t="s">
        <v>74</v>
      </c>
      <c r="F572" t="s">
        <v>6554</v>
      </c>
      <c r="G572" t="s">
        <v>74</v>
      </c>
      <c r="H572" t="s">
        <v>74</v>
      </c>
      <c r="I572" t="s">
        <v>6555</v>
      </c>
      <c r="J572" t="s">
        <v>6537</v>
      </c>
      <c r="K572" t="s">
        <v>74</v>
      </c>
      <c r="L572" t="s">
        <v>74</v>
      </c>
      <c r="M572" t="s">
        <v>77</v>
      </c>
      <c r="N572" t="s">
        <v>6426</v>
      </c>
      <c r="O572" t="s">
        <v>6538</v>
      </c>
      <c r="P572" t="s">
        <v>6539</v>
      </c>
      <c r="Q572" t="s">
        <v>6540</v>
      </c>
      <c r="R572" t="s">
        <v>74</v>
      </c>
      <c r="S572" t="s">
        <v>6541</v>
      </c>
      <c r="T572" t="s">
        <v>74</v>
      </c>
      <c r="U572" t="s">
        <v>74</v>
      </c>
      <c r="V572" t="s">
        <v>74</v>
      </c>
      <c r="W572" t="s">
        <v>6556</v>
      </c>
      <c r="X572" t="s">
        <v>392</v>
      </c>
      <c r="Y572" t="s">
        <v>74</v>
      </c>
      <c r="Z572" t="s">
        <v>74</v>
      </c>
      <c r="AA572" t="s">
        <v>6557</v>
      </c>
      <c r="AB572" t="s">
        <v>6558</v>
      </c>
      <c r="AC572" t="s">
        <v>74</v>
      </c>
      <c r="AD572" t="s">
        <v>74</v>
      </c>
      <c r="AE572" t="s">
        <v>74</v>
      </c>
      <c r="AF572" t="s">
        <v>74</v>
      </c>
      <c r="AG572">
        <v>0</v>
      </c>
      <c r="AH572">
        <v>36</v>
      </c>
      <c r="AI572">
        <v>44</v>
      </c>
      <c r="AJ572">
        <v>1</v>
      </c>
      <c r="AK572">
        <v>14</v>
      </c>
      <c r="AL572" t="s">
        <v>6544</v>
      </c>
      <c r="AM572" t="s">
        <v>102</v>
      </c>
      <c r="AN572" t="s">
        <v>6545</v>
      </c>
      <c r="AO572" t="s">
        <v>74</v>
      </c>
      <c r="AP572" t="s">
        <v>74</v>
      </c>
      <c r="AQ572" t="s">
        <v>6546</v>
      </c>
      <c r="AR572" t="s">
        <v>74</v>
      </c>
      <c r="AS572" t="s">
        <v>74</v>
      </c>
      <c r="AT572" t="s">
        <v>74</v>
      </c>
      <c r="AU572">
        <v>1993</v>
      </c>
      <c r="AV572" t="s">
        <v>74</v>
      </c>
      <c r="AW572" t="s">
        <v>74</v>
      </c>
      <c r="AX572" t="s">
        <v>74</v>
      </c>
      <c r="AY572" t="s">
        <v>74</v>
      </c>
      <c r="AZ572" t="s">
        <v>74</v>
      </c>
      <c r="BA572" t="s">
        <v>74</v>
      </c>
      <c r="BB572">
        <v>149</v>
      </c>
      <c r="BC572">
        <v>154</v>
      </c>
      <c r="BD572" t="s">
        <v>74</v>
      </c>
      <c r="BE572" t="s">
        <v>6559</v>
      </c>
      <c r="BF572" t="str">
        <f>HYPERLINK("http://dx.doi.org/10.1017/S0260305500012751","http://dx.doi.org/10.1017/S0260305500012751")</f>
        <v>http://dx.doi.org/10.1017/S0260305500012751</v>
      </c>
      <c r="BG572" t="s">
        <v>74</v>
      </c>
      <c r="BH572" t="s">
        <v>74</v>
      </c>
      <c r="BI572">
        <v>6</v>
      </c>
      <c r="BJ572" t="s">
        <v>6547</v>
      </c>
      <c r="BK572" t="s">
        <v>6433</v>
      </c>
      <c r="BL572" t="s">
        <v>6548</v>
      </c>
      <c r="BM572" t="s">
        <v>6549</v>
      </c>
      <c r="BN572" t="s">
        <v>74</v>
      </c>
      <c r="BO572" t="s">
        <v>169</v>
      </c>
      <c r="BP572" t="s">
        <v>74</v>
      </c>
      <c r="BQ572" t="s">
        <v>74</v>
      </c>
      <c r="BR572" t="s">
        <v>91</v>
      </c>
      <c r="BS572" t="s">
        <v>6560</v>
      </c>
      <c r="BT572" t="str">
        <f>HYPERLINK("https%3A%2F%2Fwww.webofscience.com%2Fwos%2Fwoscc%2Ffull-record%2FWOS:A1993BZ49K00022","View Full Record in Web of Science")</f>
        <v>View Full Record in Web of Science</v>
      </c>
    </row>
    <row r="573" spans="1:72" x14ac:dyDescent="0.15">
      <c r="A573" t="s">
        <v>6421</v>
      </c>
      <c r="B573" t="s">
        <v>6561</v>
      </c>
      <c r="C573" t="s">
        <v>74</v>
      </c>
      <c r="D573" t="s">
        <v>6535</v>
      </c>
      <c r="E573" t="s">
        <v>74</v>
      </c>
      <c r="F573" t="s">
        <v>6561</v>
      </c>
      <c r="G573" t="s">
        <v>74</v>
      </c>
      <c r="H573" t="s">
        <v>74</v>
      </c>
      <c r="I573" t="s">
        <v>6562</v>
      </c>
      <c r="J573" t="s">
        <v>6537</v>
      </c>
      <c r="K573" t="s">
        <v>74</v>
      </c>
      <c r="L573" t="s">
        <v>74</v>
      </c>
      <c r="M573" t="s">
        <v>77</v>
      </c>
      <c r="N573" t="s">
        <v>6426</v>
      </c>
      <c r="O573" t="s">
        <v>6538</v>
      </c>
      <c r="P573" t="s">
        <v>6539</v>
      </c>
      <c r="Q573" t="s">
        <v>6540</v>
      </c>
      <c r="R573" t="s">
        <v>74</v>
      </c>
      <c r="S573" t="s">
        <v>6541</v>
      </c>
      <c r="T573" t="s">
        <v>74</v>
      </c>
      <c r="U573" t="s">
        <v>74</v>
      </c>
      <c r="V573" t="s">
        <v>74</v>
      </c>
      <c r="W573" t="s">
        <v>6563</v>
      </c>
      <c r="X573" t="s">
        <v>3771</v>
      </c>
      <c r="Y573" t="s">
        <v>74</v>
      </c>
      <c r="Z573" t="s">
        <v>74</v>
      </c>
      <c r="AA573" t="s">
        <v>74</v>
      </c>
      <c r="AB573" t="s">
        <v>74</v>
      </c>
      <c r="AC573" t="s">
        <v>74</v>
      </c>
      <c r="AD573" t="s">
        <v>74</v>
      </c>
      <c r="AE573" t="s">
        <v>74</v>
      </c>
      <c r="AF573" t="s">
        <v>74</v>
      </c>
      <c r="AG573">
        <v>0</v>
      </c>
      <c r="AH573">
        <v>7</v>
      </c>
      <c r="AI573">
        <v>8</v>
      </c>
      <c r="AJ573">
        <v>0</v>
      </c>
      <c r="AK573">
        <v>0</v>
      </c>
      <c r="AL573" t="s">
        <v>6544</v>
      </c>
      <c r="AM573" t="s">
        <v>102</v>
      </c>
      <c r="AN573" t="s">
        <v>6545</v>
      </c>
      <c r="AO573" t="s">
        <v>74</v>
      </c>
      <c r="AP573" t="s">
        <v>74</v>
      </c>
      <c r="AQ573" t="s">
        <v>6546</v>
      </c>
      <c r="AR573" t="s">
        <v>74</v>
      </c>
      <c r="AS573" t="s">
        <v>74</v>
      </c>
      <c r="AT573" t="s">
        <v>74</v>
      </c>
      <c r="AU573">
        <v>1993</v>
      </c>
      <c r="AV573" t="s">
        <v>74</v>
      </c>
      <c r="AW573" t="s">
        <v>74</v>
      </c>
      <c r="AX573" t="s">
        <v>74</v>
      </c>
      <c r="AY573" t="s">
        <v>74</v>
      </c>
      <c r="AZ573" t="s">
        <v>74</v>
      </c>
      <c r="BA573" t="s">
        <v>74</v>
      </c>
      <c r="BB573">
        <v>161</v>
      </c>
      <c r="BC573">
        <v>166</v>
      </c>
      <c r="BD573" t="s">
        <v>74</v>
      </c>
      <c r="BE573" t="s">
        <v>74</v>
      </c>
      <c r="BF573" t="s">
        <v>74</v>
      </c>
      <c r="BG573" t="s">
        <v>74</v>
      </c>
      <c r="BH573" t="s">
        <v>74</v>
      </c>
      <c r="BI573">
        <v>6</v>
      </c>
      <c r="BJ573" t="s">
        <v>6547</v>
      </c>
      <c r="BK573" t="s">
        <v>6433</v>
      </c>
      <c r="BL573" t="s">
        <v>6548</v>
      </c>
      <c r="BM573" t="s">
        <v>6549</v>
      </c>
      <c r="BN573" t="s">
        <v>74</v>
      </c>
      <c r="BO573" t="s">
        <v>74</v>
      </c>
      <c r="BP573" t="s">
        <v>74</v>
      </c>
      <c r="BQ573" t="s">
        <v>74</v>
      </c>
      <c r="BR573" t="s">
        <v>91</v>
      </c>
      <c r="BS573" t="s">
        <v>6564</v>
      </c>
      <c r="BT573" t="str">
        <f>HYPERLINK("https%3A%2F%2Fwww.webofscience.com%2Fwos%2Fwoscc%2Ffull-record%2FWOS:A1993BZ49K00024","View Full Record in Web of Science")</f>
        <v>View Full Record in Web of Science</v>
      </c>
    </row>
    <row r="574" spans="1:72" x14ac:dyDescent="0.15">
      <c r="A574" t="s">
        <v>6421</v>
      </c>
      <c r="B574" t="s">
        <v>6565</v>
      </c>
      <c r="C574" t="s">
        <v>74</v>
      </c>
      <c r="D574" t="s">
        <v>6535</v>
      </c>
      <c r="E574" t="s">
        <v>74</v>
      </c>
      <c r="F574" t="s">
        <v>6565</v>
      </c>
      <c r="G574" t="s">
        <v>74</v>
      </c>
      <c r="H574" t="s">
        <v>74</v>
      </c>
      <c r="I574" t="s">
        <v>6566</v>
      </c>
      <c r="J574" t="s">
        <v>6537</v>
      </c>
      <c r="K574" t="s">
        <v>74</v>
      </c>
      <c r="L574" t="s">
        <v>74</v>
      </c>
      <c r="M574" t="s">
        <v>77</v>
      </c>
      <c r="N574" t="s">
        <v>6426</v>
      </c>
      <c r="O574" t="s">
        <v>6538</v>
      </c>
      <c r="P574" t="s">
        <v>6539</v>
      </c>
      <c r="Q574" t="s">
        <v>6540</v>
      </c>
      <c r="R574" t="s">
        <v>74</v>
      </c>
      <c r="S574" t="s">
        <v>6541</v>
      </c>
      <c r="T574" t="s">
        <v>74</v>
      </c>
      <c r="U574" t="s">
        <v>74</v>
      </c>
      <c r="V574" t="s">
        <v>74</v>
      </c>
      <c r="W574" t="s">
        <v>1994</v>
      </c>
      <c r="X574" t="s">
        <v>138</v>
      </c>
      <c r="Y574" t="s">
        <v>74</v>
      </c>
      <c r="Z574" t="s">
        <v>74</v>
      </c>
      <c r="AA574" t="s">
        <v>6395</v>
      </c>
      <c r="AB574" t="s">
        <v>6567</v>
      </c>
      <c r="AC574" t="s">
        <v>74</v>
      </c>
      <c r="AD574" t="s">
        <v>74</v>
      </c>
      <c r="AE574" t="s">
        <v>74</v>
      </c>
      <c r="AF574" t="s">
        <v>74</v>
      </c>
      <c r="AG574">
        <v>0</v>
      </c>
      <c r="AH574">
        <v>31</v>
      </c>
      <c r="AI574">
        <v>33</v>
      </c>
      <c r="AJ574">
        <v>0</v>
      </c>
      <c r="AK574">
        <v>0</v>
      </c>
      <c r="AL574" t="s">
        <v>6544</v>
      </c>
      <c r="AM574" t="s">
        <v>102</v>
      </c>
      <c r="AN574" t="s">
        <v>6545</v>
      </c>
      <c r="AO574" t="s">
        <v>74</v>
      </c>
      <c r="AP574" t="s">
        <v>74</v>
      </c>
      <c r="AQ574" t="s">
        <v>6546</v>
      </c>
      <c r="AR574" t="s">
        <v>74</v>
      </c>
      <c r="AS574" t="s">
        <v>74</v>
      </c>
      <c r="AT574" t="s">
        <v>74</v>
      </c>
      <c r="AU574">
        <v>1993</v>
      </c>
      <c r="AV574" t="s">
        <v>74</v>
      </c>
      <c r="AW574" t="s">
        <v>74</v>
      </c>
      <c r="AX574" t="s">
        <v>74</v>
      </c>
      <c r="AY574" t="s">
        <v>74</v>
      </c>
      <c r="AZ574" t="s">
        <v>74</v>
      </c>
      <c r="BA574" t="s">
        <v>74</v>
      </c>
      <c r="BB574">
        <v>211</v>
      </c>
      <c r="BC574">
        <v>218</v>
      </c>
      <c r="BD574" t="s">
        <v>74</v>
      </c>
      <c r="BE574" t="s">
        <v>74</v>
      </c>
      <c r="BF574" t="s">
        <v>74</v>
      </c>
      <c r="BG574" t="s">
        <v>74</v>
      </c>
      <c r="BH574" t="s">
        <v>74</v>
      </c>
      <c r="BI574">
        <v>8</v>
      </c>
      <c r="BJ574" t="s">
        <v>6547</v>
      </c>
      <c r="BK574" t="s">
        <v>6433</v>
      </c>
      <c r="BL574" t="s">
        <v>6548</v>
      </c>
      <c r="BM574" t="s">
        <v>6549</v>
      </c>
      <c r="BN574" t="s">
        <v>74</v>
      </c>
      <c r="BO574" t="s">
        <v>74</v>
      </c>
      <c r="BP574" t="s">
        <v>74</v>
      </c>
      <c r="BQ574" t="s">
        <v>74</v>
      </c>
      <c r="BR574" t="s">
        <v>91</v>
      </c>
      <c r="BS574" t="s">
        <v>6568</v>
      </c>
      <c r="BT574" t="str">
        <f>HYPERLINK("https%3A%2F%2Fwww.webofscience.com%2Fwos%2Fwoscc%2Ffull-record%2FWOS:A1993BZ49K00033","View Full Record in Web of Science")</f>
        <v>View Full Record in Web of Science</v>
      </c>
    </row>
    <row r="575" spans="1:72" x14ac:dyDescent="0.15">
      <c r="A575" t="s">
        <v>6421</v>
      </c>
      <c r="B575" t="s">
        <v>6569</v>
      </c>
      <c r="C575" t="s">
        <v>74</v>
      </c>
      <c r="D575" t="s">
        <v>6535</v>
      </c>
      <c r="E575" t="s">
        <v>74</v>
      </c>
      <c r="F575" t="s">
        <v>6569</v>
      </c>
      <c r="G575" t="s">
        <v>74</v>
      </c>
      <c r="H575" t="s">
        <v>74</v>
      </c>
      <c r="I575" t="s">
        <v>6570</v>
      </c>
      <c r="J575" t="s">
        <v>6537</v>
      </c>
      <c r="K575" t="s">
        <v>74</v>
      </c>
      <c r="L575" t="s">
        <v>74</v>
      </c>
      <c r="M575" t="s">
        <v>77</v>
      </c>
      <c r="N575" t="s">
        <v>6426</v>
      </c>
      <c r="O575" t="s">
        <v>6538</v>
      </c>
      <c r="P575" t="s">
        <v>6539</v>
      </c>
      <c r="Q575" t="s">
        <v>6540</v>
      </c>
      <c r="R575" t="s">
        <v>74</v>
      </c>
      <c r="S575" t="s">
        <v>6541</v>
      </c>
      <c r="T575" t="s">
        <v>74</v>
      </c>
      <c r="U575" t="s">
        <v>74</v>
      </c>
      <c r="V575" t="s">
        <v>74</v>
      </c>
      <c r="W575" t="s">
        <v>6571</v>
      </c>
      <c r="X575" t="s">
        <v>6572</v>
      </c>
      <c r="Y575" t="s">
        <v>74</v>
      </c>
      <c r="Z575" t="s">
        <v>74</v>
      </c>
      <c r="AA575" t="s">
        <v>74</v>
      </c>
      <c r="AB575" t="s">
        <v>74</v>
      </c>
      <c r="AC575" t="s">
        <v>74</v>
      </c>
      <c r="AD575" t="s">
        <v>74</v>
      </c>
      <c r="AE575" t="s">
        <v>74</v>
      </c>
      <c r="AF575" t="s">
        <v>74</v>
      </c>
      <c r="AG575">
        <v>0</v>
      </c>
      <c r="AH575">
        <v>33</v>
      </c>
      <c r="AI575">
        <v>38</v>
      </c>
      <c r="AJ575">
        <v>0</v>
      </c>
      <c r="AK575">
        <v>4</v>
      </c>
      <c r="AL575" t="s">
        <v>6544</v>
      </c>
      <c r="AM575" t="s">
        <v>102</v>
      </c>
      <c r="AN575" t="s">
        <v>6545</v>
      </c>
      <c r="AO575" t="s">
        <v>74</v>
      </c>
      <c r="AP575" t="s">
        <v>74</v>
      </c>
      <c r="AQ575" t="s">
        <v>6546</v>
      </c>
      <c r="AR575" t="s">
        <v>74</v>
      </c>
      <c r="AS575" t="s">
        <v>74</v>
      </c>
      <c r="AT575" t="s">
        <v>74</v>
      </c>
      <c r="AU575">
        <v>1993</v>
      </c>
      <c r="AV575" t="s">
        <v>74</v>
      </c>
      <c r="AW575" t="s">
        <v>74</v>
      </c>
      <c r="AX575" t="s">
        <v>74</v>
      </c>
      <c r="AY575" t="s">
        <v>74</v>
      </c>
      <c r="AZ575" t="s">
        <v>74</v>
      </c>
      <c r="BA575" t="s">
        <v>74</v>
      </c>
      <c r="BB575">
        <v>337</v>
      </c>
      <c r="BC575">
        <v>343</v>
      </c>
      <c r="BD575" t="s">
        <v>74</v>
      </c>
      <c r="BE575" t="s">
        <v>6573</v>
      </c>
      <c r="BF575" t="str">
        <f>HYPERLINK("http://dx.doi.org/10.1017/S0260305500013070","http://dx.doi.org/10.1017/S0260305500013070")</f>
        <v>http://dx.doi.org/10.1017/S0260305500013070</v>
      </c>
      <c r="BG575" t="s">
        <v>74</v>
      </c>
      <c r="BH575" t="s">
        <v>74</v>
      </c>
      <c r="BI575">
        <v>7</v>
      </c>
      <c r="BJ575" t="s">
        <v>6547</v>
      </c>
      <c r="BK575" t="s">
        <v>6433</v>
      </c>
      <c r="BL575" t="s">
        <v>6548</v>
      </c>
      <c r="BM575" t="s">
        <v>6549</v>
      </c>
      <c r="BN575" t="s">
        <v>74</v>
      </c>
      <c r="BO575" t="s">
        <v>169</v>
      </c>
      <c r="BP575" t="s">
        <v>74</v>
      </c>
      <c r="BQ575" t="s">
        <v>74</v>
      </c>
      <c r="BR575" t="s">
        <v>91</v>
      </c>
      <c r="BS575" t="s">
        <v>6574</v>
      </c>
      <c r="BT575" t="str">
        <f>HYPERLINK("https%3A%2F%2Fwww.webofscience.com%2Fwos%2Fwoscc%2Ffull-record%2FWOS:A1993BZ49K00054","View Full Record in Web of Science")</f>
        <v>View Full Record in Web of Science</v>
      </c>
    </row>
    <row r="576" spans="1:72" x14ac:dyDescent="0.15">
      <c r="A576" t="s">
        <v>6421</v>
      </c>
      <c r="B576" t="s">
        <v>6575</v>
      </c>
      <c r="C576" t="s">
        <v>74</v>
      </c>
      <c r="D576" t="s">
        <v>6535</v>
      </c>
      <c r="E576" t="s">
        <v>74</v>
      </c>
      <c r="F576" t="s">
        <v>6575</v>
      </c>
      <c r="G576" t="s">
        <v>74</v>
      </c>
      <c r="H576" t="s">
        <v>74</v>
      </c>
      <c r="I576" t="s">
        <v>6576</v>
      </c>
      <c r="J576" t="s">
        <v>6537</v>
      </c>
      <c r="K576" t="s">
        <v>74</v>
      </c>
      <c r="L576" t="s">
        <v>74</v>
      </c>
      <c r="M576" t="s">
        <v>77</v>
      </c>
      <c r="N576" t="s">
        <v>6426</v>
      </c>
      <c r="O576" t="s">
        <v>6538</v>
      </c>
      <c r="P576" t="s">
        <v>6539</v>
      </c>
      <c r="Q576" t="s">
        <v>6540</v>
      </c>
      <c r="R576" t="s">
        <v>74</v>
      </c>
      <c r="S576" t="s">
        <v>6541</v>
      </c>
      <c r="T576" t="s">
        <v>74</v>
      </c>
      <c r="U576" t="s">
        <v>74</v>
      </c>
      <c r="V576" t="s">
        <v>74</v>
      </c>
      <c r="W576" t="s">
        <v>6577</v>
      </c>
      <c r="X576" t="s">
        <v>759</v>
      </c>
      <c r="Y576" t="s">
        <v>74</v>
      </c>
      <c r="Z576" t="s">
        <v>74</v>
      </c>
      <c r="AA576" t="s">
        <v>74</v>
      </c>
      <c r="AB576" t="s">
        <v>74</v>
      </c>
      <c r="AC576" t="s">
        <v>74</v>
      </c>
      <c r="AD576" t="s">
        <v>74</v>
      </c>
      <c r="AE576" t="s">
        <v>74</v>
      </c>
      <c r="AF576" t="s">
        <v>74</v>
      </c>
      <c r="AG576">
        <v>0</v>
      </c>
      <c r="AH576">
        <v>0</v>
      </c>
      <c r="AI576">
        <v>0</v>
      </c>
      <c r="AJ576">
        <v>0</v>
      </c>
      <c r="AK576">
        <v>3</v>
      </c>
      <c r="AL576" t="s">
        <v>6544</v>
      </c>
      <c r="AM576" t="s">
        <v>102</v>
      </c>
      <c r="AN576" t="s">
        <v>6545</v>
      </c>
      <c r="AO576" t="s">
        <v>74</v>
      </c>
      <c r="AP576" t="s">
        <v>74</v>
      </c>
      <c r="AQ576" t="s">
        <v>6546</v>
      </c>
      <c r="AR576" t="s">
        <v>74</v>
      </c>
      <c r="AS576" t="s">
        <v>74</v>
      </c>
      <c r="AT576" t="s">
        <v>74</v>
      </c>
      <c r="AU576">
        <v>1993</v>
      </c>
      <c r="AV576" t="s">
        <v>74</v>
      </c>
      <c r="AW576" t="s">
        <v>74</v>
      </c>
      <c r="AX576" t="s">
        <v>74</v>
      </c>
      <c r="AY576" t="s">
        <v>74</v>
      </c>
      <c r="AZ576" t="s">
        <v>74</v>
      </c>
      <c r="BA576" t="s">
        <v>74</v>
      </c>
      <c r="BB576">
        <v>356</v>
      </c>
      <c r="BC576">
        <v>366</v>
      </c>
      <c r="BD576" t="s">
        <v>74</v>
      </c>
      <c r="BE576" t="s">
        <v>74</v>
      </c>
      <c r="BF576" t="s">
        <v>74</v>
      </c>
      <c r="BG576" t="s">
        <v>74</v>
      </c>
      <c r="BH576" t="s">
        <v>74</v>
      </c>
      <c r="BI576">
        <v>11</v>
      </c>
      <c r="BJ576" t="s">
        <v>6547</v>
      </c>
      <c r="BK576" t="s">
        <v>6433</v>
      </c>
      <c r="BL576" t="s">
        <v>6548</v>
      </c>
      <c r="BM576" t="s">
        <v>6549</v>
      </c>
      <c r="BN576" t="s">
        <v>74</v>
      </c>
      <c r="BO576" t="s">
        <v>74</v>
      </c>
      <c r="BP576" t="s">
        <v>74</v>
      </c>
      <c r="BQ576" t="s">
        <v>74</v>
      </c>
      <c r="BR576" t="s">
        <v>91</v>
      </c>
      <c r="BS576" t="s">
        <v>6578</v>
      </c>
      <c r="BT576" t="str">
        <f>HYPERLINK("https%3A%2F%2Fwww.webofscience.com%2Fwos%2Fwoscc%2Ffull-record%2FWOS:A1993BZ49K00057","View Full Record in Web of Science")</f>
        <v>View Full Record in Web of Science</v>
      </c>
    </row>
    <row r="577" spans="1:72" x14ac:dyDescent="0.15">
      <c r="A577" t="s">
        <v>72</v>
      </c>
      <c r="B577" t="s">
        <v>6579</v>
      </c>
      <c r="C577" t="s">
        <v>74</v>
      </c>
      <c r="D577" t="s">
        <v>74</v>
      </c>
      <c r="E577" t="s">
        <v>74</v>
      </c>
      <c r="F577" t="s">
        <v>6579</v>
      </c>
      <c r="G577" t="s">
        <v>74</v>
      </c>
      <c r="H577" t="s">
        <v>74</v>
      </c>
      <c r="I577" t="s">
        <v>6580</v>
      </c>
      <c r="J577" t="s">
        <v>6581</v>
      </c>
      <c r="K577" t="s">
        <v>74</v>
      </c>
      <c r="L577" t="s">
        <v>74</v>
      </c>
      <c r="M577" t="s">
        <v>77</v>
      </c>
      <c r="N577" t="s">
        <v>484</v>
      </c>
      <c r="O577" t="s">
        <v>74</v>
      </c>
      <c r="P577" t="s">
        <v>74</v>
      </c>
      <c r="Q577" t="s">
        <v>74</v>
      </c>
      <c r="R577" t="s">
        <v>74</v>
      </c>
      <c r="S577" t="s">
        <v>74</v>
      </c>
      <c r="T577" t="s">
        <v>6582</v>
      </c>
      <c r="U577" t="s">
        <v>6583</v>
      </c>
      <c r="V577" t="s">
        <v>74</v>
      </c>
      <c r="W577" t="s">
        <v>6584</v>
      </c>
      <c r="X577" t="s">
        <v>3065</v>
      </c>
      <c r="Y577" t="s">
        <v>6585</v>
      </c>
      <c r="Z577" t="s">
        <v>74</v>
      </c>
      <c r="AA577" t="s">
        <v>74</v>
      </c>
      <c r="AB577" t="s">
        <v>74</v>
      </c>
      <c r="AC577" t="s">
        <v>74</v>
      </c>
      <c r="AD577" t="s">
        <v>74</v>
      </c>
      <c r="AE577" t="s">
        <v>74</v>
      </c>
      <c r="AF577" t="s">
        <v>74</v>
      </c>
      <c r="AG577">
        <v>105</v>
      </c>
      <c r="AH577">
        <v>7</v>
      </c>
      <c r="AI577">
        <v>7</v>
      </c>
      <c r="AJ577">
        <v>1</v>
      </c>
      <c r="AK577">
        <v>5</v>
      </c>
      <c r="AL577" t="s">
        <v>6586</v>
      </c>
      <c r="AM577" t="s">
        <v>6587</v>
      </c>
      <c r="AN577" t="s">
        <v>6588</v>
      </c>
      <c r="AO577" t="s">
        <v>6589</v>
      </c>
      <c r="AP577" t="s">
        <v>74</v>
      </c>
      <c r="AQ577" t="s">
        <v>74</v>
      </c>
      <c r="AR577" t="s">
        <v>6590</v>
      </c>
      <c r="AS577" t="s">
        <v>6591</v>
      </c>
      <c r="AT577" t="s">
        <v>74</v>
      </c>
      <c r="AU577">
        <v>1993</v>
      </c>
      <c r="AV577">
        <v>21</v>
      </c>
      <c r="AW577" t="s">
        <v>74</v>
      </c>
      <c r="AX577" t="s">
        <v>74</v>
      </c>
      <c r="AY577" t="s">
        <v>74</v>
      </c>
      <c r="AZ577" t="s">
        <v>74</v>
      </c>
      <c r="BA577" t="s">
        <v>74</v>
      </c>
      <c r="BB577">
        <v>227</v>
      </c>
      <c r="BC577">
        <v>254</v>
      </c>
      <c r="BD577" t="s">
        <v>74</v>
      </c>
      <c r="BE577" t="s">
        <v>6592</v>
      </c>
      <c r="BF577" t="str">
        <f>HYPERLINK("http://dx.doi.org/10.1146/annurev.ea.21.050193.001303","http://dx.doi.org/10.1146/annurev.ea.21.050193.001303")</f>
        <v>http://dx.doi.org/10.1146/annurev.ea.21.050193.001303</v>
      </c>
      <c r="BG577" t="s">
        <v>74</v>
      </c>
      <c r="BH577" t="s">
        <v>74</v>
      </c>
      <c r="BI577">
        <v>28</v>
      </c>
      <c r="BJ577" t="s">
        <v>3985</v>
      </c>
      <c r="BK577" t="s">
        <v>88</v>
      </c>
      <c r="BL577" t="s">
        <v>3986</v>
      </c>
      <c r="BM577" t="s">
        <v>6593</v>
      </c>
      <c r="BN577" t="s">
        <v>74</v>
      </c>
      <c r="BO577" t="s">
        <v>74</v>
      </c>
      <c r="BP577" t="s">
        <v>74</v>
      </c>
      <c r="BQ577" t="s">
        <v>74</v>
      </c>
      <c r="BR577" t="s">
        <v>91</v>
      </c>
      <c r="BS577" t="s">
        <v>6594</v>
      </c>
      <c r="BT577" t="str">
        <f>HYPERLINK("https%3A%2F%2Fwww.webofscience.com%2Fwos%2Fwoscc%2Ffull-record%2FWOS:A1993LE09300009","View Full Record in Web of Science")</f>
        <v>View Full Record in Web of Science</v>
      </c>
    </row>
    <row r="578" spans="1:72" x14ac:dyDescent="0.15">
      <c r="A578" t="s">
        <v>72</v>
      </c>
      <c r="B578" t="s">
        <v>6595</v>
      </c>
      <c r="C578" t="s">
        <v>74</v>
      </c>
      <c r="D578" t="s">
        <v>74</v>
      </c>
      <c r="E578" t="s">
        <v>74</v>
      </c>
      <c r="F578" t="s">
        <v>6595</v>
      </c>
      <c r="G578" t="s">
        <v>74</v>
      </c>
      <c r="H578" t="s">
        <v>74</v>
      </c>
      <c r="I578" t="s">
        <v>6596</v>
      </c>
      <c r="J578" t="s">
        <v>6581</v>
      </c>
      <c r="K578" t="s">
        <v>74</v>
      </c>
      <c r="L578" t="s">
        <v>74</v>
      </c>
      <c r="M578" t="s">
        <v>77</v>
      </c>
      <c r="N578" t="s">
        <v>484</v>
      </c>
      <c r="O578" t="s">
        <v>74</v>
      </c>
      <c r="P578" t="s">
        <v>74</v>
      </c>
      <c r="Q578" t="s">
        <v>74</v>
      </c>
      <c r="R578" t="s">
        <v>74</v>
      </c>
      <c r="S578" t="s">
        <v>74</v>
      </c>
      <c r="T578" t="s">
        <v>6597</v>
      </c>
      <c r="U578" t="s">
        <v>6598</v>
      </c>
      <c r="V578" t="s">
        <v>74</v>
      </c>
      <c r="W578" t="s">
        <v>74</v>
      </c>
      <c r="X578" t="s">
        <v>74</v>
      </c>
      <c r="Y578" t="s">
        <v>6599</v>
      </c>
      <c r="Z578" t="s">
        <v>74</v>
      </c>
      <c r="AA578" t="s">
        <v>6600</v>
      </c>
      <c r="AB578" t="s">
        <v>74</v>
      </c>
      <c r="AC578" t="s">
        <v>74</v>
      </c>
      <c r="AD578" t="s">
        <v>74</v>
      </c>
      <c r="AE578" t="s">
        <v>74</v>
      </c>
      <c r="AF578" t="s">
        <v>74</v>
      </c>
      <c r="AG578">
        <v>104</v>
      </c>
      <c r="AH578">
        <v>101</v>
      </c>
      <c r="AI578">
        <v>119</v>
      </c>
      <c r="AJ578">
        <v>1</v>
      </c>
      <c r="AK578">
        <v>57</v>
      </c>
      <c r="AL578" t="s">
        <v>6601</v>
      </c>
      <c r="AM578" t="s">
        <v>6587</v>
      </c>
      <c r="AN578" t="s">
        <v>6602</v>
      </c>
      <c r="AO578" t="s">
        <v>6589</v>
      </c>
      <c r="AP578" t="s">
        <v>74</v>
      </c>
      <c r="AQ578" t="s">
        <v>74</v>
      </c>
      <c r="AR578" t="s">
        <v>6590</v>
      </c>
      <c r="AS578" t="s">
        <v>6591</v>
      </c>
      <c r="AT578" t="s">
        <v>74</v>
      </c>
      <c r="AU578">
        <v>1993</v>
      </c>
      <c r="AV578">
        <v>21</v>
      </c>
      <c r="AW578" t="s">
        <v>74</v>
      </c>
      <c r="AX578" t="s">
        <v>74</v>
      </c>
      <c r="AY578" t="s">
        <v>74</v>
      </c>
      <c r="AZ578" t="s">
        <v>74</v>
      </c>
      <c r="BA578" t="s">
        <v>74</v>
      </c>
      <c r="BB578">
        <v>407</v>
      </c>
      <c r="BC578">
        <v>426</v>
      </c>
      <c r="BD578" t="s">
        <v>74</v>
      </c>
      <c r="BE578" t="s">
        <v>6603</v>
      </c>
      <c r="BF578" t="str">
        <f>HYPERLINK("http://dx.doi.org/10.1146/annurev.ea.21.050193.002203","http://dx.doi.org/10.1146/annurev.ea.21.050193.002203")</f>
        <v>http://dx.doi.org/10.1146/annurev.ea.21.050193.002203</v>
      </c>
      <c r="BG578" t="s">
        <v>74</v>
      </c>
      <c r="BH578" t="s">
        <v>74</v>
      </c>
      <c r="BI578">
        <v>20</v>
      </c>
      <c r="BJ578" t="s">
        <v>3985</v>
      </c>
      <c r="BK578" t="s">
        <v>88</v>
      </c>
      <c r="BL578" t="s">
        <v>3986</v>
      </c>
      <c r="BM578" t="s">
        <v>6593</v>
      </c>
      <c r="BN578" t="s">
        <v>74</v>
      </c>
      <c r="BO578" t="s">
        <v>74</v>
      </c>
      <c r="BP578" t="s">
        <v>74</v>
      </c>
      <c r="BQ578" t="s">
        <v>74</v>
      </c>
      <c r="BR578" t="s">
        <v>91</v>
      </c>
      <c r="BS578" t="s">
        <v>6604</v>
      </c>
      <c r="BT578" t="str">
        <f>HYPERLINK("https%3A%2F%2Fwww.webofscience.com%2Fwos%2Fwoscc%2Ffull-record%2FWOS:A1993LE09300014","View Full Record in Web of Science")</f>
        <v>View Full Record in Web of Science</v>
      </c>
    </row>
    <row r="579" spans="1:72" x14ac:dyDescent="0.15">
      <c r="A579" t="s">
        <v>72</v>
      </c>
      <c r="B579" t="s">
        <v>6605</v>
      </c>
      <c r="C579" t="s">
        <v>74</v>
      </c>
      <c r="D579" t="s">
        <v>74</v>
      </c>
      <c r="E579" t="s">
        <v>74</v>
      </c>
      <c r="F579" t="s">
        <v>6605</v>
      </c>
      <c r="G579" t="s">
        <v>74</v>
      </c>
      <c r="H579" t="s">
        <v>74</v>
      </c>
      <c r="I579" t="s">
        <v>6606</v>
      </c>
      <c r="J579" t="s">
        <v>6607</v>
      </c>
      <c r="K579" t="s">
        <v>74</v>
      </c>
      <c r="L579" t="s">
        <v>74</v>
      </c>
      <c r="M579" t="s">
        <v>77</v>
      </c>
      <c r="N579" t="s">
        <v>484</v>
      </c>
      <c r="O579" t="s">
        <v>74</v>
      </c>
      <c r="P579" t="s">
        <v>74</v>
      </c>
      <c r="Q579" t="s">
        <v>74</v>
      </c>
      <c r="R579" t="s">
        <v>74</v>
      </c>
      <c r="S579" t="s">
        <v>74</v>
      </c>
      <c r="T579" t="s">
        <v>6608</v>
      </c>
      <c r="U579" t="s">
        <v>6609</v>
      </c>
      <c r="V579" t="s">
        <v>74</v>
      </c>
      <c r="W579" t="s">
        <v>6610</v>
      </c>
      <c r="X579" t="s">
        <v>470</v>
      </c>
      <c r="Y579" t="s">
        <v>6611</v>
      </c>
      <c r="Z579" t="s">
        <v>74</v>
      </c>
      <c r="AA579" t="s">
        <v>74</v>
      </c>
      <c r="AB579" t="s">
        <v>6612</v>
      </c>
      <c r="AC579" t="s">
        <v>74</v>
      </c>
      <c r="AD579" t="s">
        <v>74</v>
      </c>
      <c r="AE579" t="s">
        <v>74</v>
      </c>
      <c r="AF579" t="s">
        <v>74</v>
      </c>
      <c r="AG579">
        <v>92</v>
      </c>
      <c r="AH579">
        <v>35</v>
      </c>
      <c r="AI579">
        <v>38</v>
      </c>
      <c r="AJ579">
        <v>0</v>
      </c>
      <c r="AK579">
        <v>16</v>
      </c>
      <c r="AL579" t="s">
        <v>6586</v>
      </c>
      <c r="AM579" t="s">
        <v>6587</v>
      </c>
      <c r="AN579" t="s">
        <v>6588</v>
      </c>
      <c r="AO579" t="s">
        <v>6613</v>
      </c>
      <c r="AP579" t="s">
        <v>74</v>
      </c>
      <c r="AQ579" t="s">
        <v>74</v>
      </c>
      <c r="AR579" t="s">
        <v>6614</v>
      </c>
      <c r="AS579" t="s">
        <v>6615</v>
      </c>
      <c r="AT579" t="s">
        <v>74</v>
      </c>
      <c r="AU579">
        <v>1993</v>
      </c>
      <c r="AV579">
        <v>18</v>
      </c>
      <c r="AW579" t="s">
        <v>74</v>
      </c>
      <c r="AX579" t="s">
        <v>74</v>
      </c>
      <c r="AY579" t="s">
        <v>74</v>
      </c>
      <c r="AZ579" t="s">
        <v>74</v>
      </c>
      <c r="BA579" t="s">
        <v>74</v>
      </c>
      <c r="BB579">
        <v>1</v>
      </c>
      <c r="BC579">
        <v>29</v>
      </c>
      <c r="BD579" t="s">
        <v>74</v>
      </c>
      <c r="BE579" t="s">
        <v>74</v>
      </c>
      <c r="BF579" t="s">
        <v>74</v>
      </c>
      <c r="BG579" t="s">
        <v>74</v>
      </c>
      <c r="BH579" t="s">
        <v>74</v>
      </c>
      <c r="BI579">
        <v>29</v>
      </c>
      <c r="BJ579" t="s">
        <v>6616</v>
      </c>
      <c r="BK579" t="s">
        <v>88</v>
      </c>
      <c r="BL579" t="s">
        <v>6617</v>
      </c>
      <c r="BM579" t="s">
        <v>6618</v>
      </c>
      <c r="BN579" t="s">
        <v>74</v>
      </c>
      <c r="BO579" t="s">
        <v>74</v>
      </c>
      <c r="BP579" t="s">
        <v>74</v>
      </c>
      <c r="BQ579" t="s">
        <v>74</v>
      </c>
      <c r="BR579" t="s">
        <v>91</v>
      </c>
      <c r="BS579" t="s">
        <v>6619</v>
      </c>
      <c r="BT579" t="str">
        <f>HYPERLINK("https%3A%2F%2Fwww.webofscience.com%2Fwos%2Fwoscc%2Ffull-record%2FWOS:A1993ME24300001","View Full Record in Web of Science")</f>
        <v>View Full Record in Web of Science</v>
      </c>
    </row>
    <row r="580" spans="1:72" x14ac:dyDescent="0.15">
      <c r="A580" t="s">
        <v>72</v>
      </c>
      <c r="B580" t="s">
        <v>6620</v>
      </c>
      <c r="C580" t="s">
        <v>74</v>
      </c>
      <c r="D580" t="s">
        <v>74</v>
      </c>
      <c r="E580" t="s">
        <v>74</v>
      </c>
      <c r="F580" t="s">
        <v>6620</v>
      </c>
      <c r="G580" t="s">
        <v>74</v>
      </c>
      <c r="H580" t="s">
        <v>74</v>
      </c>
      <c r="I580" t="s">
        <v>6621</v>
      </c>
      <c r="J580" t="s">
        <v>6622</v>
      </c>
      <c r="K580" t="s">
        <v>74</v>
      </c>
      <c r="L580" t="s">
        <v>74</v>
      </c>
      <c r="M580" t="s">
        <v>77</v>
      </c>
      <c r="N580" t="s">
        <v>484</v>
      </c>
      <c r="O580" t="s">
        <v>74</v>
      </c>
      <c r="P580" t="s">
        <v>74</v>
      </c>
      <c r="Q580" t="s">
        <v>74</v>
      </c>
      <c r="R580" t="s">
        <v>74</v>
      </c>
      <c r="S580" t="s">
        <v>74</v>
      </c>
      <c r="T580" t="s">
        <v>6623</v>
      </c>
      <c r="U580" t="s">
        <v>6624</v>
      </c>
      <c r="V580" t="s">
        <v>74</v>
      </c>
      <c r="W580" t="s">
        <v>6625</v>
      </c>
      <c r="X580" t="s">
        <v>3902</v>
      </c>
      <c r="Y580" t="s">
        <v>6626</v>
      </c>
      <c r="Z580" t="s">
        <v>74</v>
      </c>
      <c r="AA580" t="s">
        <v>74</v>
      </c>
      <c r="AB580" t="s">
        <v>74</v>
      </c>
      <c r="AC580" t="s">
        <v>74</v>
      </c>
      <c r="AD580" t="s">
        <v>74</v>
      </c>
      <c r="AE580" t="s">
        <v>74</v>
      </c>
      <c r="AF580" t="s">
        <v>74</v>
      </c>
      <c r="AG580">
        <v>54</v>
      </c>
      <c r="AH580">
        <v>249</v>
      </c>
      <c r="AI580">
        <v>266</v>
      </c>
      <c r="AJ580">
        <v>2</v>
      </c>
      <c r="AK580">
        <v>23</v>
      </c>
      <c r="AL580" t="s">
        <v>6586</v>
      </c>
      <c r="AM580" t="s">
        <v>6587</v>
      </c>
      <c r="AN580" t="s">
        <v>6588</v>
      </c>
      <c r="AO580" t="s">
        <v>6627</v>
      </c>
      <c r="AP580" t="s">
        <v>74</v>
      </c>
      <c r="AQ580" t="s">
        <v>74</v>
      </c>
      <c r="AR580" t="s">
        <v>6628</v>
      </c>
      <c r="AS580" t="s">
        <v>6629</v>
      </c>
      <c r="AT580" t="s">
        <v>74</v>
      </c>
      <c r="AU580">
        <v>1993</v>
      </c>
      <c r="AV580">
        <v>25</v>
      </c>
      <c r="AW580" t="s">
        <v>74</v>
      </c>
      <c r="AX580" t="s">
        <v>74</v>
      </c>
      <c r="AY580" t="s">
        <v>74</v>
      </c>
      <c r="AZ580" t="s">
        <v>74</v>
      </c>
      <c r="BA580" t="s">
        <v>74</v>
      </c>
      <c r="BB580">
        <v>291</v>
      </c>
      <c r="BC580">
        <v>323</v>
      </c>
      <c r="BD580" t="s">
        <v>74</v>
      </c>
      <c r="BE580" t="s">
        <v>6630</v>
      </c>
      <c r="BF580" t="str">
        <f>HYPERLINK("http://dx.doi.org/10.1146/annurev.fl.25.010193.001451","http://dx.doi.org/10.1146/annurev.fl.25.010193.001451")</f>
        <v>http://dx.doi.org/10.1146/annurev.fl.25.010193.001451</v>
      </c>
      <c r="BG580" t="s">
        <v>74</v>
      </c>
      <c r="BH580" t="s">
        <v>74</v>
      </c>
      <c r="BI580">
        <v>33</v>
      </c>
      <c r="BJ580" t="s">
        <v>6631</v>
      </c>
      <c r="BK580" t="s">
        <v>88</v>
      </c>
      <c r="BL580" t="s">
        <v>6632</v>
      </c>
      <c r="BM580" t="s">
        <v>6633</v>
      </c>
      <c r="BN580" t="s">
        <v>74</v>
      </c>
      <c r="BO580" t="s">
        <v>74</v>
      </c>
      <c r="BP580" t="s">
        <v>74</v>
      </c>
      <c r="BQ580" t="s">
        <v>74</v>
      </c>
      <c r="BR580" t="s">
        <v>91</v>
      </c>
      <c r="BS580" t="s">
        <v>6634</v>
      </c>
      <c r="BT580" t="str">
        <f>HYPERLINK("https%3A%2F%2Fwww.webofscience.com%2Fwos%2Fwoscc%2Ffull-record%2FWOS:A1993KJ09800010","View Full Record in Web of Science")</f>
        <v>View Full Record in Web of Science</v>
      </c>
    </row>
    <row r="581" spans="1:72" x14ac:dyDescent="0.15">
      <c r="A581" t="s">
        <v>6421</v>
      </c>
      <c r="B581" t="s">
        <v>6635</v>
      </c>
      <c r="C581" t="s">
        <v>74</v>
      </c>
      <c r="D581" t="s">
        <v>6636</v>
      </c>
      <c r="E581" t="s">
        <v>74</v>
      </c>
      <c r="F581" t="s">
        <v>6635</v>
      </c>
      <c r="G581" t="s">
        <v>74</v>
      </c>
      <c r="H581" t="s">
        <v>74</v>
      </c>
      <c r="I581" t="s">
        <v>6637</v>
      </c>
      <c r="J581" t="s">
        <v>6638</v>
      </c>
      <c r="K581" t="s">
        <v>6639</v>
      </c>
      <c r="L581" t="s">
        <v>74</v>
      </c>
      <c r="M581" t="s">
        <v>77</v>
      </c>
      <c r="N581" t="s">
        <v>6426</v>
      </c>
      <c r="O581" t="s">
        <v>6640</v>
      </c>
      <c r="P581" t="s">
        <v>6641</v>
      </c>
      <c r="Q581" t="s">
        <v>6642</v>
      </c>
      <c r="R581" t="s">
        <v>74</v>
      </c>
      <c r="S581" t="s">
        <v>6643</v>
      </c>
      <c r="T581" t="s">
        <v>74</v>
      </c>
      <c r="U581" t="s">
        <v>74</v>
      </c>
      <c r="V581" t="s">
        <v>74</v>
      </c>
      <c r="W581" t="s">
        <v>6644</v>
      </c>
      <c r="X581" t="s">
        <v>3470</v>
      </c>
      <c r="Y581" t="s">
        <v>74</v>
      </c>
      <c r="Z581" t="s">
        <v>74</v>
      </c>
      <c r="AA581" t="s">
        <v>74</v>
      </c>
      <c r="AB581" t="s">
        <v>6645</v>
      </c>
      <c r="AC581" t="s">
        <v>74</v>
      </c>
      <c r="AD581" t="s">
        <v>74</v>
      </c>
      <c r="AE581" t="s">
        <v>74</v>
      </c>
      <c r="AF581" t="s">
        <v>74</v>
      </c>
      <c r="AG581">
        <v>0</v>
      </c>
      <c r="AH581">
        <v>81</v>
      </c>
      <c r="AI581">
        <v>93</v>
      </c>
      <c r="AJ581">
        <v>0</v>
      </c>
      <c r="AK581">
        <v>1</v>
      </c>
      <c r="AL581" t="s">
        <v>256</v>
      </c>
      <c r="AM581" t="s">
        <v>257</v>
      </c>
      <c r="AN581" t="s">
        <v>258</v>
      </c>
      <c r="AO581" t="s">
        <v>6646</v>
      </c>
      <c r="AP581" t="s">
        <v>74</v>
      </c>
      <c r="AQ581" t="s">
        <v>6647</v>
      </c>
      <c r="AR581" t="s">
        <v>6648</v>
      </c>
      <c r="AS581" t="s">
        <v>74</v>
      </c>
      <c r="AT581" t="s">
        <v>74</v>
      </c>
      <c r="AU581">
        <v>1993</v>
      </c>
      <c r="AV581">
        <v>60</v>
      </c>
      <c r="AW581" t="s">
        <v>74</v>
      </c>
      <c r="AX581" t="s">
        <v>74</v>
      </c>
      <c r="AY581" t="s">
        <v>74</v>
      </c>
      <c r="AZ581" t="s">
        <v>74</v>
      </c>
      <c r="BA581" t="s">
        <v>74</v>
      </c>
      <c r="BB581">
        <v>1</v>
      </c>
      <c r="BC581">
        <v>25</v>
      </c>
      <c r="BD581" t="s">
        <v>74</v>
      </c>
      <c r="BE581" t="s">
        <v>74</v>
      </c>
      <c r="BF581" t="s">
        <v>74</v>
      </c>
      <c r="BG581" t="s">
        <v>74</v>
      </c>
      <c r="BH581" t="s">
        <v>74</v>
      </c>
      <c r="BI581">
        <v>25</v>
      </c>
      <c r="BJ581" t="s">
        <v>263</v>
      </c>
      <c r="BK581" t="s">
        <v>6433</v>
      </c>
      <c r="BL581" t="s">
        <v>263</v>
      </c>
      <c r="BM581" t="s">
        <v>6649</v>
      </c>
      <c r="BN581" t="s">
        <v>74</v>
      </c>
      <c r="BO581" t="s">
        <v>74</v>
      </c>
      <c r="BP581" t="s">
        <v>74</v>
      </c>
      <c r="BQ581" t="s">
        <v>74</v>
      </c>
      <c r="BR581" t="s">
        <v>91</v>
      </c>
      <c r="BS581" t="s">
        <v>6650</v>
      </c>
      <c r="BT581" t="str">
        <f>HYPERLINK("https%3A%2F%2Fwww.webofscience.com%2Fwos%2Fwoscc%2Ffull-record%2FWOS:A1993BA82F00001","View Full Record in Web of Science")</f>
        <v>View Full Record in Web of Science</v>
      </c>
    </row>
    <row r="582" spans="1:72" x14ac:dyDescent="0.15">
      <c r="A582" t="s">
        <v>6421</v>
      </c>
      <c r="B582" t="s">
        <v>6651</v>
      </c>
      <c r="C582" t="s">
        <v>74</v>
      </c>
      <c r="D582" t="s">
        <v>6636</v>
      </c>
      <c r="E582" t="s">
        <v>74</v>
      </c>
      <c r="F582" t="s">
        <v>6651</v>
      </c>
      <c r="G582" t="s">
        <v>74</v>
      </c>
      <c r="H582" t="s">
        <v>74</v>
      </c>
      <c r="I582" t="s">
        <v>6652</v>
      </c>
      <c r="J582" t="s">
        <v>6638</v>
      </c>
      <c r="K582" t="s">
        <v>6639</v>
      </c>
      <c r="L582" t="s">
        <v>74</v>
      </c>
      <c r="M582" t="s">
        <v>77</v>
      </c>
      <c r="N582" t="s">
        <v>6426</v>
      </c>
      <c r="O582" t="s">
        <v>6640</v>
      </c>
      <c r="P582" t="s">
        <v>6641</v>
      </c>
      <c r="Q582" t="s">
        <v>6642</v>
      </c>
      <c r="R582" t="s">
        <v>74</v>
      </c>
      <c r="S582" t="s">
        <v>6643</v>
      </c>
      <c r="T582" t="s">
        <v>74</v>
      </c>
      <c r="U582" t="s">
        <v>74</v>
      </c>
      <c r="V582" t="s">
        <v>74</v>
      </c>
      <c r="W582" t="s">
        <v>6201</v>
      </c>
      <c r="X582" t="s">
        <v>3171</v>
      </c>
      <c r="Y582" t="s">
        <v>74</v>
      </c>
      <c r="Z582" t="s">
        <v>74</v>
      </c>
      <c r="AA582" t="s">
        <v>74</v>
      </c>
      <c r="AB582" t="s">
        <v>74</v>
      </c>
      <c r="AC582" t="s">
        <v>74</v>
      </c>
      <c r="AD582" t="s">
        <v>74</v>
      </c>
      <c r="AE582" t="s">
        <v>74</v>
      </c>
      <c r="AF582" t="s">
        <v>74</v>
      </c>
      <c r="AG582">
        <v>0</v>
      </c>
      <c r="AH582">
        <v>17</v>
      </c>
      <c r="AI582">
        <v>17</v>
      </c>
      <c r="AJ582">
        <v>0</v>
      </c>
      <c r="AK582">
        <v>0</v>
      </c>
      <c r="AL582" t="s">
        <v>256</v>
      </c>
      <c r="AM582" t="s">
        <v>257</v>
      </c>
      <c r="AN582" t="s">
        <v>258</v>
      </c>
      <c r="AO582" t="s">
        <v>6646</v>
      </c>
      <c r="AP582" t="s">
        <v>74</v>
      </c>
      <c r="AQ582" t="s">
        <v>6647</v>
      </c>
      <c r="AR582" t="s">
        <v>6648</v>
      </c>
      <c r="AS582" t="s">
        <v>74</v>
      </c>
      <c r="AT582" t="s">
        <v>74</v>
      </c>
      <c r="AU582">
        <v>1993</v>
      </c>
      <c r="AV582">
        <v>60</v>
      </c>
      <c r="AW582" t="s">
        <v>74</v>
      </c>
      <c r="AX582" t="s">
        <v>74</v>
      </c>
      <c r="AY582" t="s">
        <v>74</v>
      </c>
      <c r="AZ582" t="s">
        <v>74</v>
      </c>
      <c r="BA582" t="s">
        <v>74</v>
      </c>
      <c r="BB582">
        <v>27</v>
      </c>
      <c r="BC582">
        <v>48</v>
      </c>
      <c r="BD582" t="s">
        <v>74</v>
      </c>
      <c r="BE582" t="s">
        <v>74</v>
      </c>
      <c r="BF582" t="s">
        <v>74</v>
      </c>
      <c r="BG582" t="s">
        <v>74</v>
      </c>
      <c r="BH582" t="s">
        <v>74</v>
      </c>
      <c r="BI582">
        <v>22</v>
      </c>
      <c r="BJ582" t="s">
        <v>263</v>
      </c>
      <c r="BK582" t="s">
        <v>6433</v>
      </c>
      <c r="BL582" t="s">
        <v>263</v>
      </c>
      <c r="BM582" t="s">
        <v>6649</v>
      </c>
      <c r="BN582" t="s">
        <v>74</v>
      </c>
      <c r="BO582" t="s">
        <v>74</v>
      </c>
      <c r="BP582" t="s">
        <v>74</v>
      </c>
      <c r="BQ582" t="s">
        <v>74</v>
      </c>
      <c r="BR582" t="s">
        <v>91</v>
      </c>
      <c r="BS582" t="s">
        <v>6653</v>
      </c>
      <c r="BT582" t="str">
        <f>HYPERLINK("https%3A%2F%2Fwww.webofscience.com%2Fwos%2Fwoscc%2Ffull-record%2FWOS:A1993BA82F00002","View Full Record in Web of Science")</f>
        <v>View Full Record in Web of Science</v>
      </c>
    </row>
    <row r="583" spans="1:72" x14ac:dyDescent="0.15">
      <c r="A583" t="s">
        <v>6421</v>
      </c>
      <c r="B583" t="s">
        <v>6654</v>
      </c>
      <c r="C583" t="s">
        <v>74</v>
      </c>
      <c r="D583" t="s">
        <v>6636</v>
      </c>
      <c r="E583" t="s">
        <v>74</v>
      </c>
      <c r="F583" t="s">
        <v>6654</v>
      </c>
      <c r="G583" t="s">
        <v>74</v>
      </c>
      <c r="H583" t="s">
        <v>74</v>
      </c>
      <c r="I583" t="s">
        <v>6655</v>
      </c>
      <c r="J583" t="s">
        <v>6638</v>
      </c>
      <c r="K583" t="s">
        <v>6639</v>
      </c>
      <c r="L583" t="s">
        <v>74</v>
      </c>
      <c r="M583" t="s">
        <v>77</v>
      </c>
      <c r="N583" t="s">
        <v>6426</v>
      </c>
      <c r="O583" t="s">
        <v>6640</v>
      </c>
      <c r="P583" t="s">
        <v>6641</v>
      </c>
      <c r="Q583" t="s">
        <v>6642</v>
      </c>
      <c r="R583" t="s">
        <v>74</v>
      </c>
      <c r="S583" t="s">
        <v>6643</v>
      </c>
      <c r="T583" t="s">
        <v>74</v>
      </c>
      <c r="U583" t="s">
        <v>74</v>
      </c>
      <c r="V583" t="s">
        <v>74</v>
      </c>
      <c r="W583" t="s">
        <v>6656</v>
      </c>
      <c r="X583" t="s">
        <v>6657</v>
      </c>
      <c r="Y583" t="s">
        <v>74</v>
      </c>
      <c r="Z583" t="s">
        <v>74</v>
      </c>
      <c r="AA583" t="s">
        <v>74</v>
      </c>
      <c r="AB583" t="s">
        <v>74</v>
      </c>
      <c r="AC583" t="s">
        <v>74</v>
      </c>
      <c r="AD583" t="s">
        <v>74</v>
      </c>
      <c r="AE583" t="s">
        <v>74</v>
      </c>
      <c r="AF583" t="s">
        <v>74</v>
      </c>
      <c r="AG583">
        <v>0</v>
      </c>
      <c r="AH583">
        <v>23</v>
      </c>
      <c r="AI583">
        <v>26</v>
      </c>
      <c r="AJ583">
        <v>0</v>
      </c>
      <c r="AK583">
        <v>1</v>
      </c>
      <c r="AL583" t="s">
        <v>256</v>
      </c>
      <c r="AM583" t="s">
        <v>257</v>
      </c>
      <c r="AN583" t="s">
        <v>258</v>
      </c>
      <c r="AO583" t="s">
        <v>6646</v>
      </c>
      <c r="AP583" t="s">
        <v>74</v>
      </c>
      <c r="AQ583" t="s">
        <v>6647</v>
      </c>
      <c r="AR583" t="s">
        <v>6648</v>
      </c>
      <c r="AS583" t="s">
        <v>74</v>
      </c>
      <c r="AT583" t="s">
        <v>74</v>
      </c>
      <c r="AU583">
        <v>1993</v>
      </c>
      <c r="AV583">
        <v>60</v>
      </c>
      <c r="AW583" t="s">
        <v>74</v>
      </c>
      <c r="AX583" t="s">
        <v>74</v>
      </c>
      <c r="AY583" t="s">
        <v>74</v>
      </c>
      <c r="AZ583" t="s">
        <v>74</v>
      </c>
      <c r="BA583" t="s">
        <v>74</v>
      </c>
      <c r="BB583">
        <v>49</v>
      </c>
      <c r="BC583">
        <v>65</v>
      </c>
      <c r="BD583" t="s">
        <v>74</v>
      </c>
      <c r="BE583" t="s">
        <v>74</v>
      </c>
      <c r="BF583" t="s">
        <v>74</v>
      </c>
      <c r="BG583" t="s">
        <v>74</v>
      </c>
      <c r="BH583" t="s">
        <v>74</v>
      </c>
      <c r="BI583">
        <v>17</v>
      </c>
      <c r="BJ583" t="s">
        <v>263</v>
      </c>
      <c r="BK583" t="s">
        <v>6433</v>
      </c>
      <c r="BL583" t="s">
        <v>263</v>
      </c>
      <c r="BM583" t="s">
        <v>6649</v>
      </c>
      <c r="BN583" t="s">
        <v>74</v>
      </c>
      <c r="BO583" t="s">
        <v>74</v>
      </c>
      <c r="BP583" t="s">
        <v>74</v>
      </c>
      <c r="BQ583" t="s">
        <v>74</v>
      </c>
      <c r="BR583" t="s">
        <v>91</v>
      </c>
      <c r="BS583" t="s">
        <v>6658</v>
      </c>
      <c r="BT583" t="str">
        <f>HYPERLINK("https%3A%2F%2Fwww.webofscience.com%2Fwos%2Fwoscc%2Ffull-record%2FWOS:A1993BA82F00003","View Full Record in Web of Science")</f>
        <v>View Full Record in Web of Science</v>
      </c>
    </row>
    <row r="584" spans="1:72" x14ac:dyDescent="0.15">
      <c r="A584" t="s">
        <v>6421</v>
      </c>
      <c r="B584" t="s">
        <v>6659</v>
      </c>
      <c r="C584" t="s">
        <v>74</v>
      </c>
      <c r="D584" t="s">
        <v>6636</v>
      </c>
      <c r="E584" t="s">
        <v>74</v>
      </c>
      <c r="F584" t="s">
        <v>6659</v>
      </c>
      <c r="G584" t="s">
        <v>74</v>
      </c>
      <c r="H584" t="s">
        <v>74</v>
      </c>
      <c r="I584" t="s">
        <v>6660</v>
      </c>
      <c r="J584" t="s">
        <v>6638</v>
      </c>
      <c r="K584" t="s">
        <v>6639</v>
      </c>
      <c r="L584" t="s">
        <v>74</v>
      </c>
      <c r="M584" t="s">
        <v>77</v>
      </c>
      <c r="N584" t="s">
        <v>6426</v>
      </c>
      <c r="O584" t="s">
        <v>6640</v>
      </c>
      <c r="P584" t="s">
        <v>6641</v>
      </c>
      <c r="Q584" t="s">
        <v>6642</v>
      </c>
      <c r="R584" t="s">
        <v>74</v>
      </c>
      <c r="S584" t="s">
        <v>6643</v>
      </c>
      <c r="T584" t="s">
        <v>74</v>
      </c>
      <c r="U584" t="s">
        <v>74</v>
      </c>
      <c r="V584" t="s">
        <v>74</v>
      </c>
      <c r="W584" t="s">
        <v>6661</v>
      </c>
      <c r="X584" t="s">
        <v>1243</v>
      </c>
      <c r="Y584" t="s">
        <v>74</v>
      </c>
      <c r="Z584" t="s">
        <v>74</v>
      </c>
      <c r="AA584" t="s">
        <v>74</v>
      </c>
      <c r="AB584" t="s">
        <v>74</v>
      </c>
      <c r="AC584" t="s">
        <v>74</v>
      </c>
      <c r="AD584" t="s">
        <v>74</v>
      </c>
      <c r="AE584" t="s">
        <v>74</v>
      </c>
      <c r="AF584" t="s">
        <v>74</v>
      </c>
      <c r="AG584">
        <v>0</v>
      </c>
      <c r="AH584">
        <v>30</v>
      </c>
      <c r="AI584">
        <v>31</v>
      </c>
      <c r="AJ584">
        <v>0</v>
      </c>
      <c r="AK584">
        <v>3</v>
      </c>
      <c r="AL584" t="s">
        <v>256</v>
      </c>
      <c r="AM584" t="s">
        <v>257</v>
      </c>
      <c r="AN584" t="s">
        <v>258</v>
      </c>
      <c r="AO584" t="s">
        <v>6646</v>
      </c>
      <c r="AP584" t="s">
        <v>74</v>
      </c>
      <c r="AQ584" t="s">
        <v>6647</v>
      </c>
      <c r="AR584" t="s">
        <v>6648</v>
      </c>
      <c r="AS584" t="s">
        <v>74</v>
      </c>
      <c r="AT584" t="s">
        <v>74</v>
      </c>
      <c r="AU584">
        <v>1993</v>
      </c>
      <c r="AV584">
        <v>60</v>
      </c>
      <c r="AW584" t="s">
        <v>74</v>
      </c>
      <c r="AX584" t="s">
        <v>74</v>
      </c>
      <c r="AY584" t="s">
        <v>74</v>
      </c>
      <c r="AZ584" t="s">
        <v>74</v>
      </c>
      <c r="BA584" t="s">
        <v>74</v>
      </c>
      <c r="BB584">
        <v>67</v>
      </c>
      <c r="BC584">
        <v>73</v>
      </c>
      <c r="BD584" t="s">
        <v>74</v>
      </c>
      <c r="BE584" t="s">
        <v>74</v>
      </c>
      <c r="BF584" t="s">
        <v>74</v>
      </c>
      <c r="BG584" t="s">
        <v>74</v>
      </c>
      <c r="BH584" t="s">
        <v>74</v>
      </c>
      <c r="BI584">
        <v>7</v>
      </c>
      <c r="BJ584" t="s">
        <v>263</v>
      </c>
      <c r="BK584" t="s">
        <v>6433</v>
      </c>
      <c r="BL584" t="s">
        <v>263</v>
      </c>
      <c r="BM584" t="s">
        <v>6649</v>
      </c>
      <c r="BN584" t="s">
        <v>74</v>
      </c>
      <c r="BO584" t="s">
        <v>74</v>
      </c>
      <c r="BP584" t="s">
        <v>74</v>
      </c>
      <c r="BQ584" t="s">
        <v>74</v>
      </c>
      <c r="BR584" t="s">
        <v>91</v>
      </c>
      <c r="BS584" t="s">
        <v>6662</v>
      </c>
      <c r="BT584" t="str">
        <f>HYPERLINK("https%3A%2F%2Fwww.webofscience.com%2Fwos%2Fwoscc%2Ffull-record%2FWOS:A1993BA82F00004","View Full Record in Web of Science")</f>
        <v>View Full Record in Web of Science</v>
      </c>
    </row>
    <row r="585" spans="1:72" x14ac:dyDescent="0.15">
      <c r="A585" t="s">
        <v>6421</v>
      </c>
      <c r="B585" t="s">
        <v>6663</v>
      </c>
      <c r="C585" t="s">
        <v>74</v>
      </c>
      <c r="D585" t="s">
        <v>6636</v>
      </c>
      <c r="E585" t="s">
        <v>74</v>
      </c>
      <c r="F585" t="s">
        <v>6663</v>
      </c>
      <c r="G585" t="s">
        <v>74</v>
      </c>
      <c r="H585" t="s">
        <v>74</v>
      </c>
      <c r="I585" t="s">
        <v>6664</v>
      </c>
      <c r="J585" t="s">
        <v>6638</v>
      </c>
      <c r="K585" t="s">
        <v>6639</v>
      </c>
      <c r="L585" t="s">
        <v>74</v>
      </c>
      <c r="M585" t="s">
        <v>77</v>
      </c>
      <c r="N585" t="s">
        <v>6426</v>
      </c>
      <c r="O585" t="s">
        <v>6640</v>
      </c>
      <c r="P585" t="s">
        <v>6641</v>
      </c>
      <c r="Q585" t="s">
        <v>6642</v>
      </c>
      <c r="R585" t="s">
        <v>74</v>
      </c>
      <c r="S585" t="s">
        <v>6643</v>
      </c>
      <c r="T585" t="s">
        <v>74</v>
      </c>
      <c r="U585" t="s">
        <v>74</v>
      </c>
      <c r="V585" t="s">
        <v>74</v>
      </c>
      <c r="W585" t="s">
        <v>6665</v>
      </c>
      <c r="X585" t="s">
        <v>759</v>
      </c>
      <c r="Y585" t="s">
        <v>74</v>
      </c>
      <c r="Z585" t="s">
        <v>74</v>
      </c>
      <c r="AA585" t="s">
        <v>6666</v>
      </c>
      <c r="AB585" t="s">
        <v>6667</v>
      </c>
      <c r="AC585" t="s">
        <v>74</v>
      </c>
      <c r="AD585" t="s">
        <v>74</v>
      </c>
      <c r="AE585" t="s">
        <v>74</v>
      </c>
      <c r="AF585" t="s">
        <v>74</v>
      </c>
      <c r="AG585">
        <v>0</v>
      </c>
      <c r="AH585">
        <v>7</v>
      </c>
      <c r="AI585">
        <v>8</v>
      </c>
      <c r="AJ585">
        <v>0</v>
      </c>
      <c r="AK585">
        <v>1</v>
      </c>
      <c r="AL585" t="s">
        <v>256</v>
      </c>
      <c r="AM585" t="s">
        <v>257</v>
      </c>
      <c r="AN585" t="s">
        <v>258</v>
      </c>
      <c r="AO585" t="s">
        <v>6646</v>
      </c>
      <c r="AP585" t="s">
        <v>74</v>
      </c>
      <c r="AQ585" t="s">
        <v>6647</v>
      </c>
      <c r="AR585" t="s">
        <v>6648</v>
      </c>
      <c r="AS585" t="s">
        <v>74</v>
      </c>
      <c r="AT585" t="s">
        <v>74</v>
      </c>
      <c r="AU585">
        <v>1993</v>
      </c>
      <c r="AV585">
        <v>60</v>
      </c>
      <c r="AW585" t="s">
        <v>74</v>
      </c>
      <c r="AX585" t="s">
        <v>74</v>
      </c>
      <c r="AY585" t="s">
        <v>74</v>
      </c>
      <c r="AZ585" t="s">
        <v>74</v>
      </c>
      <c r="BA585" t="s">
        <v>74</v>
      </c>
      <c r="BB585">
        <v>75</v>
      </c>
      <c r="BC585">
        <v>89</v>
      </c>
      <c r="BD585" t="s">
        <v>74</v>
      </c>
      <c r="BE585" t="s">
        <v>74</v>
      </c>
      <c r="BF585" t="s">
        <v>74</v>
      </c>
      <c r="BG585" t="s">
        <v>74</v>
      </c>
      <c r="BH585" t="s">
        <v>74</v>
      </c>
      <c r="BI585">
        <v>15</v>
      </c>
      <c r="BJ585" t="s">
        <v>263</v>
      </c>
      <c r="BK585" t="s">
        <v>6433</v>
      </c>
      <c r="BL585" t="s">
        <v>263</v>
      </c>
      <c r="BM585" t="s">
        <v>6649</v>
      </c>
      <c r="BN585" t="s">
        <v>74</v>
      </c>
      <c r="BO585" t="s">
        <v>74</v>
      </c>
      <c r="BP585" t="s">
        <v>74</v>
      </c>
      <c r="BQ585" t="s">
        <v>74</v>
      </c>
      <c r="BR585" t="s">
        <v>91</v>
      </c>
      <c r="BS585" t="s">
        <v>6668</v>
      </c>
      <c r="BT585" t="str">
        <f>HYPERLINK("https%3A%2F%2Fwww.webofscience.com%2Fwos%2Fwoscc%2Ffull-record%2FWOS:A1993BA82F00005","View Full Record in Web of Science")</f>
        <v>View Full Record in Web of Science</v>
      </c>
    </row>
    <row r="586" spans="1:72" x14ac:dyDescent="0.15">
      <c r="A586" t="s">
        <v>6421</v>
      </c>
      <c r="B586" t="s">
        <v>6669</v>
      </c>
      <c r="C586" t="s">
        <v>74</v>
      </c>
      <c r="D586" t="s">
        <v>6636</v>
      </c>
      <c r="E586" t="s">
        <v>74</v>
      </c>
      <c r="F586" t="s">
        <v>6669</v>
      </c>
      <c r="G586" t="s">
        <v>74</v>
      </c>
      <c r="H586" t="s">
        <v>74</v>
      </c>
      <c r="I586" t="s">
        <v>6670</v>
      </c>
      <c r="J586" t="s">
        <v>6638</v>
      </c>
      <c r="K586" t="s">
        <v>6639</v>
      </c>
      <c r="L586" t="s">
        <v>74</v>
      </c>
      <c r="M586" t="s">
        <v>77</v>
      </c>
      <c r="N586" t="s">
        <v>6426</v>
      </c>
      <c r="O586" t="s">
        <v>6640</v>
      </c>
      <c r="P586" t="s">
        <v>6641</v>
      </c>
      <c r="Q586" t="s">
        <v>6642</v>
      </c>
      <c r="R586" t="s">
        <v>74</v>
      </c>
      <c r="S586" t="s">
        <v>6643</v>
      </c>
      <c r="T586" t="s">
        <v>74</v>
      </c>
      <c r="U586" t="s">
        <v>74</v>
      </c>
      <c r="V586" t="s">
        <v>74</v>
      </c>
      <c r="W586" t="s">
        <v>6671</v>
      </c>
      <c r="X586" t="s">
        <v>6672</v>
      </c>
      <c r="Y586" t="s">
        <v>74</v>
      </c>
      <c r="Z586" t="s">
        <v>74</v>
      </c>
      <c r="AA586" t="s">
        <v>74</v>
      </c>
      <c r="AB586" t="s">
        <v>74</v>
      </c>
      <c r="AC586" t="s">
        <v>74</v>
      </c>
      <c r="AD586" t="s">
        <v>74</v>
      </c>
      <c r="AE586" t="s">
        <v>74</v>
      </c>
      <c r="AF586" t="s">
        <v>74</v>
      </c>
      <c r="AG586">
        <v>0</v>
      </c>
      <c r="AH586">
        <v>68</v>
      </c>
      <c r="AI586">
        <v>72</v>
      </c>
      <c r="AJ586">
        <v>0</v>
      </c>
      <c r="AK586">
        <v>1</v>
      </c>
      <c r="AL586" t="s">
        <v>256</v>
      </c>
      <c r="AM586" t="s">
        <v>257</v>
      </c>
      <c r="AN586" t="s">
        <v>258</v>
      </c>
      <c r="AO586" t="s">
        <v>6646</v>
      </c>
      <c r="AP586" t="s">
        <v>74</v>
      </c>
      <c r="AQ586" t="s">
        <v>6647</v>
      </c>
      <c r="AR586" t="s">
        <v>6648</v>
      </c>
      <c r="AS586" t="s">
        <v>74</v>
      </c>
      <c r="AT586" t="s">
        <v>74</v>
      </c>
      <c r="AU586">
        <v>1993</v>
      </c>
      <c r="AV586">
        <v>60</v>
      </c>
      <c r="AW586" t="s">
        <v>74</v>
      </c>
      <c r="AX586" t="s">
        <v>74</v>
      </c>
      <c r="AY586" t="s">
        <v>74</v>
      </c>
      <c r="AZ586" t="s">
        <v>74</v>
      </c>
      <c r="BA586" t="s">
        <v>74</v>
      </c>
      <c r="BB586">
        <v>91</v>
      </c>
      <c r="BC586">
        <v>124</v>
      </c>
      <c r="BD586" t="s">
        <v>74</v>
      </c>
      <c r="BE586" t="s">
        <v>74</v>
      </c>
      <c r="BF586" t="s">
        <v>74</v>
      </c>
      <c r="BG586" t="s">
        <v>74</v>
      </c>
      <c r="BH586" t="s">
        <v>74</v>
      </c>
      <c r="BI586">
        <v>34</v>
      </c>
      <c r="BJ586" t="s">
        <v>263</v>
      </c>
      <c r="BK586" t="s">
        <v>6433</v>
      </c>
      <c r="BL586" t="s">
        <v>263</v>
      </c>
      <c r="BM586" t="s">
        <v>6649</v>
      </c>
      <c r="BN586" t="s">
        <v>74</v>
      </c>
      <c r="BO586" t="s">
        <v>74</v>
      </c>
      <c r="BP586" t="s">
        <v>74</v>
      </c>
      <c r="BQ586" t="s">
        <v>74</v>
      </c>
      <c r="BR586" t="s">
        <v>91</v>
      </c>
      <c r="BS586" t="s">
        <v>6673</v>
      </c>
      <c r="BT586" t="str">
        <f>HYPERLINK("https%3A%2F%2Fwww.webofscience.com%2Fwos%2Fwoscc%2Ffull-record%2FWOS:A1993BA82F00006","View Full Record in Web of Science")</f>
        <v>View Full Record in Web of Science</v>
      </c>
    </row>
    <row r="587" spans="1:72" x14ac:dyDescent="0.15">
      <c r="A587" t="s">
        <v>6421</v>
      </c>
      <c r="B587" t="s">
        <v>6674</v>
      </c>
      <c r="C587" t="s">
        <v>74</v>
      </c>
      <c r="D587" t="s">
        <v>6636</v>
      </c>
      <c r="E587" t="s">
        <v>74</v>
      </c>
      <c r="F587" t="s">
        <v>6674</v>
      </c>
      <c r="G587" t="s">
        <v>74</v>
      </c>
      <c r="H587" t="s">
        <v>74</v>
      </c>
      <c r="I587" t="s">
        <v>6675</v>
      </c>
      <c r="J587" t="s">
        <v>6638</v>
      </c>
      <c r="K587" t="s">
        <v>6639</v>
      </c>
      <c r="L587" t="s">
        <v>74</v>
      </c>
      <c r="M587" t="s">
        <v>77</v>
      </c>
      <c r="N587" t="s">
        <v>6426</v>
      </c>
      <c r="O587" t="s">
        <v>6640</v>
      </c>
      <c r="P587" t="s">
        <v>6641</v>
      </c>
      <c r="Q587" t="s">
        <v>6642</v>
      </c>
      <c r="R587" t="s">
        <v>74</v>
      </c>
      <c r="S587" t="s">
        <v>6643</v>
      </c>
      <c r="T587" t="s">
        <v>74</v>
      </c>
      <c r="U587" t="s">
        <v>74</v>
      </c>
      <c r="V587" t="s">
        <v>74</v>
      </c>
      <c r="W587" t="s">
        <v>6676</v>
      </c>
      <c r="X587" t="s">
        <v>74</v>
      </c>
      <c r="Y587" t="s">
        <v>74</v>
      </c>
      <c r="Z587" t="s">
        <v>74</v>
      </c>
      <c r="AA587" t="s">
        <v>74</v>
      </c>
      <c r="AB587" t="s">
        <v>74</v>
      </c>
      <c r="AC587" t="s">
        <v>74</v>
      </c>
      <c r="AD587" t="s">
        <v>74</v>
      </c>
      <c r="AE587" t="s">
        <v>74</v>
      </c>
      <c r="AF587" t="s">
        <v>74</v>
      </c>
      <c r="AG587">
        <v>0</v>
      </c>
      <c r="AH587">
        <v>17</v>
      </c>
      <c r="AI587">
        <v>18</v>
      </c>
      <c r="AJ587">
        <v>0</v>
      </c>
      <c r="AK587">
        <v>0</v>
      </c>
      <c r="AL587" t="s">
        <v>256</v>
      </c>
      <c r="AM587" t="s">
        <v>257</v>
      </c>
      <c r="AN587" t="s">
        <v>258</v>
      </c>
      <c r="AO587" t="s">
        <v>6646</v>
      </c>
      <c r="AP587" t="s">
        <v>74</v>
      </c>
      <c r="AQ587" t="s">
        <v>6647</v>
      </c>
      <c r="AR587" t="s">
        <v>6648</v>
      </c>
      <c r="AS587" t="s">
        <v>74</v>
      </c>
      <c r="AT587" t="s">
        <v>74</v>
      </c>
      <c r="AU587">
        <v>1993</v>
      </c>
      <c r="AV587">
        <v>60</v>
      </c>
      <c r="AW587" t="s">
        <v>74</v>
      </c>
      <c r="AX587" t="s">
        <v>74</v>
      </c>
      <c r="AY587" t="s">
        <v>74</v>
      </c>
      <c r="AZ587" t="s">
        <v>74</v>
      </c>
      <c r="BA587" t="s">
        <v>74</v>
      </c>
      <c r="BB587">
        <v>125</v>
      </c>
      <c r="BC587">
        <v>144</v>
      </c>
      <c r="BD587" t="s">
        <v>74</v>
      </c>
      <c r="BE587" t="s">
        <v>74</v>
      </c>
      <c r="BF587" t="s">
        <v>74</v>
      </c>
      <c r="BG587" t="s">
        <v>74</v>
      </c>
      <c r="BH587" t="s">
        <v>74</v>
      </c>
      <c r="BI587">
        <v>20</v>
      </c>
      <c r="BJ587" t="s">
        <v>263</v>
      </c>
      <c r="BK587" t="s">
        <v>6433</v>
      </c>
      <c r="BL587" t="s">
        <v>263</v>
      </c>
      <c r="BM587" t="s">
        <v>6649</v>
      </c>
      <c r="BN587" t="s">
        <v>74</v>
      </c>
      <c r="BO587" t="s">
        <v>74</v>
      </c>
      <c r="BP587" t="s">
        <v>74</v>
      </c>
      <c r="BQ587" t="s">
        <v>74</v>
      </c>
      <c r="BR587" t="s">
        <v>91</v>
      </c>
      <c r="BS587" t="s">
        <v>6677</v>
      </c>
      <c r="BT587" t="str">
        <f>HYPERLINK("https%3A%2F%2Fwww.webofscience.com%2Fwos%2Fwoscc%2Ffull-record%2FWOS:A1993BA82F00007","View Full Record in Web of Science")</f>
        <v>View Full Record in Web of Science</v>
      </c>
    </row>
    <row r="588" spans="1:72" x14ac:dyDescent="0.15">
      <c r="A588" t="s">
        <v>6421</v>
      </c>
      <c r="B588" t="s">
        <v>6678</v>
      </c>
      <c r="C588" t="s">
        <v>74</v>
      </c>
      <c r="D588" t="s">
        <v>6636</v>
      </c>
      <c r="E588" t="s">
        <v>74</v>
      </c>
      <c r="F588" t="s">
        <v>6678</v>
      </c>
      <c r="G588" t="s">
        <v>74</v>
      </c>
      <c r="H588" t="s">
        <v>74</v>
      </c>
      <c r="I588" t="s">
        <v>6679</v>
      </c>
      <c r="J588" t="s">
        <v>6638</v>
      </c>
      <c r="K588" t="s">
        <v>6639</v>
      </c>
      <c r="L588" t="s">
        <v>74</v>
      </c>
      <c r="M588" t="s">
        <v>77</v>
      </c>
      <c r="N588" t="s">
        <v>6426</v>
      </c>
      <c r="O588" t="s">
        <v>6640</v>
      </c>
      <c r="P588" t="s">
        <v>6641</v>
      </c>
      <c r="Q588" t="s">
        <v>6642</v>
      </c>
      <c r="R588" t="s">
        <v>74</v>
      </c>
      <c r="S588" t="s">
        <v>6643</v>
      </c>
      <c r="T588" t="s">
        <v>74</v>
      </c>
      <c r="U588" t="s">
        <v>74</v>
      </c>
      <c r="V588" t="s">
        <v>74</v>
      </c>
      <c r="W588" t="s">
        <v>6680</v>
      </c>
      <c r="X588" t="s">
        <v>6681</v>
      </c>
      <c r="Y588" t="s">
        <v>74</v>
      </c>
      <c r="Z588" t="s">
        <v>74</v>
      </c>
      <c r="AA588" t="s">
        <v>74</v>
      </c>
      <c r="AB588" t="s">
        <v>74</v>
      </c>
      <c r="AC588" t="s">
        <v>74</v>
      </c>
      <c r="AD588" t="s">
        <v>74</v>
      </c>
      <c r="AE588" t="s">
        <v>74</v>
      </c>
      <c r="AF588" t="s">
        <v>74</v>
      </c>
      <c r="AG588">
        <v>0</v>
      </c>
      <c r="AH588">
        <v>51</v>
      </c>
      <c r="AI588">
        <v>54</v>
      </c>
      <c r="AJ588">
        <v>0</v>
      </c>
      <c r="AK588">
        <v>1</v>
      </c>
      <c r="AL588" t="s">
        <v>256</v>
      </c>
      <c r="AM588" t="s">
        <v>257</v>
      </c>
      <c r="AN588" t="s">
        <v>258</v>
      </c>
      <c r="AO588" t="s">
        <v>6646</v>
      </c>
      <c r="AP588" t="s">
        <v>74</v>
      </c>
      <c r="AQ588" t="s">
        <v>6647</v>
      </c>
      <c r="AR588" t="s">
        <v>6648</v>
      </c>
      <c r="AS588" t="s">
        <v>74</v>
      </c>
      <c r="AT588" t="s">
        <v>74</v>
      </c>
      <c r="AU588">
        <v>1993</v>
      </c>
      <c r="AV588">
        <v>60</v>
      </c>
      <c r="AW588" t="s">
        <v>74</v>
      </c>
      <c r="AX588" t="s">
        <v>74</v>
      </c>
      <c r="AY588" t="s">
        <v>74</v>
      </c>
      <c r="AZ588" t="s">
        <v>74</v>
      </c>
      <c r="BA588" t="s">
        <v>74</v>
      </c>
      <c r="BB588">
        <v>145</v>
      </c>
      <c r="BC588">
        <v>174</v>
      </c>
      <c r="BD588" t="s">
        <v>74</v>
      </c>
      <c r="BE588" t="s">
        <v>74</v>
      </c>
      <c r="BF588" t="s">
        <v>74</v>
      </c>
      <c r="BG588" t="s">
        <v>74</v>
      </c>
      <c r="BH588" t="s">
        <v>74</v>
      </c>
      <c r="BI588">
        <v>30</v>
      </c>
      <c r="BJ588" t="s">
        <v>263</v>
      </c>
      <c r="BK588" t="s">
        <v>6433</v>
      </c>
      <c r="BL588" t="s">
        <v>263</v>
      </c>
      <c r="BM588" t="s">
        <v>6649</v>
      </c>
      <c r="BN588" t="s">
        <v>74</v>
      </c>
      <c r="BO588" t="s">
        <v>74</v>
      </c>
      <c r="BP588" t="s">
        <v>74</v>
      </c>
      <c r="BQ588" t="s">
        <v>74</v>
      </c>
      <c r="BR588" t="s">
        <v>91</v>
      </c>
      <c r="BS588" t="s">
        <v>6682</v>
      </c>
      <c r="BT588" t="str">
        <f>HYPERLINK("https%3A%2F%2Fwww.webofscience.com%2Fwos%2Fwoscc%2Ffull-record%2FWOS:A1993BA82F00008","View Full Record in Web of Science")</f>
        <v>View Full Record in Web of Science</v>
      </c>
    </row>
    <row r="589" spans="1:72" x14ac:dyDescent="0.15">
      <c r="A589" t="s">
        <v>6421</v>
      </c>
      <c r="B589" t="s">
        <v>6674</v>
      </c>
      <c r="C589" t="s">
        <v>74</v>
      </c>
      <c r="D589" t="s">
        <v>6636</v>
      </c>
      <c r="E589" t="s">
        <v>74</v>
      </c>
      <c r="F589" t="s">
        <v>6674</v>
      </c>
      <c r="G589" t="s">
        <v>74</v>
      </c>
      <c r="H589" t="s">
        <v>74</v>
      </c>
      <c r="I589" t="s">
        <v>6683</v>
      </c>
      <c r="J589" t="s">
        <v>6638</v>
      </c>
      <c r="K589" t="s">
        <v>6639</v>
      </c>
      <c r="L589" t="s">
        <v>74</v>
      </c>
      <c r="M589" t="s">
        <v>77</v>
      </c>
      <c r="N589" t="s">
        <v>6426</v>
      </c>
      <c r="O589" t="s">
        <v>6640</v>
      </c>
      <c r="P589" t="s">
        <v>6641</v>
      </c>
      <c r="Q589" t="s">
        <v>6642</v>
      </c>
      <c r="R589" t="s">
        <v>74</v>
      </c>
      <c r="S589" t="s">
        <v>6643</v>
      </c>
      <c r="T589" t="s">
        <v>74</v>
      </c>
      <c r="U589" t="s">
        <v>74</v>
      </c>
      <c r="V589" t="s">
        <v>74</v>
      </c>
      <c r="W589" t="s">
        <v>6676</v>
      </c>
      <c r="X589" t="s">
        <v>74</v>
      </c>
      <c r="Y589" t="s">
        <v>74</v>
      </c>
      <c r="Z589" t="s">
        <v>74</v>
      </c>
      <c r="AA589" t="s">
        <v>74</v>
      </c>
      <c r="AB589" t="s">
        <v>74</v>
      </c>
      <c r="AC589" t="s">
        <v>74</v>
      </c>
      <c r="AD589" t="s">
        <v>74</v>
      </c>
      <c r="AE589" t="s">
        <v>74</v>
      </c>
      <c r="AF589" t="s">
        <v>74</v>
      </c>
      <c r="AG589">
        <v>0</v>
      </c>
      <c r="AH589">
        <v>19</v>
      </c>
      <c r="AI589">
        <v>20</v>
      </c>
      <c r="AJ589">
        <v>0</v>
      </c>
      <c r="AK589">
        <v>0</v>
      </c>
      <c r="AL589" t="s">
        <v>256</v>
      </c>
      <c r="AM589" t="s">
        <v>257</v>
      </c>
      <c r="AN589" t="s">
        <v>258</v>
      </c>
      <c r="AO589" t="s">
        <v>6646</v>
      </c>
      <c r="AP589" t="s">
        <v>74</v>
      </c>
      <c r="AQ589" t="s">
        <v>6647</v>
      </c>
      <c r="AR589" t="s">
        <v>6648</v>
      </c>
      <c r="AS589" t="s">
        <v>74</v>
      </c>
      <c r="AT589" t="s">
        <v>74</v>
      </c>
      <c r="AU589">
        <v>1993</v>
      </c>
      <c r="AV589">
        <v>60</v>
      </c>
      <c r="AW589" t="s">
        <v>74</v>
      </c>
      <c r="AX589" t="s">
        <v>74</v>
      </c>
      <c r="AY589" t="s">
        <v>74</v>
      </c>
      <c r="AZ589" t="s">
        <v>74</v>
      </c>
      <c r="BA589" t="s">
        <v>74</v>
      </c>
      <c r="BB589">
        <v>175</v>
      </c>
      <c r="BC589">
        <v>194</v>
      </c>
      <c r="BD589" t="s">
        <v>74</v>
      </c>
      <c r="BE589" t="s">
        <v>74</v>
      </c>
      <c r="BF589" t="s">
        <v>74</v>
      </c>
      <c r="BG589" t="s">
        <v>74</v>
      </c>
      <c r="BH589" t="s">
        <v>74</v>
      </c>
      <c r="BI589">
        <v>20</v>
      </c>
      <c r="BJ589" t="s">
        <v>263</v>
      </c>
      <c r="BK589" t="s">
        <v>6433</v>
      </c>
      <c r="BL589" t="s">
        <v>263</v>
      </c>
      <c r="BM589" t="s">
        <v>6649</v>
      </c>
      <c r="BN589" t="s">
        <v>74</v>
      </c>
      <c r="BO589" t="s">
        <v>74</v>
      </c>
      <c r="BP589" t="s">
        <v>74</v>
      </c>
      <c r="BQ589" t="s">
        <v>74</v>
      </c>
      <c r="BR589" t="s">
        <v>91</v>
      </c>
      <c r="BS589" t="s">
        <v>6684</v>
      </c>
      <c r="BT589" t="str">
        <f>HYPERLINK("https%3A%2F%2Fwww.webofscience.com%2Fwos%2Fwoscc%2Ffull-record%2FWOS:A1993BA82F00009","View Full Record in Web of Science")</f>
        <v>View Full Record in Web of Science</v>
      </c>
    </row>
    <row r="590" spans="1:72" x14ac:dyDescent="0.15">
      <c r="A590" t="s">
        <v>6421</v>
      </c>
      <c r="B590" t="s">
        <v>6685</v>
      </c>
      <c r="C590" t="s">
        <v>74</v>
      </c>
      <c r="D590" t="s">
        <v>6636</v>
      </c>
      <c r="E590" t="s">
        <v>74</v>
      </c>
      <c r="F590" t="s">
        <v>6685</v>
      </c>
      <c r="G590" t="s">
        <v>74</v>
      </c>
      <c r="H590" t="s">
        <v>74</v>
      </c>
      <c r="I590" t="s">
        <v>6686</v>
      </c>
      <c r="J590" t="s">
        <v>6638</v>
      </c>
      <c r="K590" t="s">
        <v>6639</v>
      </c>
      <c r="L590" t="s">
        <v>74</v>
      </c>
      <c r="M590" t="s">
        <v>77</v>
      </c>
      <c r="N590" t="s">
        <v>6426</v>
      </c>
      <c r="O590" t="s">
        <v>6640</v>
      </c>
      <c r="P590" t="s">
        <v>6641</v>
      </c>
      <c r="Q590" t="s">
        <v>6642</v>
      </c>
      <c r="R590" t="s">
        <v>74</v>
      </c>
      <c r="S590" t="s">
        <v>6643</v>
      </c>
      <c r="T590" t="s">
        <v>74</v>
      </c>
      <c r="U590" t="s">
        <v>74</v>
      </c>
      <c r="V590" t="s">
        <v>74</v>
      </c>
      <c r="W590" t="s">
        <v>6687</v>
      </c>
      <c r="X590" t="s">
        <v>6688</v>
      </c>
      <c r="Y590" t="s">
        <v>74</v>
      </c>
      <c r="Z590" t="s">
        <v>74</v>
      </c>
      <c r="AA590" t="s">
        <v>74</v>
      </c>
      <c r="AB590" t="s">
        <v>74</v>
      </c>
      <c r="AC590" t="s">
        <v>74</v>
      </c>
      <c r="AD590" t="s">
        <v>74</v>
      </c>
      <c r="AE590" t="s">
        <v>74</v>
      </c>
      <c r="AF590" t="s">
        <v>74</v>
      </c>
      <c r="AG590">
        <v>0</v>
      </c>
      <c r="AH590">
        <v>5</v>
      </c>
      <c r="AI590">
        <v>5</v>
      </c>
      <c r="AJ590">
        <v>0</v>
      </c>
      <c r="AK590">
        <v>0</v>
      </c>
      <c r="AL590" t="s">
        <v>256</v>
      </c>
      <c r="AM590" t="s">
        <v>257</v>
      </c>
      <c r="AN590" t="s">
        <v>258</v>
      </c>
      <c r="AO590" t="s">
        <v>6646</v>
      </c>
      <c r="AP590" t="s">
        <v>74</v>
      </c>
      <c r="AQ590" t="s">
        <v>6647</v>
      </c>
      <c r="AR590" t="s">
        <v>6648</v>
      </c>
      <c r="AS590" t="s">
        <v>74</v>
      </c>
      <c r="AT590" t="s">
        <v>74</v>
      </c>
      <c r="AU590">
        <v>1993</v>
      </c>
      <c r="AV590">
        <v>60</v>
      </c>
      <c r="AW590" t="s">
        <v>74</v>
      </c>
      <c r="AX590" t="s">
        <v>74</v>
      </c>
      <c r="AY590" t="s">
        <v>74</v>
      </c>
      <c r="AZ590" t="s">
        <v>74</v>
      </c>
      <c r="BA590" t="s">
        <v>74</v>
      </c>
      <c r="BB590">
        <v>195</v>
      </c>
      <c r="BC590">
        <v>206</v>
      </c>
      <c r="BD590" t="s">
        <v>74</v>
      </c>
      <c r="BE590" t="s">
        <v>74</v>
      </c>
      <c r="BF590" t="s">
        <v>74</v>
      </c>
      <c r="BG590" t="s">
        <v>74</v>
      </c>
      <c r="BH590" t="s">
        <v>74</v>
      </c>
      <c r="BI590">
        <v>12</v>
      </c>
      <c r="BJ590" t="s">
        <v>263</v>
      </c>
      <c r="BK590" t="s">
        <v>6433</v>
      </c>
      <c r="BL590" t="s">
        <v>263</v>
      </c>
      <c r="BM590" t="s">
        <v>6649</v>
      </c>
      <c r="BN590" t="s">
        <v>74</v>
      </c>
      <c r="BO590" t="s">
        <v>74</v>
      </c>
      <c r="BP590" t="s">
        <v>74</v>
      </c>
      <c r="BQ590" t="s">
        <v>74</v>
      </c>
      <c r="BR590" t="s">
        <v>91</v>
      </c>
      <c r="BS590" t="s">
        <v>6689</v>
      </c>
      <c r="BT590" t="str">
        <f>HYPERLINK("https%3A%2F%2Fwww.webofscience.com%2Fwos%2Fwoscc%2Ffull-record%2FWOS:A1993BA82F00010","View Full Record in Web of Science")</f>
        <v>View Full Record in Web of Science</v>
      </c>
    </row>
    <row r="591" spans="1:72" x14ac:dyDescent="0.15">
      <c r="A591" t="s">
        <v>6421</v>
      </c>
      <c r="B591" t="s">
        <v>6690</v>
      </c>
      <c r="C591" t="s">
        <v>74</v>
      </c>
      <c r="D591" t="s">
        <v>6636</v>
      </c>
      <c r="E591" t="s">
        <v>74</v>
      </c>
      <c r="F591" t="s">
        <v>6690</v>
      </c>
      <c r="G591" t="s">
        <v>74</v>
      </c>
      <c r="H591" t="s">
        <v>74</v>
      </c>
      <c r="I591" t="s">
        <v>6691</v>
      </c>
      <c r="J591" t="s">
        <v>6638</v>
      </c>
      <c r="K591" t="s">
        <v>6639</v>
      </c>
      <c r="L591" t="s">
        <v>74</v>
      </c>
      <c r="M591" t="s">
        <v>77</v>
      </c>
      <c r="N591" t="s">
        <v>6426</v>
      </c>
      <c r="O591" t="s">
        <v>6640</v>
      </c>
      <c r="P591" t="s">
        <v>6641</v>
      </c>
      <c r="Q591" t="s">
        <v>6642</v>
      </c>
      <c r="R591" t="s">
        <v>74</v>
      </c>
      <c r="S591" t="s">
        <v>6643</v>
      </c>
      <c r="T591" t="s">
        <v>74</v>
      </c>
      <c r="U591" t="s">
        <v>74</v>
      </c>
      <c r="V591" t="s">
        <v>74</v>
      </c>
      <c r="W591" t="s">
        <v>6692</v>
      </c>
      <c r="X591" t="s">
        <v>6693</v>
      </c>
      <c r="Y591" t="s">
        <v>74</v>
      </c>
      <c r="Z591" t="s">
        <v>74</v>
      </c>
      <c r="AA591" t="s">
        <v>74</v>
      </c>
      <c r="AB591" t="s">
        <v>74</v>
      </c>
      <c r="AC591" t="s">
        <v>74</v>
      </c>
      <c r="AD591" t="s">
        <v>74</v>
      </c>
      <c r="AE591" t="s">
        <v>74</v>
      </c>
      <c r="AF591" t="s">
        <v>74</v>
      </c>
      <c r="AG591">
        <v>0</v>
      </c>
      <c r="AH591">
        <v>62</v>
      </c>
      <c r="AI591">
        <v>67</v>
      </c>
      <c r="AJ591">
        <v>0</v>
      </c>
      <c r="AK591">
        <v>4</v>
      </c>
      <c r="AL591" t="s">
        <v>256</v>
      </c>
      <c r="AM591" t="s">
        <v>257</v>
      </c>
      <c r="AN591" t="s">
        <v>258</v>
      </c>
      <c r="AO591" t="s">
        <v>6646</v>
      </c>
      <c r="AP591" t="s">
        <v>74</v>
      </c>
      <c r="AQ591" t="s">
        <v>6647</v>
      </c>
      <c r="AR591" t="s">
        <v>6648</v>
      </c>
      <c r="AS591" t="s">
        <v>74</v>
      </c>
      <c r="AT591" t="s">
        <v>74</v>
      </c>
      <c r="AU591">
        <v>1993</v>
      </c>
      <c r="AV591">
        <v>60</v>
      </c>
      <c r="AW591" t="s">
        <v>74</v>
      </c>
      <c r="AX591" t="s">
        <v>74</v>
      </c>
      <c r="AY591" t="s">
        <v>74</v>
      </c>
      <c r="AZ591" t="s">
        <v>74</v>
      </c>
      <c r="BA591" t="s">
        <v>74</v>
      </c>
      <c r="BB591">
        <v>207</v>
      </c>
      <c r="BC591">
        <v>250</v>
      </c>
      <c r="BD591" t="s">
        <v>74</v>
      </c>
      <c r="BE591" t="s">
        <v>74</v>
      </c>
      <c r="BF591" t="s">
        <v>74</v>
      </c>
      <c r="BG591" t="s">
        <v>74</v>
      </c>
      <c r="BH591" t="s">
        <v>74</v>
      </c>
      <c r="BI591">
        <v>44</v>
      </c>
      <c r="BJ591" t="s">
        <v>263</v>
      </c>
      <c r="BK591" t="s">
        <v>6433</v>
      </c>
      <c r="BL591" t="s">
        <v>263</v>
      </c>
      <c r="BM591" t="s">
        <v>6649</v>
      </c>
      <c r="BN591" t="s">
        <v>74</v>
      </c>
      <c r="BO591" t="s">
        <v>74</v>
      </c>
      <c r="BP591" t="s">
        <v>74</v>
      </c>
      <c r="BQ591" t="s">
        <v>74</v>
      </c>
      <c r="BR591" t="s">
        <v>91</v>
      </c>
      <c r="BS591" t="s">
        <v>6694</v>
      </c>
      <c r="BT591" t="str">
        <f>HYPERLINK("https%3A%2F%2Fwww.webofscience.com%2Fwos%2Fwoscc%2Ffull-record%2FWOS:A1993BA82F00011","View Full Record in Web of Science")</f>
        <v>View Full Record in Web of Science</v>
      </c>
    </row>
    <row r="592" spans="1:72" x14ac:dyDescent="0.15">
      <c r="A592" t="s">
        <v>6421</v>
      </c>
      <c r="B592" t="s">
        <v>6508</v>
      </c>
      <c r="C592" t="s">
        <v>74</v>
      </c>
      <c r="D592" t="s">
        <v>6636</v>
      </c>
      <c r="E592" t="s">
        <v>74</v>
      </c>
      <c r="F592" t="s">
        <v>6508</v>
      </c>
      <c r="G592" t="s">
        <v>74</v>
      </c>
      <c r="H592" t="s">
        <v>74</v>
      </c>
      <c r="I592" t="s">
        <v>6695</v>
      </c>
      <c r="J592" t="s">
        <v>6638</v>
      </c>
      <c r="K592" t="s">
        <v>6639</v>
      </c>
      <c r="L592" t="s">
        <v>74</v>
      </c>
      <c r="M592" t="s">
        <v>77</v>
      </c>
      <c r="N592" t="s">
        <v>6426</v>
      </c>
      <c r="O592" t="s">
        <v>6640</v>
      </c>
      <c r="P592" t="s">
        <v>6641</v>
      </c>
      <c r="Q592" t="s">
        <v>6642</v>
      </c>
      <c r="R592" t="s">
        <v>74</v>
      </c>
      <c r="S592" t="s">
        <v>6643</v>
      </c>
      <c r="T592" t="s">
        <v>74</v>
      </c>
      <c r="U592" t="s">
        <v>74</v>
      </c>
      <c r="V592" t="s">
        <v>74</v>
      </c>
      <c r="W592" t="s">
        <v>6696</v>
      </c>
      <c r="X592" t="s">
        <v>1512</v>
      </c>
      <c r="Y592" t="s">
        <v>74</v>
      </c>
      <c r="Z592" t="s">
        <v>74</v>
      </c>
      <c r="AA592" t="s">
        <v>74</v>
      </c>
      <c r="AB592" t="s">
        <v>74</v>
      </c>
      <c r="AC592" t="s">
        <v>74</v>
      </c>
      <c r="AD592" t="s">
        <v>74</v>
      </c>
      <c r="AE592" t="s">
        <v>74</v>
      </c>
      <c r="AF592" t="s">
        <v>74</v>
      </c>
      <c r="AG592">
        <v>0</v>
      </c>
      <c r="AH592">
        <v>26</v>
      </c>
      <c r="AI592">
        <v>26</v>
      </c>
      <c r="AJ592">
        <v>0</v>
      </c>
      <c r="AK592">
        <v>0</v>
      </c>
      <c r="AL592" t="s">
        <v>256</v>
      </c>
      <c r="AM592" t="s">
        <v>257</v>
      </c>
      <c r="AN592" t="s">
        <v>258</v>
      </c>
      <c r="AO592" t="s">
        <v>6646</v>
      </c>
      <c r="AP592" t="s">
        <v>74</v>
      </c>
      <c r="AQ592" t="s">
        <v>6647</v>
      </c>
      <c r="AR592" t="s">
        <v>6648</v>
      </c>
      <c r="AS592" t="s">
        <v>74</v>
      </c>
      <c r="AT592" t="s">
        <v>74</v>
      </c>
      <c r="AU592">
        <v>1993</v>
      </c>
      <c r="AV592">
        <v>60</v>
      </c>
      <c r="AW592" t="s">
        <v>74</v>
      </c>
      <c r="AX592" t="s">
        <v>74</v>
      </c>
      <c r="AY592" t="s">
        <v>74</v>
      </c>
      <c r="AZ592" t="s">
        <v>74</v>
      </c>
      <c r="BA592" t="s">
        <v>74</v>
      </c>
      <c r="BB592">
        <v>251</v>
      </c>
      <c r="BC592">
        <v>264</v>
      </c>
      <c r="BD592" t="s">
        <v>74</v>
      </c>
      <c r="BE592" t="s">
        <v>74</v>
      </c>
      <c r="BF592" t="s">
        <v>74</v>
      </c>
      <c r="BG592" t="s">
        <v>74</v>
      </c>
      <c r="BH592" t="s">
        <v>74</v>
      </c>
      <c r="BI592">
        <v>14</v>
      </c>
      <c r="BJ592" t="s">
        <v>263</v>
      </c>
      <c r="BK592" t="s">
        <v>6433</v>
      </c>
      <c r="BL592" t="s">
        <v>263</v>
      </c>
      <c r="BM592" t="s">
        <v>6649</v>
      </c>
      <c r="BN592" t="s">
        <v>74</v>
      </c>
      <c r="BO592" t="s">
        <v>74</v>
      </c>
      <c r="BP592" t="s">
        <v>74</v>
      </c>
      <c r="BQ592" t="s">
        <v>74</v>
      </c>
      <c r="BR592" t="s">
        <v>91</v>
      </c>
      <c r="BS592" t="s">
        <v>6697</v>
      </c>
      <c r="BT592" t="str">
        <f>HYPERLINK("https%3A%2F%2Fwww.webofscience.com%2Fwos%2Fwoscc%2Ffull-record%2FWOS:A1993BA82F00012","View Full Record in Web of Science")</f>
        <v>View Full Record in Web of Science</v>
      </c>
    </row>
    <row r="593" spans="1:72" x14ac:dyDescent="0.15">
      <c r="A593" t="s">
        <v>6421</v>
      </c>
      <c r="B593" t="s">
        <v>6698</v>
      </c>
      <c r="C593" t="s">
        <v>74</v>
      </c>
      <c r="D593" t="s">
        <v>6636</v>
      </c>
      <c r="E593" t="s">
        <v>74</v>
      </c>
      <c r="F593" t="s">
        <v>6698</v>
      </c>
      <c r="G593" t="s">
        <v>74</v>
      </c>
      <c r="H593" t="s">
        <v>74</v>
      </c>
      <c r="I593" t="s">
        <v>6699</v>
      </c>
      <c r="J593" t="s">
        <v>6638</v>
      </c>
      <c r="K593" t="s">
        <v>6639</v>
      </c>
      <c r="L593" t="s">
        <v>74</v>
      </c>
      <c r="M593" t="s">
        <v>77</v>
      </c>
      <c r="N593" t="s">
        <v>6426</v>
      </c>
      <c r="O593" t="s">
        <v>6640</v>
      </c>
      <c r="P593" t="s">
        <v>6641</v>
      </c>
      <c r="Q593" t="s">
        <v>6642</v>
      </c>
      <c r="R593" t="s">
        <v>74</v>
      </c>
      <c r="S593" t="s">
        <v>6643</v>
      </c>
      <c r="T593" t="s">
        <v>74</v>
      </c>
      <c r="U593" t="s">
        <v>74</v>
      </c>
      <c r="V593" t="s">
        <v>74</v>
      </c>
      <c r="W593" t="s">
        <v>6700</v>
      </c>
      <c r="X593" t="s">
        <v>6701</v>
      </c>
      <c r="Y593" t="s">
        <v>74</v>
      </c>
      <c r="Z593" t="s">
        <v>74</v>
      </c>
      <c r="AA593" t="s">
        <v>74</v>
      </c>
      <c r="AB593" t="s">
        <v>74</v>
      </c>
      <c r="AC593" t="s">
        <v>74</v>
      </c>
      <c r="AD593" t="s">
        <v>74</v>
      </c>
      <c r="AE593" t="s">
        <v>74</v>
      </c>
      <c r="AF593" t="s">
        <v>74</v>
      </c>
      <c r="AG593">
        <v>0</v>
      </c>
      <c r="AH593">
        <v>44</v>
      </c>
      <c r="AI593">
        <v>45</v>
      </c>
      <c r="AJ593">
        <v>0</v>
      </c>
      <c r="AK593">
        <v>2</v>
      </c>
      <c r="AL593" t="s">
        <v>256</v>
      </c>
      <c r="AM593" t="s">
        <v>257</v>
      </c>
      <c r="AN593" t="s">
        <v>258</v>
      </c>
      <c r="AO593" t="s">
        <v>6646</v>
      </c>
      <c r="AP593" t="s">
        <v>74</v>
      </c>
      <c r="AQ593" t="s">
        <v>6647</v>
      </c>
      <c r="AR593" t="s">
        <v>6648</v>
      </c>
      <c r="AS593" t="s">
        <v>74</v>
      </c>
      <c r="AT593" t="s">
        <v>74</v>
      </c>
      <c r="AU593">
        <v>1993</v>
      </c>
      <c r="AV593">
        <v>60</v>
      </c>
      <c r="AW593" t="s">
        <v>74</v>
      </c>
      <c r="AX593" t="s">
        <v>74</v>
      </c>
      <c r="AY593" t="s">
        <v>74</v>
      </c>
      <c r="AZ593" t="s">
        <v>74</v>
      </c>
      <c r="BA593" t="s">
        <v>74</v>
      </c>
      <c r="BB593">
        <v>265</v>
      </c>
      <c r="BC593">
        <v>272</v>
      </c>
      <c r="BD593" t="s">
        <v>74</v>
      </c>
      <c r="BE593" t="s">
        <v>74</v>
      </c>
      <c r="BF593" t="s">
        <v>74</v>
      </c>
      <c r="BG593" t="s">
        <v>74</v>
      </c>
      <c r="BH593" t="s">
        <v>74</v>
      </c>
      <c r="BI593">
        <v>8</v>
      </c>
      <c r="BJ593" t="s">
        <v>263</v>
      </c>
      <c r="BK593" t="s">
        <v>6433</v>
      </c>
      <c r="BL593" t="s">
        <v>263</v>
      </c>
      <c r="BM593" t="s">
        <v>6649</v>
      </c>
      <c r="BN593" t="s">
        <v>74</v>
      </c>
      <c r="BO593" t="s">
        <v>74</v>
      </c>
      <c r="BP593" t="s">
        <v>74</v>
      </c>
      <c r="BQ593" t="s">
        <v>74</v>
      </c>
      <c r="BR593" t="s">
        <v>91</v>
      </c>
      <c r="BS593" t="s">
        <v>6702</v>
      </c>
      <c r="BT593" t="str">
        <f>HYPERLINK("https%3A%2F%2Fwww.webofscience.com%2Fwos%2Fwoscc%2Ffull-record%2FWOS:A1993BA82F00013","View Full Record in Web of Science")</f>
        <v>View Full Record in Web of Science</v>
      </c>
    </row>
    <row r="594" spans="1:72" x14ac:dyDescent="0.15">
      <c r="A594" t="s">
        <v>72</v>
      </c>
      <c r="B594" t="s">
        <v>6703</v>
      </c>
      <c r="C594" t="s">
        <v>74</v>
      </c>
      <c r="D594" t="s">
        <v>74</v>
      </c>
      <c r="E594" t="s">
        <v>74</v>
      </c>
      <c r="F594" t="s">
        <v>6703</v>
      </c>
      <c r="G594" t="s">
        <v>74</v>
      </c>
      <c r="H594" t="s">
        <v>74</v>
      </c>
      <c r="I594" t="s">
        <v>6704</v>
      </c>
      <c r="J594" t="s">
        <v>6705</v>
      </c>
      <c r="K594" t="s">
        <v>74</v>
      </c>
      <c r="L594" t="s">
        <v>74</v>
      </c>
      <c r="M594" t="s">
        <v>77</v>
      </c>
      <c r="N594" t="s">
        <v>599</v>
      </c>
      <c r="O594" t="s">
        <v>74</v>
      </c>
      <c r="P594" t="s">
        <v>74</v>
      </c>
      <c r="Q594" t="s">
        <v>74</v>
      </c>
      <c r="R594" t="s">
        <v>74</v>
      </c>
      <c r="S594" t="s">
        <v>74</v>
      </c>
      <c r="T594" t="s">
        <v>74</v>
      </c>
      <c r="U594" t="s">
        <v>6706</v>
      </c>
      <c r="V594" t="s">
        <v>6707</v>
      </c>
      <c r="W594" t="s">
        <v>6708</v>
      </c>
      <c r="X594" t="s">
        <v>6709</v>
      </c>
      <c r="Y594" t="s">
        <v>6710</v>
      </c>
      <c r="Z594" t="s">
        <v>74</v>
      </c>
      <c r="AA594" t="s">
        <v>6711</v>
      </c>
      <c r="AB594" t="s">
        <v>6712</v>
      </c>
      <c r="AC594" t="s">
        <v>74</v>
      </c>
      <c r="AD594" t="s">
        <v>74</v>
      </c>
      <c r="AE594" t="s">
        <v>74</v>
      </c>
      <c r="AF594" t="s">
        <v>74</v>
      </c>
      <c r="AG594">
        <v>26</v>
      </c>
      <c r="AH594">
        <v>65</v>
      </c>
      <c r="AI594">
        <v>67</v>
      </c>
      <c r="AJ594">
        <v>0</v>
      </c>
      <c r="AK594">
        <v>1</v>
      </c>
      <c r="AL594" t="s">
        <v>6713</v>
      </c>
      <c r="AM594" t="s">
        <v>6714</v>
      </c>
      <c r="AN594" t="s">
        <v>6715</v>
      </c>
      <c r="AO594" t="s">
        <v>6716</v>
      </c>
      <c r="AP594" t="s">
        <v>74</v>
      </c>
      <c r="AQ594" t="s">
        <v>74</v>
      </c>
      <c r="AR594" t="s">
        <v>6717</v>
      </c>
      <c r="AS594" t="s">
        <v>6718</v>
      </c>
      <c r="AT594" t="s">
        <v>74</v>
      </c>
      <c r="AU594">
        <v>1993</v>
      </c>
      <c r="AV594">
        <v>132</v>
      </c>
      <c r="AW594" t="s">
        <v>749</v>
      </c>
      <c r="AX594" t="s">
        <v>74</v>
      </c>
      <c r="AY594" t="s">
        <v>74</v>
      </c>
      <c r="AZ594" t="s">
        <v>74</v>
      </c>
      <c r="BA594" t="s">
        <v>74</v>
      </c>
      <c r="BB594">
        <v>209</v>
      </c>
      <c r="BC594">
        <v>220</v>
      </c>
      <c r="BD594" t="s">
        <v>74</v>
      </c>
      <c r="BE594" t="s">
        <v>6719</v>
      </c>
      <c r="BF594" t="str">
        <f>HYPERLINK("http://dx.doi.org/10.1007/BF01309855","http://dx.doi.org/10.1007/BF01309855")</f>
        <v>http://dx.doi.org/10.1007/BF01309855</v>
      </c>
      <c r="BG594" t="s">
        <v>74</v>
      </c>
      <c r="BH594" t="s">
        <v>74</v>
      </c>
      <c r="BI594">
        <v>12</v>
      </c>
      <c r="BJ594" t="s">
        <v>5835</v>
      </c>
      <c r="BK594" t="s">
        <v>88</v>
      </c>
      <c r="BL594" t="s">
        <v>5835</v>
      </c>
      <c r="BM594" t="s">
        <v>6720</v>
      </c>
      <c r="BN594">
        <v>8102523</v>
      </c>
      <c r="BO594" t="s">
        <v>74</v>
      </c>
      <c r="BP594" t="s">
        <v>74</v>
      </c>
      <c r="BQ594" t="s">
        <v>74</v>
      </c>
      <c r="BR594" t="s">
        <v>91</v>
      </c>
      <c r="BS594" t="s">
        <v>6721</v>
      </c>
      <c r="BT594" t="str">
        <f>HYPERLINK("https%3A%2F%2Fwww.webofscience.com%2Fwos%2Fwoscc%2Ffull-record%2FWOS:A1993LR81200016","View Full Record in Web of Science")</f>
        <v>View Full Record in Web of Science</v>
      </c>
    </row>
    <row r="595" spans="1:72" x14ac:dyDescent="0.15">
      <c r="A595" t="s">
        <v>6421</v>
      </c>
      <c r="B595" t="s">
        <v>6722</v>
      </c>
      <c r="C595" t="s">
        <v>74</v>
      </c>
      <c r="D595" t="s">
        <v>6723</v>
      </c>
      <c r="E595" t="s">
        <v>74</v>
      </c>
      <c r="F595" t="s">
        <v>6722</v>
      </c>
      <c r="G595" t="s">
        <v>74</v>
      </c>
      <c r="H595" t="s">
        <v>74</v>
      </c>
      <c r="I595" t="s">
        <v>6724</v>
      </c>
      <c r="J595" t="s">
        <v>6725</v>
      </c>
      <c r="K595" t="s">
        <v>6492</v>
      </c>
      <c r="L595" t="s">
        <v>74</v>
      </c>
      <c r="M595" t="s">
        <v>77</v>
      </c>
      <c r="N595" t="s">
        <v>6426</v>
      </c>
      <c r="O595" t="s">
        <v>6726</v>
      </c>
      <c r="P595" t="s">
        <v>6727</v>
      </c>
      <c r="Q595" t="s">
        <v>6495</v>
      </c>
      <c r="R595" t="s">
        <v>74</v>
      </c>
      <c r="S595" t="s">
        <v>74</v>
      </c>
      <c r="T595" t="s">
        <v>74</v>
      </c>
      <c r="U595" t="s">
        <v>74</v>
      </c>
      <c r="V595" t="s">
        <v>74</v>
      </c>
      <c r="W595" t="s">
        <v>6728</v>
      </c>
      <c r="X595" t="s">
        <v>4003</v>
      </c>
      <c r="Y595" t="s">
        <v>74</v>
      </c>
      <c r="Z595" t="s">
        <v>74</v>
      </c>
      <c r="AA595" t="s">
        <v>6729</v>
      </c>
      <c r="AB595" t="s">
        <v>6730</v>
      </c>
      <c r="AC595" t="s">
        <v>74</v>
      </c>
      <c r="AD595" t="s">
        <v>74</v>
      </c>
      <c r="AE595" t="s">
        <v>74</v>
      </c>
      <c r="AF595" t="s">
        <v>74</v>
      </c>
      <c r="AG595">
        <v>0</v>
      </c>
      <c r="AH595">
        <v>0</v>
      </c>
      <c r="AI595">
        <v>0</v>
      </c>
      <c r="AJ595">
        <v>0</v>
      </c>
      <c r="AK595">
        <v>1</v>
      </c>
      <c r="AL595" t="s">
        <v>6498</v>
      </c>
      <c r="AM595" t="s">
        <v>6499</v>
      </c>
      <c r="AN595" t="s">
        <v>6500</v>
      </c>
      <c r="AO595" t="s">
        <v>74</v>
      </c>
      <c r="AP595" t="s">
        <v>74</v>
      </c>
      <c r="AQ595" t="s">
        <v>6731</v>
      </c>
      <c r="AR595" t="s">
        <v>6502</v>
      </c>
      <c r="AS595" t="s">
        <v>74</v>
      </c>
      <c r="AT595" t="s">
        <v>74</v>
      </c>
      <c r="AU595">
        <v>1993</v>
      </c>
      <c r="AV595">
        <v>2047</v>
      </c>
      <c r="AW595" t="s">
        <v>74</v>
      </c>
      <c r="AX595" t="s">
        <v>74</v>
      </c>
      <c r="AY595" t="s">
        <v>74</v>
      </c>
      <c r="AZ595" t="s">
        <v>74</v>
      </c>
      <c r="BA595" t="s">
        <v>74</v>
      </c>
      <c r="BB595">
        <v>70</v>
      </c>
      <c r="BC595">
        <v>82</v>
      </c>
      <c r="BD595" t="s">
        <v>74</v>
      </c>
      <c r="BE595" t="s">
        <v>6732</v>
      </c>
      <c r="BF595" t="str">
        <f>HYPERLINK("http://dx.doi.org/10.1117/12.163467","http://dx.doi.org/10.1117/12.163467")</f>
        <v>http://dx.doi.org/10.1117/12.163467</v>
      </c>
      <c r="BG595" t="s">
        <v>74</v>
      </c>
      <c r="BH595" t="s">
        <v>74</v>
      </c>
      <c r="BI595">
        <v>13</v>
      </c>
      <c r="BJ595" t="s">
        <v>6733</v>
      </c>
      <c r="BK595" t="s">
        <v>6433</v>
      </c>
      <c r="BL595" t="s">
        <v>6733</v>
      </c>
      <c r="BM595" t="s">
        <v>6734</v>
      </c>
      <c r="BN595" t="s">
        <v>74</v>
      </c>
      <c r="BO595" t="s">
        <v>74</v>
      </c>
      <c r="BP595" t="s">
        <v>74</v>
      </c>
      <c r="BQ595" t="s">
        <v>74</v>
      </c>
      <c r="BR595" t="s">
        <v>91</v>
      </c>
      <c r="BS595" t="s">
        <v>6735</v>
      </c>
      <c r="BT595" t="str">
        <f>HYPERLINK("https%3A%2F%2Fwww.webofscience.com%2Fwos%2Fwoscc%2Ffull-record%2FWOS:A1993BZ89H00008","View Full Record in Web of Science")</f>
        <v>View Full Record in Web of Science</v>
      </c>
    </row>
    <row r="596" spans="1:72" x14ac:dyDescent="0.15">
      <c r="A596" t="s">
        <v>6421</v>
      </c>
      <c r="B596" t="s">
        <v>6736</v>
      </c>
      <c r="C596" t="s">
        <v>74</v>
      </c>
      <c r="D596" t="s">
        <v>6723</v>
      </c>
      <c r="E596" t="s">
        <v>74</v>
      </c>
      <c r="F596" t="s">
        <v>6736</v>
      </c>
      <c r="G596" t="s">
        <v>74</v>
      </c>
      <c r="H596" t="s">
        <v>74</v>
      </c>
      <c r="I596" t="s">
        <v>6737</v>
      </c>
      <c r="J596" t="s">
        <v>6725</v>
      </c>
      <c r="K596" t="s">
        <v>6492</v>
      </c>
      <c r="L596" t="s">
        <v>74</v>
      </c>
      <c r="M596" t="s">
        <v>77</v>
      </c>
      <c r="N596" t="s">
        <v>6426</v>
      </c>
      <c r="O596" t="s">
        <v>6726</v>
      </c>
      <c r="P596" t="s">
        <v>6727</v>
      </c>
      <c r="Q596" t="s">
        <v>6495</v>
      </c>
      <c r="R596" t="s">
        <v>74</v>
      </c>
      <c r="S596" t="s">
        <v>74</v>
      </c>
      <c r="T596" t="s">
        <v>74</v>
      </c>
      <c r="U596" t="s">
        <v>74</v>
      </c>
      <c r="V596" t="s">
        <v>74</v>
      </c>
      <c r="W596" t="s">
        <v>6738</v>
      </c>
      <c r="X596" t="s">
        <v>3902</v>
      </c>
      <c r="Y596" t="s">
        <v>74</v>
      </c>
      <c r="Z596" t="s">
        <v>74</v>
      </c>
      <c r="AA596" t="s">
        <v>74</v>
      </c>
      <c r="AB596" t="s">
        <v>74</v>
      </c>
      <c r="AC596" t="s">
        <v>74</v>
      </c>
      <c r="AD596" t="s">
        <v>74</v>
      </c>
      <c r="AE596" t="s">
        <v>74</v>
      </c>
      <c r="AF596" t="s">
        <v>74</v>
      </c>
      <c r="AG596">
        <v>0</v>
      </c>
      <c r="AH596">
        <v>2</v>
      </c>
      <c r="AI596">
        <v>2</v>
      </c>
      <c r="AJ596">
        <v>0</v>
      </c>
      <c r="AK596">
        <v>0</v>
      </c>
      <c r="AL596" t="s">
        <v>6498</v>
      </c>
      <c r="AM596" t="s">
        <v>6499</v>
      </c>
      <c r="AN596" t="s">
        <v>6500</v>
      </c>
      <c r="AO596" t="s">
        <v>74</v>
      </c>
      <c r="AP596" t="s">
        <v>74</v>
      </c>
      <c r="AQ596" t="s">
        <v>6731</v>
      </c>
      <c r="AR596" t="s">
        <v>6502</v>
      </c>
      <c r="AS596" t="s">
        <v>74</v>
      </c>
      <c r="AT596" t="s">
        <v>74</v>
      </c>
      <c r="AU596">
        <v>1993</v>
      </c>
      <c r="AV596">
        <v>2047</v>
      </c>
      <c r="AW596" t="s">
        <v>74</v>
      </c>
      <c r="AX596" t="s">
        <v>74</v>
      </c>
      <c r="AY596" t="s">
        <v>74</v>
      </c>
      <c r="AZ596" t="s">
        <v>74</v>
      </c>
      <c r="BA596" t="s">
        <v>74</v>
      </c>
      <c r="BB596">
        <v>122</v>
      </c>
      <c r="BC596">
        <v>131</v>
      </c>
      <c r="BD596" t="s">
        <v>74</v>
      </c>
      <c r="BE596" t="s">
        <v>6739</v>
      </c>
      <c r="BF596" t="str">
        <f>HYPERLINK("http://dx.doi.org/10.1117/12.163473","http://dx.doi.org/10.1117/12.163473")</f>
        <v>http://dx.doi.org/10.1117/12.163473</v>
      </c>
      <c r="BG596" t="s">
        <v>74</v>
      </c>
      <c r="BH596" t="s">
        <v>74</v>
      </c>
      <c r="BI596">
        <v>10</v>
      </c>
      <c r="BJ596" t="s">
        <v>6733</v>
      </c>
      <c r="BK596" t="s">
        <v>6433</v>
      </c>
      <c r="BL596" t="s">
        <v>6733</v>
      </c>
      <c r="BM596" t="s">
        <v>6734</v>
      </c>
      <c r="BN596" t="s">
        <v>74</v>
      </c>
      <c r="BO596" t="s">
        <v>74</v>
      </c>
      <c r="BP596" t="s">
        <v>74</v>
      </c>
      <c r="BQ596" t="s">
        <v>74</v>
      </c>
      <c r="BR596" t="s">
        <v>91</v>
      </c>
      <c r="BS596" t="s">
        <v>6740</v>
      </c>
      <c r="BT596" t="str">
        <f>HYPERLINK("https%3A%2F%2Fwww.webofscience.com%2Fwos%2Fwoscc%2Ffull-record%2FWOS:A1993BZ89H00013","View Full Record in Web of Science")</f>
        <v>View Full Record in Web of Science</v>
      </c>
    </row>
    <row r="597" spans="1:72" x14ac:dyDescent="0.15">
      <c r="A597" t="s">
        <v>6421</v>
      </c>
      <c r="B597" t="s">
        <v>6741</v>
      </c>
      <c r="C597" t="s">
        <v>74</v>
      </c>
      <c r="D597" t="s">
        <v>6742</v>
      </c>
      <c r="E597" t="s">
        <v>74</v>
      </c>
      <c r="F597" t="s">
        <v>6741</v>
      </c>
      <c r="G597" t="s">
        <v>74</v>
      </c>
      <c r="H597" t="s">
        <v>74</v>
      </c>
      <c r="I597" t="s">
        <v>6743</v>
      </c>
      <c r="J597" t="s">
        <v>6744</v>
      </c>
      <c r="K597" t="s">
        <v>6492</v>
      </c>
      <c r="L597" t="s">
        <v>74</v>
      </c>
      <c r="M597" t="s">
        <v>77</v>
      </c>
      <c r="N597" t="s">
        <v>6426</v>
      </c>
      <c r="O597" t="s">
        <v>6745</v>
      </c>
      <c r="P597" t="s">
        <v>6746</v>
      </c>
      <c r="Q597" t="s">
        <v>6495</v>
      </c>
      <c r="R597" t="s">
        <v>74</v>
      </c>
      <c r="S597" t="s">
        <v>74</v>
      </c>
      <c r="T597" t="s">
        <v>74</v>
      </c>
      <c r="U597" t="s">
        <v>74</v>
      </c>
      <c r="V597" t="s">
        <v>74</v>
      </c>
      <c r="W597" t="s">
        <v>6747</v>
      </c>
      <c r="X597" t="s">
        <v>2490</v>
      </c>
      <c r="Y597" t="s">
        <v>74</v>
      </c>
      <c r="Z597" t="s">
        <v>74</v>
      </c>
      <c r="AA597" t="s">
        <v>74</v>
      </c>
      <c r="AB597" t="s">
        <v>74</v>
      </c>
      <c r="AC597" t="s">
        <v>74</v>
      </c>
      <c r="AD597" t="s">
        <v>74</v>
      </c>
      <c r="AE597" t="s">
        <v>74</v>
      </c>
      <c r="AF597" t="s">
        <v>74</v>
      </c>
      <c r="AG597">
        <v>0</v>
      </c>
      <c r="AH597">
        <v>0</v>
      </c>
      <c r="AI597">
        <v>0</v>
      </c>
      <c r="AJ597">
        <v>0</v>
      </c>
      <c r="AK597">
        <v>0</v>
      </c>
      <c r="AL597" t="s">
        <v>6498</v>
      </c>
      <c r="AM597" t="s">
        <v>6499</v>
      </c>
      <c r="AN597" t="s">
        <v>6500</v>
      </c>
      <c r="AO597" t="s">
        <v>74</v>
      </c>
      <c r="AP597" t="s">
        <v>74</v>
      </c>
      <c r="AQ597" t="s">
        <v>6748</v>
      </c>
      <c r="AR597" t="s">
        <v>6502</v>
      </c>
      <c r="AS597" t="s">
        <v>74</v>
      </c>
      <c r="AT597" t="s">
        <v>74</v>
      </c>
      <c r="AU597">
        <v>1993</v>
      </c>
      <c r="AV597">
        <v>2049</v>
      </c>
      <c r="AW597" t="s">
        <v>74</v>
      </c>
      <c r="AX597" t="s">
        <v>74</v>
      </c>
      <c r="AY597" t="s">
        <v>74</v>
      </c>
      <c r="AZ597" t="s">
        <v>74</v>
      </c>
      <c r="BA597" t="s">
        <v>74</v>
      </c>
      <c r="BB597">
        <v>279</v>
      </c>
      <c r="BC597">
        <v>290</v>
      </c>
      <c r="BD597" t="s">
        <v>74</v>
      </c>
      <c r="BE597" t="s">
        <v>6749</v>
      </c>
      <c r="BF597" t="str">
        <f>HYPERLINK("http://dx.doi.org/10.1117/12.163524","http://dx.doi.org/10.1117/12.163524")</f>
        <v>http://dx.doi.org/10.1117/12.163524</v>
      </c>
      <c r="BG597" t="s">
        <v>74</v>
      </c>
      <c r="BH597" t="s">
        <v>74</v>
      </c>
      <c r="BI597">
        <v>12</v>
      </c>
      <c r="BJ597" t="s">
        <v>6750</v>
      </c>
      <c r="BK597" t="s">
        <v>6433</v>
      </c>
      <c r="BL597" t="s">
        <v>6751</v>
      </c>
      <c r="BM597" t="s">
        <v>6752</v>
      </c>
      <c r="BN597" t="s">
        <v>74</v>
      </c>
      <c r="BO597" t="s">
        <v>74</v>
      </c>
      <c r="BP597" t="s">
        <v>74</v>
      </c>
      <c r="BQ597" t="s">
        <v>74</v>
      </c>
      <c r="BR597" t="s">
        <v>91</v>
      </c>
      <c r="BS597" t="s">
        <v>6753</v>
      </c>
      <c r="BT597" t="str">
        <f>HYPERLINK("https%3A%2F%2Fwww.webofscience.com%2Fwos%2Fwoscc%2Ffull-record%2FWOS:A1993BZ56L00029","View Full Record in Web of Science")</f>
        <v>View Full Record in Web of Science</v>
      </c>
    </row>
    <row r="598" spans="1:72" x14ac:dyDescent="0.15">
      <c r="A598" t="s">
        <v>72</v>
      </c>
      <c r="B598" t="s">
        <v>6754</v>
      </c>
      <c r="C598" t="s">
        <v>74</v>
      </c>
      <c r="D598" t="s">
        <v>74</v>
      </c>
      <c r="E598" t="s">
        <v>74</v>
      </c>
      <c r="F598" t="s">
        <v>6754</v>
      </c>
      <c r="G598" t="s">
        <v>74</v>
      </c>
      <c r="H598" t="s">
        <v>74</v>
      </c>
      <c r="I598" t="s">
        <v>6755</v>
      </c>
      <c r="J598" t="s">
        <v>6756</v>
      </c>
      <c r="K598" t="s">
        <v>74</v>
      </c>
      <c r="L598" t="s">
        <v>74</v>
      </c>
      <c r="M598" t="s">
        <v>77</v>
      </c>
      <c r="N598" t="s">
        <v>78</v>
      </c>
      <c r="O598" t="s">
        <v>74</v>
      </c>
      <c r="P598" t="s">
        <v>74</v>
      </c>
      <c r="Q598" t="s">
        <v>74</v>
      </c>
      <c r="R598" t="s">
        <v>74</v>
      </c>
      <c r="S598" t="s">
        <v>74</v>
      </c>
      <c r="T598" t="s">
        <v>6757</v>
      </c>
      <c r="U598" t="s">
        <v>6758</v>
      </c>
      <c r="V598" t="s">
        <v>6759</v>
      </c>
      <c r="W598" t="s">
        <v>6760</v>
      </c>
      <c r="X598" t="s">
        <v>6761</v>
      </c>
      <c r="Y598" t="s">
        <v>6762</v>
      </c>
      <c r="Z598" t="s">
        <v>74</v>
      </c>
      <c r="AA598" t="s">
        <v>6763</v>
      </c>
      <c r="AB598" t="s">
        <v>6764</v>
      </c>
      <c r="AC598" t="s">
        <v>74</v>
      </c>
      <c r="AD598" t="s">
        <v>74</v>
      </c>
      <c r="AE598" t="s">
        <v>74</v>
      </c>
      <c r="AF598" t="s">
        <v>74</v>
      </c>
      <c r="AG598">
        <v>61</v>
      </c>
      <c r="AH598">
        <v>40</v>
      </c>
      <c r="AI598">
        <v>46</v>
      </c>
      <c r="AJ598">
        <v>3</v>
      </c>
      <c r="AK598">
        <v>16</v>
      </c>
      <c r="AL598" t="s">
        <v>1713</v>
      </c>
      <c r="AM598" t="s">
        <v>320</v>
      </c>
      <c r="AN598" t="s">
        <v>1714</v>
      </c>
      <c r="AO598" t="s">
        <v>6765</v>
      </c>
      <c r="AP598" t="s">
        <v>74</v>
      </c>
      <c r="AQ598" t="s">
        <v>74</v>
      </c>
      <c r="AR598" t="s">
        <v>6756</v>
      </c>
      <c r="AS598" t="s">
        <v>6766</v>
      </c>
      <c r="AT598" t="s">
        <v>74</v>
      </c>
      <c r="AU598">
        <v>1993</v>
      </c>
      <c r="AV598">
        <v>21</v>
      </c>
      <c r="AW598">
        <v>2</v>
      </c>
      <c r="AX598" t="s">
        <v>74</v>
      </c>
      <c r="AY598" t="s">
        <v>74</v>
      </c>
      <c r="AZ598" t="s">
        <v>74</v>
      </c>
      <c r="BA598" t="s">
        <v>74</v>
      </c>
      <c r="BB598">
        <v>95</v>
      </c>
      <c r="BC598">
        <v>115</v>
      </c>
      <c r="BD598" t="s">
        <v>74</v>
      </c>
      <c r="BE598" t="s">
        <v>6767</v>
      </c>
      <c r="BF598" t="str">
        <f>HYPERLINK("http://dx.doi.org/10.1007/BF00000873","http://dx.doi.org/10.1007/BF00000873")</f>
        <v>http://dx.doi.org/10.1007/BF00000873</v>
      </c>
      <c r="BG598" t="s">
        <v>74</v>
      </c>
      <c r="BH598" t="s">
        <v>74</v>
      </c>
      <c r="BI598">
        <v>21</v>
      </c>
      <c r="BJ598" t="s">
        <v>6768</v>
      </c>
      <c r="BK598" t="s">
        <v>88</v>
      </c>
      <c r="BL598" t="s">
        <v>6769</v>
      </c>
      <c r="BM598" t="s">
        <v>6770</v>
      </c>
      <c r="BN598" t="s">
        <v>74</v>
      </c>
      <c r="BO598" t="s">
        <v>74</v>
      </c>
      <c r="BP598" t="s">
        <v>74</v>
      </c>
      <c r="BQ598" t="s">
        <v>74</v>
      </c>
      <c r="BR598" t="s">
        <v>91</v>
      </c>
      <c r="BS598" t="s">
        <v>6771</v>
      </c>
      <c r="BT598" t="str">
        <f>HYPERLINK("https%3A%2F%2Fwww.webofscience.com%2Fwos%2Fwoscc%2Ffull-record%2FWOS:A1993LW80700003","View Full Record in Web of Science")</f>
        <v>View Full Record in Web of Science</v>
      </c>
    </row>
    <row r="599" spans="1:72" x14ac:dyDescent="0.15">
      <c r="A599" t="s">
        <v>72</v>
      </c>
      <c r="B599" t="s">
        <v>6772</v>
      </c>
      <c r="C599" t="s">
        <v>74</v>
      </c>
      <c r="D599" t="s">
        <v>74</v>
      </c>
      <c r="E599" t="s">
        <v>74</v>
      </c>
      <c r="F599" t="s">
        <v>6772</v>
      </c>
      <c r="G599" t="s">
        <v>74</v>
      </c>
      <c r="H599" t="s">
        <v>74</v>
      </c>
      <c r="I599" t="s">
        <v>6773</v>
      </c>
      <c r="J599" t="s">
        <v>6774</v>
      </c>
      <c r="K599" t="s">
        <v>74</v>
      </c>
      <c r="L599" t="s">
        <v>74</v>
      </c>
      <c r="M599" t="s">
        <v>77</v>
      </c>
      <c r="N599" t="s">
        <v>78</v>
      </c>
      <c r="O599" t="s">
        <v>74</v>
      </c>
      <c r="P599" t="s">
        <v>74</v>
      </c>
      <c r="Q599" t="s">
        <v>74</v>
      </c>
      <c r="R599" t="s">
        <v>74</v>
      </c>
      <c r="S599" t="s">
        <v>74</v>
      </c>
      <c r="T599" t="s">
        <v>6775</v>
      </c>
      <c r="U599" t="s">
        <v>6776</v>
      </c>
      <c r="V599" t="s">
        <v>6777</v>
      </c>
      <c r="W599" t="s">
        <v>6778</v>
      </c>
      <c r="X599" t="s">
        <v>6779</v>
      </c>
      <c r="Y599" t="s">
        <v>6780</v>
      </c>
      <c r="Z599" t="s">
        <v>74</v>
      </c>
      <c r="AA599" t="s">
        <v>6781</v>
      </c>
      <c r="AB599" t="s">
        <v>6782</v>
      </c>
      <c r="AC599" t="s">
        <v>6783</v>
      </c>
      <c r="AD599" t="s">
        <v>6784</v>
      </c>
      <c r="AE599" t="s">
        <v>74</v>
      </c>
      <c r="AF599" t="s">
        <v>74</v>
      </c>
      <c r="AG599">
        <v>53</v>
      </c>
      <c r="AH599">
        <v>6</v>
      </c>
      <c r="AI599">
        <v>6</v>
      </c>
      <c r="AJ599">
        <v>0</v>
      </c>
      <c r="AK599">
        <v>1</v>
      </c>
      <c r="AL599" t="s">
        <v>2628</v>
      </c>
      <c r="AM599" t="s">
        <v>2629</v>
      </c>
      <c r="AN599" t="s">
        <v>2630</v>
      </c>
      <c r="AO599" t="s">
        <v>6785</v>
      </c>
      <c r="AP599" t="s">
        <v>74</v>
      </c>
      <c r="AQ599" t="s">
        <v>74</v>
      </c>
      <c r="AR599" t="s">
        <v>6786</v>
      </c>
      <c r="AS599" t="s">
        <v>6787</v>
      </c>
      <c r="AT599" t="s">
        <v>74</v>
      </c>
      <c r="AU599">
        <v>1993</v>
      </c>
      <c r="AV599">
        <v>79</v>
      </c>
      <c r="AW599">
        <v>1</v>
      </c>
      <c r="AX599" t="s">
        <v>74</v>
      </c>
      <c r="AY599" t="s">
        <v>74</v>
      </c>
      <c r="AZ599" t="s">
        <v>74</v>
      </c>
      <c r="BA599" t="s">
        <v>74</v>
      </c>
      <c r="BB599">
        <v>63</v>
      </c>
      <c r="BC599">
        <v>70</v>
      </c>
      <c r="BD599" t="s">
        <v>74</v>
      </c>
      <c r="BE599" t="s">
        <v>6788</v>
      </c>
      <c r="BF599" t="str">
        <f>HYPERLINK("http://dx.doi.org/10.1016/0248-4900(93)90264-F","http://dx.doi.org/10.1016/0248-4900(93)90264-F")</f>
        <v>http://dx.doi.org/10.1016/0248-4900(93)90264-F</v>
      </c>
      <c r="BG599" t="s">
        <v>74</v>
      </c>
      <c r="BH599" t="s">
        <v>74</v>
      </c>
      <c r="BI599">
        <v>8</v>
      </c>
      <c r="BJ599" t="s">
        <v>6789</v>
      </c>
      <c r="BK599" t="s">
        <v>88</v>
      </c>
      <c r="BL599" t="s">
        <v>6789</v>
      </c>
      <c r="BM599" t="s">
        <v>6790</v>
      </c>
      <c r="BN599">
        <v>8118412</v>
      </c>
      <c r="BO599" t="s">
        <v>74</v>
      </c>
      <c r="BP599" t="s">
        <v>74</v>
      </c>
      <c r="BQ599" t="s">
        <v>74</v>
      </c>
      <c r="BR599" t="s">
        <v>91</v>
      </c>
      <c r="BS599" t="s">
        <v>6791</v>
      </c>
      <c r="BT599" t="str">
        <f>HYPERLINK("https%3A%2F%2Fwww.webofscience.com%2Fwos%2Fwoscc%2Ffull-record%2FWOS:A1993MQ45700009","View Full Record in Web of Science")</f>
        <v>View Full Record in Web of Science</v>
      </c>
    </row>
    <row r="600" spans="1:72" x14ac:dyDescent="0.15">
      <c r="A600" t="s">
        <v>72</v>
      </c>
      <c r="B600" t="s">
        <v>6792</v>
      </c>
      <c r="C600" t="s">
        <v>74</v>
      </c>
      <c r="D600" t="s">
        <v>74</v>
      </c>
      <c r="E600" t="s">
        <v>74</v>
      </c>
      <c r="F600" t="s">
        <v>6792</v>
      </c>
      <c r="G600" t="s">
        <v>74</v>
      </c>
      <c r="H600" t="s">
        <v>74</v>
      </c>
      <c r="I600" t="s">
        <v>6793</v>
      </c>
      <c r="J600" t="s">
        <v>3374</v>
      </c>
      <c r="K600" t="s">
        <v>74</v>
      </c>
      <c r="L600" t="s">
        <v>74</v>
      </c>
      <c r="M600" t="s">
        <v>77</v>
      </c>
      <c r="N600" t="s">
        <v>78</v>
      </c>
      <c r="O600" t="s">
        <v>74</v>
      </c>
      <c r="P600" t="s">
        <v>74</v>
      </c>
      <c r="Q600" t="s">
        <v>74</v>
      </c>
      <c r="R600" t="s">
        <v>74</v>
      </c>
      <c r="S600" t="s">
        <v>74</v>
      </c>
      <c r="T600" t="s">
        <v>74</v>
      </c>
      <c r="U600" t="s">
        <v>6794</v>
      </c>
      <c r="V600" t="s">
        <v>6795</v>
      </c>
      <c r="W600" t="s">
        <v>3377</v>
      </c>
      <c r="X600" t="s">
        <v>1012</v>
      </c>
      <c r="Y600" t="s">
        <v>6796</v>
      </c>
      <c r="Z600" t="s">
        <v>74</v>
      </c>
      <c r="AA600" t="s">
        <v>74</v>
      </c>
      <c r="AB600" t="s">
        <v>74</v>
      </c>
      <c r="AC600" t="s">
        <v>74</v>
      </c>
      <c r="AD600" t="s">
        <v>74</v>
      </c>
      <c r="AE600" t="s">
        <v>74</v>
      </c>
      <c r="AF600" t="s">
        <v>74</v>
      </c>
      <c r="AG600">
        <v>21</v>
      </c>
      <c r="AH600">
        <v>162</v>
      </c>
      <c r="AI600">
        <v>194</v>
      </c>
      <c r="AJ600">
        <v>0</v>
      </c>
      <c r="AK600">
        <v>44</v>
      </c>
      <c r="AL600" t="s">
        <v>3381</v>
      </c>
      <c r="AM600" t="s">
        <v>905</v>
      </c>
      <c r="AN600" t="s">
        <v>906</v>
      </c>
      <c r="AO600" t="s">
        <v>3382</v>
      </c>
      <c r="AP600" t="s">
        <v>74</v>
      </c>
      <c r="AQ600" t="s">
        <v>74</v>
      </c>
      <c r="AR600" t="s">
        <v>3383</v>
      </c>
      <c r="AS600" t="s">
        <v>3384</v>
      </c>
      <c r="AT600" t="s">
        <v>6477</v>
      </c>
      <c r="AU600">
        <v>1993</v>
      </c>
      <c r="AV600">
        <v>64</v>
      </c>
      <c r="AW600">
        <v>1</v>
      </c>
      <c r="AX600" t="s">
        <v>74</v>
      </c>
      <c r="AY600" t="s">
        <v>74</v>
      </c>
      <c r="AZ600" t="s">
        <v>74</v>
      </c>
      <c r="BA600" t="s">
        <v>74</v>
      </c>
      <c r="BB600">
        <v>252</v>
      </c>
      <c r="BC600">
        <v>259</v>
      </c>
      <c r="BD600" t="s">
        <v>74</v>
      </c>
      <c r="BE600" t="s">
        <v>6797</v>
      </c>
      <c r="BF600" t="str">
        <f>HYPERLINK("http://dx.doi.org/10.1016/S0006-3495(93)81361-4","http://dx.doi.org/10.1016/S0006-3495(93)81361-4")</f>
        <v>http://dx.doi.org/10.1016/S0006-3495(93)81361-4</v>
      </c>
      <c r="BG600" t="s">
        <v>74</v>
      </c>
      <c r="BH600" t="s">
        <v>74</v>
      </c>
      <c r="BI600">
        <v>8</v>
      </c>
      <c r="BJ600" t="s">
        <v>3386</v>
      </c>
      <c r="BK600" t="s">
        <v>88</v>
      </c>
      <c r="BL600" t="s">
        <v>3386</v>
      </c>
      <c r="BM600" t="s">
        <v>6798</v>
      </c>
      <c r="BN600">
        <v>8431545</v>
      </c>
      <c r="BO600" t="s">
        <v>3388</v>
      </c>
      <c r="BP600" t="s">
        <v>74</v>
      </c>
      <c r="BQ600" t="s">
        <v>74</v>
      </c>
      <c r="BR600" t="s">
        <v>91</v>
      </c>
      <c r="BS600" t="s">
        <v>6799</v>
      </c>
      <c r="BT600" t="str">
        <f>HYPERLINK("https%3A%2F%2Fwww.webofscience.com%2Fwos%2Fwoscc%2Ffull-record%2FWOS:A1993KJ83900029","View Full Record in Web of Science")</f>
        <v>View Full Record in Web of Science</v>
      </c>
    </row>
    <row r="601" spans="1:72" x14ac:dyDescent="0.15">
      <c r="A601" t="s">
        <v>72</v>
      </c>
      <c r="B601" t="s">
        <v>1293</v>
      </c>
      <c r="C601" t="s">
        <v>74</v>
      </c>
      <c r="D601" t="s">
        <v>74</v>
      </c>
      <c r="E601" t="s">
        <v>74</v>
      </c>
      <c r="F601" t="s">
        <v>1293</v>
      </c>
      <c r="G601" t="s">
        <v>74</v>
      </c>
      <c r="H601" t="s">
        <v>74</v>
      </c>
      <c r="I601" t="s">
        <v>6800</v>
      </c>
      <c r="J601" t="s">
        <v>6801</v>
      </c>
      <c r="K601" t="s">
        <v>74</v>
      </c>
      <c r="L601" t="s">
        <v>74</v>
      </c>
      <c r="M601" t="s">
        <v>77</v>
      </c>
      <c r="N601" t="s">
        <v>78</v>
      </c>
      <c r="O601" t="s">
        <v>74</v>
      </c>
      <c r="P601" t="s">
        <v>74</v>
      </c>
      <c r="Q601" t="s">
        <v>74</v>
      </c>
      <c r="R601" t="s">
        <v>74</v>
      </c>
      <c r="S601" t="s">
        <v>74</v>
      </c>
      <c r="T601" t="s">
        <v>6802</v>
      </c>
      <c r="U601" t="s">
        <v>74</v>
      </c>
      <c r="V601" t="s">
        <v>6803</v>
      </c>
      <c r="W601" t="s">
        <v>74</v>
      </c>
      <c r="X601" t="s">
        <v>74</v>
      </c>
      <c r="Y601" t="s">
        <v>6804</v>
      </c>
      <c r="Z601" t="s">
        <v>74</v>
      </c>
      <c r="AA601" t="s">
        <v>74</v>
      </c>
      <c r="AB601" t="s">
        <v>74</v>
      </c>
      <c r="AC601" t="s">
        <v>74</v>
      </c>
      <c r="AD601" t="s">
        <v>74</v>
      </c>
      <c r="AE601" t="s">
        <v>74</v>
      </c>
      <c r="AF601" t="s">
        <v>74</v>
      </c>
      <c r="AG601">
        <v>0</v>
      </c>
      <c r="AH601">
        <v>0</v>
      </c>
      <c r="AI601">
        <v>0</v>
      </c>
      <c r="AJ601">
        <v>0</v>
      </c>
      <c r="AK601">
        <v>0</v>
      </c>
      <c r="AL601" t="s">
        <v>6805</v>
      </c>
      <c r="AM601" t="s">
        <v>6806</v>
      </c>
      <c r="AN601" t="s">
        <v>6807</v>
      </c>
      <c r="AO601" t="s">
        <v>6808</v>
      </c>
      <c r="AP601" t="s">
        <v>74</v>
      </c>
      <c r="AQ601" t="s">
        <v>74</v>
      </c>
      <c r="AR601" t="s">
        <v>6809</v>
      </c>
      <c r="AS601" t="s">
        <v>6810</v>
      </c>
      <c r="AT601" t="s">
        <v>74</v>
      </c>
      <c r="AU601">
        <v>1993</v>
      </c>
      <c r="AV601">
        <v>60</v>
      </c>
      <c r="AW601">
        <v>2</v>
      </c>
      <c r="AX601" t="s">
        <v>74</v>
      </c>
      <c r="AY601" t="s">
        <v>74</v>
      </c>
      <c r="AZ601" t="s">
        <v>74</v>
      </c>
      <c r="BA601" t="s">
        <v>74</v>
      </c>
      <c r="BB601">
        <v>215</v>
      </c>
      <c r="BC601">
        <v>217</v>
      </c>
      <c r="BD601" t="s">
        <v>74</v>
      </c>
      <c r="BE601" t="s">
        <v>6811</v>
      </c>
      <c r="BF601" t="str">
        <f>HYPERLINK("http://dx.doi.org/10.1080/11250009309355813","http://dx.doi.org/10.1080/11250009309355813")</f>
        <v>http://dx.doi.org/10.1080/11250009309355813</v>
      </c>
      <c r="BG601" t="s">
        <v>74</v>
      </c>
      <c r="BH601" t="s">
        <v>74</v>
      </c>
      <c r="BI601">
        <v>3</v>
      </c>
      <c r="BJ601" t="s">
        <v>713</v>
      </c>
      <c r="BK601" t="s">
        <v>88</v>
      </c>
      <c r="BL601" t="s">
        <v>713</v>
      </c>
      <c r="BM601" t="s">
        <v>6812</v>
      </c>
      <c r="BN601" t="s">
        <v>74</v>
      </c>
      <c r="BO601" t="s">
        <v>169</v>
      </c>
      <c r="BP601" t="s">
        <v>74</v>
      </c>
      <c r="BQ601" t="s">
        <v>74</v>
      </c>
      <c r="BR601" t="s">
        <v>91</v>
      </c>
      <c r="BS601" t="s">
        <v>6813</v>
      </c>
      <c r="BT601" t="str">
        <f>HYPERLINK("https%3A%2F%2Fwww.webofscience.com%2Fwos%2Fwoscc%2Ffull-record%2FWOS:A1993LR17500011","View Full Record in Web of Science")</f>
        <v>View Full Record in Web of Science</v>
      </c>
    </row>
    <row r="602" spans="1:72" x14ac:dyDescent="0.15">
      <c r="A602" t="s">
        <v>72</v>
      </c>
      <c r="B602" t="s">
        <v>6814</v>
      </c>
      <c r="C602" t="s">
        <v>74</v>
      </c>
      <c r="D602" t="s">
        <v>74</v>
      </c>
      <c r="E602" t="s">
        <v>74</v>
      </c>
      <c r="F602" t="s">
        <v>6814</v>
      </c>
      <c r="G602" t="s">
        <v>74</v>
      </c>
      <c r="H602" t="s">
        <v>74</v>
      </c>
      <c r="I602" t="s">
        <v>6815</v>
      </c>
      <c r="J602" t="s">
        <v>6816</v>
      </c>
      <c r="K602" t="s">
        <v>74</v>
      </c>
      <c r="L602" t="s">
        <v>74</v>
      </c>
      <c r="M602" t="s">
        <v>934</v>
      </c>
      <c r="N602" t="s">
        <v>78</v>
      </c>
      <c r="O602" t="s">
        <v>74</v>
      </c>
      <c r="P602" t="s">
        <v>74</v>
      </c>
      <c r="Q602" t="s">
        <v>74</v>
      </c>
      <c r="R602" t="s">
        <v>74</v>
      </c>
      <c r="S602" t="s">
        <v>74</v>
      </c>
      <c r="T602" t="s">
        <v>6817</v>
      </c>
      <c r="U602" t="s">
        <v>6818</v>
      </c>
      <c r="V602" t="s">
        <v>6819</v>
      </c>
      <c r="W602" t="s">
        <v>6820</v>
      </c>
      <c r="X602" t="s">
        <v>6821</v>
      </c>
      <c r="Y602" t="s">
        <v>6822</v>
      </c>
      <c r="Z602" t="s">
        <v>74</v>
      </c>
      <c r="AA602" t="s">
        <v>273</v>
      </c>
      <c r="AB602" t="s">
        <v>274</v>
      </c>
      <c r="AC602" t="s">
        <v>74</v>
      </c>
      <c r="AD602" t="s">
        <v>74</v>
      </c>
      <c r="AE602" t="s">
        <v>74</v>
      </c>
      <c r="AF602" t="s">
        <v>74</v>
      </c>
      <c r="AG602">
        <v>59</v>
      </c>
      <c r="AH602">
        <v>5</v>
      </c>
      <c r="AI602">
        <v>5</v>
      </c>
      <c r="AJ602">
        <v>0</v>
      </c>
      <c r="AK602">
        <v>6</v>
      </c>
      <c r="AL602" t="s">
        <v>6823</v>
      </c>
      <c r="AM602" t="s">
        <v>2365</v>
      </c>
      <c r="AN602" t="s">
        <v>6824</v>
      </c>
      <c r="AO602" t="s">
        <v>6825</v>
      </c>
      <c r="AP602" t="s">
        <v>74</v>
      </c>
      <c r="AQ602" t="s">
        <v>74</v>
      </c>
      <c r="AR602" t="s">
        <v>6826</v>
      </c>
      <c r="AS602" t="s">
        <v>6827</v>
      </c>
      <c r="AT602" t="s">
        <v>74</v>
      </c>
      <c r="AU602">
        <v>1993</v>
      </c>
      <c r="AV602">
        <v>164</v>
      </c>
      <c r="AW602">
        <v>2</v>
      </c>
      <c r="AX602" t="s">
        <v>74</v>
      </c>
      <c r="AY602" t="s">
        <v>74</v>
      </c>
      <c r="AZ602" t="s">
        <v>74</v>
      </c>
      <c r="BA602" t="s">
        <v>74</v>
      </c>
      <c r="BB602">
        <v>301</v>
      </c>
      <c r="BC602">
        <v>312</v>
      </c>
      <c r="BD602" t="s">
        <v>74</v>
      </c>
      <c r="BE602" t="s">
        <v>74</v>
      </c>
      <c r="BF602" t="s">
        <v>74</v>
      </c>
      <c r="BG602" t="s">
        <v>74</v>
      </c>
      <c r="BH602" t="s">
        <v>74</v>
      </c>
      <c r="BI602">
        <v>12</v>
      </c>
      <c r="BJ602" t="s">
        <v>451</v>
      </c>
      <c r="BK602" t="s">
        <v>88</v>
      </c>
      <c r="BL602" t="s">
        <v>452</v>
      </c>
      <c r="BM602" t="s">
        <v>6828</v>
      </c>
      <c r="BN602" t="s">
        <v>74</v>
      </c>
      <c r="BO602" t="s">
        <v>74</v>
      </c>
      <c r="BP602" t="s">
        <v>74</v>
      </c>
      <c r="BQ602" t="s">
        <v>74</v>
      </c>
      <c r="BR602" t="s">
        <v>91</v>
      </c>
      <c r="BS602" t="s">
        <v>6829</v>
      </c>
      <c r="BT602" t="str">
        <f>HYPERLINK("https%3A%2F%2Fwww.webofscience.com%2Fwos%2Fwoscc%2Ffull-record%2FWOS:A1993KU53000013","View Full Record in Web of Science")</f>
        <v>View Full Record in Web of Science</v>
      </c>
    </row>
    <row r="603" spans="1:72" x14ac:dyDescent="0.15">
      <c r="A603" t="s">
        <v>72</v>
      </c>
      <c r="B603" t="s">
        <v>6830</v>
      </c>
      <c r="C603" t="s">
        <v>74</v>
      </c>
      <c r="D603" t="s">
        <v>74</v>
      </c>
      <c r="E603" t="s">
        <v>74</v>
      </c>
      <c r="F603" t="s">
        <v>6830</v>
      </c>
      <c r="G603" t="s">
        <v>74</v>
      </c>
      <c r="H603" t="s">
        <v>74</v>
      </c>
      <c r="I603" t="s">
        <v>6831</v>
      </c>
      <c r="J603" t="s">
        <v>3392</v>
      </c>
      <c r="K603" t="s">
        <v>74</v>
      </c>
      <c r="L603" t="s">
        <v>74</v>
      </c>
      <c r="M603" t="s">
        <v>77</v>
      </c>
      <c r="N603" t="s">
        <v>78</v>
      </c>
      <c r="O603" t="s">
        <v>74</v>
      </c>
      <c r="P603" t="s">
        <v>74</v>
      </c>
      <c r="Q603" t="s">
        <v>74</v>
      </c>
      <c r="R603" t="s">
        <v>74</v>
      </c>
      <c r="S603" t="s">
        <v>74</v>
      </c>
      <c r="T603" t="s">
        <v>74</v>
      </c>
      <c r="U603" t="s">
        <v>6832</v>
      </c>
      <c r="V603" t="s">
        <v>6833</v>
      </c>
      <c r="W603" t="s">
        <v>74</v>
      </c>
      <c r="X603" t="s">
        <v>74</v>
      </c>
      <c r="Y603" t="s">
        <v>6834</v>
      </c>
      <c r="Z603" t="s">
        <v>74</v>
      </c>
      <c r="AA603" t="s">
        <v>6835</v>
      </c>
      <c r="AB603" t="s">
        <v>6836</v>
      </c>
      <c r="AC603" t="s">
        <v>74</v>
      </c>
      <c r="AD603" t="s">
        <v>74</v>
      </c>
      <c r="AE603" t="s">
        <v>74</v>
      </c>
      <c r="AF603" t="s">
        <v>74</v>
      </c>
      <c r="AG603">
        <v>27</v>
      </c>
      <c r="AH603">
        <v>534</v>
      </c>
      <c r="AI603">
        <v>600</v>
      </c>
      <c r="AJ603">
        <v>2</v>
      </c>
      <c r="AK603">
        <v>80</v>
      </c>
      <c r="AL603" t="s">
        <v>956</v>
      </c>
      <c r="AM603" t="s">
        <v>957</v>
      </c>
      <c r="AN603" t="s">
        <v>958</v>
      </c>
      <c r="AO603" t="s">
        <v>3397</v>
      </c>
      <c r="AP603" t="s">
        <v>74</v>
      </c>
      <c r="AQ603" t="s">
        <v>74</v>
      </c>
      <c r="AR603" t="s">
        <v>3398</v>
      </c>
      <c r="AS603" t="s">
        <v>3399</v>
      </c>
      <c r="AT603" t="s">
        <v>6477</v>
      </c>
      <c r="AU603">
        <v>1993</v>
      </c>
      <c r="AV603">
        <v>74</v>
      </c>
      <c r="AW603">
        <v>1</v>
      </c>
      <c r="AX603" t="s">
        <v>74</v>
      </c>
      <c r="AY603" t="s">
        <v>74</v>
      </c>
      <c r="AZ603" t="s">
        <v>74</v>
      </c>
      <c r="BA603" t="s">
        <v>74</v>
      </c>
      <c r="BB603">
        <v>33</v>
      </c>
      <c r="BC603">
        <v>47</v>
      </c>
      <c r="BD603" t="s">
        <v>74</v>
      </c>
      <c r="BE603" t="s">
        <v>6837</v>
      </c>
      <c r="BF603" t="str">
        <f>HYPERLINK("http://dx.doi.org/10.1175/1520-0477(1993)074&lt;0033:RVOSIA&gt;2.0.CO;2","http://dx.doi.org/10.1175/1520-0477(1993)074&lt;0033:RVOSIA&gt;2.0.CO;2")</f>
        <v>http://dx.doi.org/10.1175/1520-0477(1993)074&lt;0033:RVOSIA&gt;2.0.CO;2</v>
      </c>
      <c r="BG603" t="s">
        <v>74</v>
      </c>
      <c r="BH603" t="s">
        <v>74</v>
      </c>
      <c r="BI603">
        <v>15</v>
      </c>
      <c r="BJ603" t="s">
        <v>403</v>
      </c>
      <c r="BK603" t="s">
        <v>88</v>
      </c>
      <c r="BL603" t="s">
        <v>403</v>
      </c>
      <c r="BM603" t="s">
        <v>6838</v>
      </c>
      <c r="BN603" t="s">
        <v>74</v>
      </c>
      <c r="BO603" t="s">
        <v>965</v>
      </c>
      <c r="BP603" t="s">
        <v>74</v>
      </c>
      <c r="BQ603" t="s">
        <v>74</v>
      </c>
      <c r="BR603" t="s">
        <v>91</v>
      </c>
      <c r="BS603" t="s">
        <v>6839</v>
      </c>
      <c r="BT603" t="str">
        <f>HYPERLINK("https%3A%2F%2Fwww.webofscience.com%2Fwos%2Fwoscc%2Ffull-record%2FWOS:A1993KJ13700004","View Full Record in Web of Science")</f>
        <v>View Full Record in Web of Science</v>
      </c>
    </row>
    <row r="604" spans="1:72" x14ac:dyDescent="0.15">
      <c r="A604" t="s">
        <v>72</v>
      </c>
      <c r="B604" t="s">
        <v>6840</v>
      </c>
      <c r="C604" t="s">
        <v>74</v>
      </c>
      <c r="D604" t="s">
        <v>74</v>
      </c>
      <c r="E604" t="s">
        <v>74</v>
      </c>
      <c r="F604" t="s">
        <v>6840</v>
      </c>
      <c r="G604" t="s">
        <v>74</v>
      </c>
      <c r="H604" t="s">
        <v>74</v>
      </c>
      <c r="I604" t="s">
        <v>6841</v>
      </c>
      <c r="J604" t="s">
        <v>6842</v>
      </c>
      <c r="K604" t="s">
        <v>74</v>
      </c>
      <c r="L604" t="s">
        <v>74</v>
      </c>
      <c r="M604" t="s">
        <v>77</v>
      </c>
      <c r="N604" t="s">
        <v>78</v>
      </c>
      <c r="O604" t="s">
        <v>74</v>
      </c>
      <c r="P604" t="s">
        <v>74</v>
      </c>
      <c r="Q604" t="s">
        <v>74</v>
      </c>
      <c r="R604" t="s">
        <v>74</v>
      </c>
      <c r="S604" t="s">
        <v>74</v>
      </c>
      <c r="T604" t="s">
        <v>6843</v>
      </c>
      <c r="U604" t="s">
        <v>6844</v>
      </c>
      <c r="V604" t="s">
        <v>6845</v>
      </c>
      <c r="W604" t="s">
        <v>74</v>
      </c>
      <c r="X604" t="s">
        <v>74</v>
      </c>
      <c r="Y604" t="s">
        <v>6846</v>
      </c>
      <c r="Z604" t="s">
        <v>74</v>
      </c>
      <c r="AA604" t="s">
        <v>74</v>
      </c>
      <c r="AB604" t="s">
        <v>74</v>
      </c>
      <c r="AC604" t="s">
        <v>6847</v>
      </c>
      <c r="AD604" t="s">
        <v>6848</v>
      </c>
      <c r="AE604" t="s">
        <v>74</v>
      </c>
      <c r="AF604" t="s">
        <v>74</v>
      </c>
      <c r="AG604">
        <v>56</v>
      </c>
      <c r="AH604">
        <v>27</v>
      </c>
      <c r="AI604">
        <v>28</v>
      </c>
      <c r="AJ604">
        <v>1</v>
      </c>
      <c r="AK604">
        <v>3</v>
      </c>
      <c r="AL604" t="s">
        <v>4629</v>
      </c>
      <c r="AM604" t="s">
        <v>178</v>
      </c>
      <c r="AN604" t="s">
        <v>4630</v>
      </c>
      <c r="AO604" t="s">
        <v>6849</v>
      </c>
      <c r="AP604" t="s">
        <v>74</v>
      </c>
      <c r="AQ604" t="s">
        <v>74</v>
      </c>
      <c r="AR604" t="s">
        <v>6850</v>
      </c>
      <c r="AS604" t="s">
        <v>6851</v>
      </c>
      <c r="AT604" t="s">
        <v>74</v>
      </c>
      <c r="AU604">
        <v>1993</v>
      </c>
      <c r="AV604">
        <v>24</v>
      </c>
      <c r="AW604">
        <v>3</v>
      </c>
      <c r="AX604" t="s">
        <v>74</v>
      </c>
      <c r="AY604" t="s">
        <v>74</v>
      </c>
      <c r="AZ604" t="s">
        <v>74</v>
      </c>
      <c r="BA604" t="s">
        <v>74</v>
      </c>
      <c r="BB604">
        <v>156</v>
      </c>
      <c r="BC604">
        <v>166</v>
      </c>
      <c r="BD604" t="s">
        <v>74</v>
      </c>
      <c r="BE604" t="s">
        <v>6852</v>
      </c>
      <c r="BF604" t="str">
        <f>HYPERLINK("http://dx.doi.org/10.1002/cm.970240303","http://dx.doi.org/10.1002/cm.970240303")</f>
        <v>http://dx.doi.org/10.1002/cm.970240303</v>
      </c>
      <c r="BG604" t="s">
        <v>74</v>
      </c>
      <c r="BH604" t="s">
        <v>74</v>
      </c>
      <c r="BI604">
        <v>11</v>
      </c>
      <c r="BJ604" t="s">
        <v>6789</v>
      </c>
      <c r="BK604" t="s">
        <v>88</v>
      </c>
      <c r="BL604" t="s">
        <v>6789</v>
      </c>
      <c r="BM604" t="s">
        <v>6853</v>
      </c>
      <c r="BN604">
        <v>8467523</v>
      </c>
      <c r="BO604" t="s">
        <v>74</v>
      </c>
      <c r="BP604" t="s">
        <v>74</v>
      </c>
      <c r="BQ604" t="s">
        <v>74</v>
      </c>
      <c r="BR604" t="s">
        <v>91</v>
      </c>
      <c r="BS604" t="s">
        <v>6854</v>
      </c>
      <c r="BT604" t="str">
        <f>HYPERLINK("https%3A%2F%2Fwww.webofscience.com%2Fwos%2Fwoscc%2Ffull-record%2FWOS:A1993KN81700002","View Full Record in Web of Science")</f>
        <v>View Full Record in Web of Science</v>
      </c>
    </row>
    <row r="605" spans="1:72" x14ac:dyDescent="0.15">
      <c r="A605" t="s">
        <v>6421</v>
      </c>
      <c r="B605" t="s">
        <v>74</v>
      </c>
      <c r="C605" t="s">
        <v>74</v>
      </c>
      <c r="D605" t="s">
        <v>6855</v>
      </c>
      <c r="E605" t="s">
        <v>74</v>
      </c>
      <c r="F605" t="s">
        <v>74</v>
      </c>
      <c r="G605" t="s">
        <v>74</v>
      </c>
      <c r="H605" t="s">
        <v>74</v>
      </c>
      <c r="I605" t="s">
        <v>6856</v>
      </c>
      <c r="J605" t="s">
        <v>6857</v>
      </c>
      <c r="K605" t="s">
        <v>6858</v>
      </c>
      <c r="L605" t="s">
        <v>74</v>
      </c>
      <c r="M605" t="s">
        <v>77</v>
      </c>
      <c r="N605" t="s">
        <v>6426</v>
      </c>
      <c r="O605" t="s">
        <v>6859</v>
      </c>
      <c r="P605" t="s">
        <v>6860</v>
      </c>
      <c r="Q605" t="s">
        <v>6861</v>
      </c>
      <c r="R605" t="s">
        <v>74</v>
      </c>
      <c r="S605" t="s">
        <v>6862</v>
      </c>
      <c r="T605" t="s">
        <v>74</v>
      </c>
      <c r="U605" t="s">
        <v>74</v>
      </c>
      <c r="V605" t="s">
        <v>74</v>
      </c>
      <c r="W605" t="s">
        <v>74</v>
      </c>
      <c r="X605" t="s">
        <v>74</v>
      </c>
      <c r="Y605" t="s">
        <v>74</v>
      </c>
      <c r="Z605" t="s">
        <v>74</v>
      </c>
      <c r="AA605" t="s">
        <v>74</v>
      </c>
      <c r="AB605" t="s">
        <v>74</v>
      </c>
      <c r="AC605" t="s">
        <v>74</v>
      </c>
      <c r="AD605" t="s">
        <v>74</v>
      </c>
      <c r="AE605" t="s">
        <v>74</v>
      </c>
      <c r="AF605" t="s">
        <v>74</v>
      </c>
      <c r="AG605">
        <v>0</v>
      </c>
      <c r="AH605">
        <v>0</v>
      </c>
      <c r="AI605">
        <v>0</v>
      </c>
      <c r="AJ605">
        <v>0</v>
      </c>
      <c r="AK605">
        <v>0</v>
      </c>
      <c r="AL605" t="s">
        <v>1713</v>
      </c>
      <c r="AM605" t="s">
        <v>320</v>
      </c>
      <c r="AN605" t="s">
        <v>6863</v>
      </c>
      <c r="AO605" t="s">
        <v>74</v>
      </c>
      <c r="AP605" t="s">
        <v>74</v>
      </c>
      <c r="AQ605" t="s">
        <v>6864</v>
      </c>
      <c r="AR605" t="s">
        <v>6865</v>
      </c>
      <c r="AS605" t="s">
        <v>74</v>
      </c>
      <c r="AT605" t="s">
        <v>74</v>
      </c>
      <c r="AU605">
        <v>1993</v>
      </c>
      <c r="AV605">
        <v>3</v>
      </c>
      <c r="AW605" t="s">
        <v>74</v>
      </c>
      <c r="AX605" t="s">
        <v>74</v>
      </c>
      <c r="AY605" t="s">
        <v>74</v>
      </c>
      <c r="AZ605" t="s">
        <v>74</v>
      </c>
      <c r="BA605" t="s">
        <v>74</v>
      </c>
      <c r="BB605">
        <v>1</v>
      </c>
      <c r="BC605">
        <v>4</v>
      </c>
      <c r="BD605" t="s">
        <v>74</v>
      </c>
      <c r="BE605" t="s">
        <v>74</v>
      </c>
      <c r="BF605" t="s">
        <v>74</v>
      </c>
      <c r="BG605" t="s">
        <v>74</v>
      </c>
      <c r="BH605" t="s">
        <v>74</v>
      </c>
      <c r="BI605">
        <v>4</v>
      </c>
      <c r="BJ605" t="s">
        <v>6866</v>
      </c>
      <c r="BK605" t="s">
        <v>6867</v>
      </c>
      <c r="BL605" t="s">
        <v>6868</v>
      </c>
      <c r="BM605" t="s">
        <v>6869</v>
      </c>
      <c r="BN605" t="s">
        <v>74</v>
      </c>
      <c r="BO605" t="s">
        <v>74</v>
      </c>
      <c r="BP605" t="s">
        <v>74</v>
      </c>
      <c r="BQ605" t="s">
        <v>74</v>
      </c>
      <c r="BR605" t="s">
        <v>91</v>
      </c>
      <c r="BS605" t="s">
        <v>6870</v>
      </c>
      <c r="BT605" t="str">
        <f>HYPERLINK("https%3A%2F%2Fwww.webofscience.com%2Fwos%2Fwoscc%2Ffull-record%2FWOS:A1993BA16Q00001","View Full Record in Web of Science")</f>
        <v>View Full Record in Web of Science</v>
      </c>
    </row>
    <row r="606" spans="1:72" x14ac:dyDescent="0.15">
      <c r="A606" t="s">
        <v>6421</v>
      </c>
      <c r="B606" t="s">
        <v>6871</v>
      </c>
      <c r="C606" t="s">
        <v>74</v>
      </c>
      <c r="D606" t="s">
        <v>6855</v>
      </c>
      <c r="E606" t="s">
        <v>74</v>
      </c>
      <c r="F606" t="s">
        <v>6871</v>
      </c>
      <c r="G606" t="s">
        <v>74</v>
      </c>
      <c r="H606" t="s">
        <v>74</v>
      </c>
      <c r="I606" t="s">
        <v>6872</v>
      </c>
      <c r="J606" t="s">
        <v>6857</v>
      </c>
      <c r="K606" t="s">
        <v>6858</v>
      </c>
      <c r="L606" t="s">
        <v>74</v>
      </c>
      <c r="M606" t="s">
        <v>77</v>
      </c>
      <c r="N606" t="s">
        <v>6426</v>
      </c>
      <c r="O606" t="s">
        <v>6859</v>
      </c>
      <c r="P606" t="s">
        <v>6860</v>
      </c>
      <c r="Q606" t="s">
        <v>6861</v>
      </c>
      <c r="R606" t="s">
        <v>74</v>
      </c>
      <c r="S606" t="s">
        <v>6862</v>
      </c>
      <c r="T606" t="s">
        <v>74</v>
      </c>
      <c r="U606" t="s">
        <v>74</v>
      </c>
      <c r="V606" t="s">
        <v>74</v>
      </c>
      <c r="W606" t="s">
        <v>6873</v>
      </c>
      <c r="X606" t="s">
        <v>6874</v>
      </c>
      <c r="Y606" t="s">
        <v>74</v>
      </c>
      <c r="Z606" t="s">
        <v>74</v>
      </c>
      <c r="AA606" t="s">
        <v>74</v>
      </c>
      <c r="AB606" t="s">
        <v>74</v>
      </c>
      <c r="AC606" t="s">
        <v>74</v>
      </c>
      <c r="AD606" t="s">
        <v>74</v>
      </c>
      <c r="AE606" t="s">
        <v>74</v>
      </c>
      <c r="AF606" t="s">
        <v>74</v>
      </c>
      <c r="AG606">
        <v>0</v>
      </c>
      <c r="AH606">
        <v>2</v>
      </c>
      <c r="AI606">
        <v>2</v>
      </c>
      <c r="AJ606">
        <v>0</v>
      </c>
      <c r="AK606">
        <v>0</v>
      </c>
      <c r="AL606" t="s">
        <v>1713</v>
      </c>
      <c r="AM606" t="s">
        <v>320</v>
      </c>
      <c r="AN606" t="s">
        <v>6863</v>
      </c>
      <c r="AO606" t="s">
        <v>74</v>
      </c>
      <c r="AP606" t="s">
        <v>74</v>
      </c>
      <c r="AQ606" t="s">
        <v>6864</v>
      </c>
      <c r="AR606" t="s">
        <v>6865</v>
      </c>
      <c r="AS606" t="s">
        <v>74</v>
      </c>
      <c r="AT606" t="s">
        <v>74</v>
      </c>
      <c r="AU606">
        <v>1993</v>
      </c>
      <c r="AV606">
        <v>3</v>
      </c>
      <c r="AW606" t="s">
        <v>74</v>
      </c>
      <c r="AX606" t="s">
        <v>74</v>
      </c>
      <c r="AY606" t="s">
        <v>74</v>
      </c>
      <c r="AZ606" t="s">
        <v>74</v>
      </c>
      <c r="BA606" t="s">
        <v>74</v>
      </c>
      <c r="BB606">
        <v>7</v>
      </c>
      <c r="BC606">
        <v>27</v>
      </c>
      <c r="BD606" t="s">
        <v>74</v>
      </c>
      <c r="BE606" t="s">
        <v>74</v>
      </c>
      <c r="BF606" t="s">
        <v>74</v>
      </c>
      <c r="BG606" t="s">
        <v>74</v>
      </c>
      <c r="BH606" t="s">
        <v>74</v>
      </c>
      <c r="BI606">
        <v>21</v>
      </c>
      <c r="BJ606" t="s">
        <v>6866</v>
      </c>
      <c r="BK606" t="s">
        <v>6867</v>
      </c>
      <c r="BL606" t="s">
        <v>6868</v>
      </c>
      <c r="BM606" t="s">
        <v>6869</v>
      </c>
      <c r="BN606" t="s">
        <v>74</v>
      </c>
      <c r="BO606" t="s">
        <v>74</v>
      </c>
      <c r="BP606" t="s">
        <v>74</v>
      </c>
      <c r="BQ606" t="s">
        <v>74</v>
      </c>
      <c r="BR606" t="s">
        <v>91</v>
      </c>
      <c r="BS606" t="s">
        <v>6875</v>
      </c>
      <c r="BT606" t="str">
        <f>HYPERLINK("https%3A%2F%2Fwww.webofscience.com%2Fwos%2Fwoscc%2Ffull-record%2FWOS:A1993BA16Q00002","View Full Record in Web of Science")</f>
        <v>View Full Record in Web of Science</v>
      </c>
    </row>
    <row r="607" spans="1:72" x14ac:dyDescent="0.15">
      <c r="A607" t="s">
        <v>6421</v>
      </c>
      <c r="B607" t="s">
        <v>6876</v>
      </c>
      <c r="C607" t="s">
        <v>74</v>
      </c>
      <c r="D607" t="s">
        <v>6855</v>
      </c>
      <c r="E607" t="s">
        <v>74</v>
      </c>
      <c r="F607" t="s">
        <v>6876</v>
      </c>
      <c r="G607" t="s">
        <v>74</v>
      </c>
      <c r="H607" t="s">
        <v>74</v>
      </c>
      <c r="I607" t="s">
        <v>6877</v>
      </c>
      <c r="J607" t="s">
        <v>6857</v>
      </c>
      <c r="K607" t="s">
        <v>6858</v>
      </c>
      <c r="L607" t="s">
        <v>74</v>
      </c>
      <c r="M607" t="s">
        <v>77</v>
      </c>
      <c r="N607" t="s">
        <v>6426</v>
      </c>
      <c r="O607" t="s">
        <v>6859</v>
      </c>
      <c r="P607" t="s">
        <v>6860</v>
      </c>
      <c r="Q607" t="s">
        <v>6861</v>
      </c>
      <c r="R607" t="s">
        <v>74</v>
      </c>
      <c r="S607" t="s">
        <v>6862</v>
      </c>
      <c r="T607" t="s">
        <v>74</v>
      </c>
      <c r="U607" t="s">
        <v>74</v>
      </c>
      <c r="V607" t="s">
        <v>74</v>
      </c>
      <c r="W607" t="s">
        <v>6878</v>
      </c>
      <c r="X607" t="s">
        <v>74</v>
      </c>
      <c r="Y607" t="s">
        <v>74</v>
      </c>
      <c r="Z607" t="s">
        <v>74</v>
      </c>
      <c r="AA607" t="s">
        <v>74</v>
      </c>
      <c r="AB607" t="s">
        <v>74</v>
      </c>
      <c r="AC607" t="s">
        <v>74</v>
      </c>
      <c r="AD607" t="s">
        <v>74</v>
      </c>
      <c r="AE607" t="s">
        <v>74</v>
      </c>
      <c r="AF607" t="s">
        <v>74</v>
      </c>
      <c r="AG607">
        <v>0</v>
      </c>
      <c r="AH607">
        <v>0</v>
      </c>
      <c r="AI607">
        <v>0</v>
      </c>
      <c r="AJ607">
        <v>0</v>
      </c>
      <c r="AK607">
        <v>0</v>
      </c>
      <c r="AL607" t="s">
        <v>1713</v>
      </c>
      <c r="AM607" t="s">
        <v>320</v>
      </c>
      <c r="AN607" t="s">
        <v>6863</v>
      </c>
      <c r="AO607" t="s">
        <v>74</v>
      </c>
      <c r="AP607" t="s">
        <v>74</v>
      </c>
      <c r="AQ607" t="s">
        <v>6864</v>
      </c>
      <c r="AR607" t="s">
        <v>6865</v>
      </c>
      <c r="AS607" t="s">
        <v>74</v>
      </c>
      <c r="AT607" t="s">
        <v>74</v>
      </c>
      <c r="AU607">
        <v>1993</v>
      </c>
      <c r="AV607">
        <v>3</v>
      </c>
      <c r="AW607" t="s">
        <v>74</v>
      </c>
      <c r="AX607" t="s">
        <v>74</v>
      </c>
      <c r="AY607" t="s">
        <v>74</v>
      </c>
      <c r="AZ607" t="s">
        <v>74</v>
      </c>
      <c r="BA607" t="s">
        <v>74</v>
      </c>
      <c r="BB607">
        <v>31</v>
      </c>
      <c r="BC607">
        <v>35</v>
      </c>
      <c r="BD607" t="s">
        <v>74</v>
      </c>
      <c r="BE607" t="s">
        <v>74</v>
      </c>
      <c r="BF607" t="s">
        <v>74</v>
      </c>
      <c r="BG607" t="s">
        <v>74</v>
      </c>
      <c r="BH607" t="s">
        <v>74</v>
      </c>
      <c r="BI607">
        <v>5</v>
      </c>
      <c r="BJ607" t="s">
        <v>6866</v>
      </c>
      <c r="BK607" t="s">
        <v>6867</v>
      </c>
      <c r="BL607" t="s">
        <v>6868</v>
      </c>
      <c r="BM607" t="s">
        <v>6869</v>
      </c>
      <c r="BN607" t="s">
        <v>74</v>
      </c>
      <c r="BO607" t="s">
        <v>74</v>
      </c>
      <c r="BP607" t="s">
        <v>74</v>
      </c>
      <c r="BQ607" t="s">
        <v>74</v>
      </c>
      <c r="BR607" t="s">
        <v>91</v>
      </c>
      <c r="BS607" t="s">
        <v>6879</v>
      </c>
      <c r="BT607" t="str">
        <f>HYPERLINK("https%3A%2F%2Fwww.webofscience.com%2Fwos%2Fwoscc%2Ffull-record%2FWOS:A1993BA16Q00003","View Full Record in Web of Science")</f>
        <v>View Full Record in Web of Science</v>
      </c>
    </row>
    <row r="608" spans="1:72" x14ac:dyDescent="0.15">
      <c r="A608" t="s">
        <v>6421</v>
      </c>
      <c r="B608" t="s">
        <v>6880</v>
      </c>
      <c r="C608" t="s">
        <v>74</v>
      </c>
      <c r="D608" t="s">
        <v>6855</v>
      </c>
      <c r="E608" t="s">
        <v>74</v>
      </c>
      <c r="F608" t="s">
        <v>6880</v>
      </c>
      <c r="G608" t="s">
        <v>74</v>
      </c>
      <c r="H608" t="s">
        <v>74</v>
      </c>
      <c r="I608" t="s">
        <v>6881</v>
      </c>
      <c r="J608" t="s">
        <v>6857</v>
      </c>
      <c r="K608" t="s">
        <v>6858</v>
      </c>
      <c r="L608" t="s">
        <v>74</v>
      </c>
      <c r="M608" t="s">
        <v>77</v>
      </c>
      <c r="N608" t="s">
        <v>6426</v>
      </c>
      <c r="O608" t="s">
        <v>6859</v>
      </c>
      <c r="P608" t="s">
        <v>6860</v>
      </c>
      <c r="Q608" t="s">
        <v>6861</v>
      </c>
      <c r="R608" t="s">
        <v>74</v>
      </c>
      <c r="S608" t="s">
        <v>6862</v>
      </c>
      <c r="T608" t="s">
        <v>74</v>
      </c>
      <c r="U608" t="s">
        <v>74</v>
      </c>
      <c r="V608" t="s">
        <v>74</v>
      </c>
      <c r="W608" t="s">
        <v>6882</v>
      </c>
      <c r="X608" t="s">
        <v>2727</v>
      </c>
      <c r="Y608" t="s">
        <v>74</v>
      </c>
      <c r="Z608" t="s">
        <v>74</v>
      </c>
      <c r="AA608" t="s">
        <v>74</v>
      </c>
      <c r="AB608" t="s">
        <v>74</v>
      </c>
      <c r="AC608" t="s">
        <v>74</v>
      </c>
      <c r="AD608" t="s">
        <v>74</v>
      </c>
      <c r="AE608" t="s">
        <v>74</v>
      </c>
      <c r="AF608" t="s">
        <v>74</v>
      </c>
      <c r="AG608">
        <v>0</v>
      </c>
      <c r="AH608">
        <v>1</v>
      </c>
      <c r="AI608">
        <v>1</v>
      </c>
      <c r="AJ608">
        <v>0</v>
      </c>
      <c r="AK608">
        <v>1</v>
      </c>
      <c r="AL608" t="s">
        <v>1713</v>
      </c>
      <c r="AM608" t="s">
        <v>320</v>
      </c>
      <c r="AN608" t="s">
        <v>6863</v>
      </c>
      <c r="AO608" t="s">
        <v>74</v>
      </c>
      <c r="AP608" t="s">
        <v>74</v>
      </c>
      <c r="AQ608" t="s">
        <v>6864</v>
      </c>
      <c r="AR608" t="s">
        <v>6865</v>
      </c>
      <c r="AS608" t="s">
        <v>74</v>
      </c>
      <c r="AT608" t="s">
        <v>74</v>
      </c>
      <c r="AU608">
        <v>1993</v>
      </c>
      <c r="AV608">
        <v>3</v>
      </c>
      <c r="AW608" t="s">
        <v>74</v>
      </c>
      <c r="AX608" t="s">
        <v>74</v>
      </c>
      <c r="AY608" t="s">
        <v>74</v>
      </c>
      <c r="AZ608" t="s">
        <v>74</v>
      </c>
      <c r="BA608" t="s">
        <v>74</v>
      </c>
      <c r="BB608">
        <v>36</v>
      </c>
      <c r="BC608">
        <v>40</v>
      </c>
      <c r="BD608" t="s">
        <v>74</v>
      </c>
      <c r="BE608" t="s">
        <v>74</v>
      </c>
      <c r="BF608" t="s">
        <v>74</v>
      </c>
      <c r="BG608" t="s">
        <v>74</v>
      </c>
      <c r="BH608" t="s">
        <v>74</v>
      </c>
      <c r="BI608">
        <v>5</v>
      </c>
      <c r="BJ608" t="s">
        <v>6866</v>
      </c>
      <c r="BK608" t="s">
        <v>6867</v>
      </c>
      <c r="BL608" t="s">
        <v>6868</v>
      </c>
      <c r="BM608" t="s">
        <v>6869</v>
      </c>
      <c r="BN608" t="s">
        <v>74</v>
      </c>
      <c r="BO608" t="s">
        <v>74</v>
      </c>
      <c r="BP608" t="s">
        <v>74</v>
      </c>
      <c r="BQ608" t="s">
        <v>74</v>
      </c>
      <c r="BR608" t="s">
        <v>91</v>
      </c>
      <c r="BS608" t="s">
        <v>6883</v>
      </c>
      <c r="BT608" t="str">
        <f>HYPERLINK("https%3A%2F%2Fwww.webofscience.com%2Fwos%2Fwoscc%2Ffull-record%2FWOS:A1993BA16Q00004","View Full Record in Web of Science")</f>
        <v>View Full Record in Web of Science</v>
      </c>
    </row>
    <row r="609" spans="1:72" x14ac:dyDescent="0.15">
      <c r="A609" t="s">
        <v>6421</v>
      </c>
      <c r="B609" t="s">
        <v>6884</v>
      </c>
      <c r="C609" t="s">
        <v>74</v>
      </c>
      <c r="D609" t="s">
        <v>6855</v>
      </c>
      <c r="E609" t="s">
        <v>74</v>
      </c>
      <c r="F609" t="s">
        <v>6884</v>
      </c>
      <c r="G609" t="s">
        <v>74</v>
      </c>
      <c r="H609" t="s">
        <v>74</v>
      </c>
      <c r="I609" t="s">
        <v>6885</v>
      </c>
      <c r="J609" t="s">
        <v>6857</v>
      </c>
      <c r="K609" t="s">
        <v>6858</v>
      </c>
      <c r="L609" t="s">
        <v>74</v>
      </c>
      <c r="M609" t="s">
        <v>77</v>
      </c>
      <c r="N609" t="s">
        <v>6426</v>
      </c>
      <c r="O609" t="s">
        <v>6859</v>
      </c>
      <c r="P609" t="s">
        <v>6860</v>
      </c>
      <c r="Q609" t="s">
        <v>6861</v>
      </c>
      <c r="R609" t="s">
        <v>74</v>
      </c>
      <c r="S609" t="s">
        <v>6862</v>
      </c>
      <c r="T609" t="s">
        <v>74</v>
      </c>
      <c r="U609" t="s">
        <v>74</v>
      </c>
      <c r="V609" t="s">
        <v>74</v>
      </c>
      <c r="W609" t="s">
        <v>6886</v>
      </c>
      <c r="X609" t="s">
        <v>74</v>
      </c>
      <c r="Y609" t="s">
        <v>74</v>
      </c>
      <c r="Z609" t="s">
        <v>74</v>
      </c>
      <c r="AA609" t="s">
        <v>74</v>
      </c>
      <c r="AB609" t="s">
        <v>74</v>
      </c>
      <c r="AC609" t="s">
        <v>74</v>
      </c>
      <c r="AD609" t="s">
        <v>74</v>
      </c>
      <c r="AE609" t="s">
        <v>74</v>
      </c>
      <c r="AF609" t="s">
        <v>74</v>
      </c>
      <c r="AG609">
        <v>0</v>
      </c>
      <c r="AH609">
        <v>0</v>
      </c>
      <c r="AI609">
        <v>0</v>
      </c>
      <c r="AJ609">
        <v>0</v>
      </c>
      <c r="AK609">
        <v>0</v>
      </c>
      <c r="AL609" t="s">
        <v>1713</v>
      </c>
      <c r="AM609" t="s">
        <v>320</v>
      </c>
      <c r="AN609" t="s">
        <v>6863</v>
      </c>
      <c r="AO609" t="s">
        <v>74</v>
      </c>
      <c r="AP609" t="s">
        <v>74</v>
      </c>
      <c r="AQ609" t="s">
        <v>6864</v>
      </c>
      <c r="AR609" t="s">
        <v>6865</v>
      </c>
      <c r="AS609" t="s">
        <v>74</v>
      </c>
      <c r="AT609" t="s">
        <v>74</v>
      </c>
      <c r="AU609">
        <v>1993</v>
      </c>
      <c r="AV609">
        <v>3</v>
      </c>
      <c r="AW609" t="s">
        <v>74</v>
      </c>
      <c r="AX609" t="s">
        <v>74</v>
      </c>
      <c r="AY609" t="s">
        <v>74</v>
      </c>
      <c r="AZ609" t="s">
        <v>74</v>
      </c>
      <c r="BA609" t="s">
        <v>74</v>
      </c>
      <c r="BB609">
        <v>41</v>
      </c>
      <c r="BC609">
        <v>51</v>
      </c>
      <c r="BD609" t="s">
        <v>74</v>
      </c>
      <c r="BE609" t="s">
        <v>74</v>
      </c>
      <c r="BF609" t="s">
        <v>74</v>
      </c>
      <c r="BG609" t="s">
        <v>74</v>
      </c>
      <c r="BH609" t="s">
        <v>74</v>
      </c>
      <c r="BI609">
        <v>11</v>
      </c>
      <c r="BJ609" t="s">
        <v>6866</v>
      </c>
      <c r="BK609" t="s">
        <v>6867</v>
      </c>
      <c r="BL609" t="s">
        <v>6868</v>
      </c>
      <c r="BM609" t="s">
        <v>6869</v>
      </c>
      <c r="BN609" t="s">
        <v>74</v>
      </c>
      <c r="BO609" t="s">
        <v>74</v>
      </c>
      <c r="BP609" t="s">
        <v>74</v>
      </c>
      <c r="BQ609" t="s">
        <v>74</v>
      </c>
      <c r="BR609" t="s">
        <v>91</v>
      </c>
      <c r="BS609" t="s">
        <v>6887</v>
      </c>
      <c r="BT609" t="str">
        <f>HYPERLINK("https%3A%2F%2Fwww.webofscience.com%2Fwos%2Fwoscc%2Ffull-record%2FWOS:A1993BA16Q00005","View Full Record in Web of Science")</f>
        <v>View Full Record in Web of Science</v>
      </c>
    </row>
    <row r="610" spans="1:72" x14ac:dyDescent="0.15">
      <c r="A610" t="s">
        <v>6421</v>
      </c>
      <c r="B610" t="s">
        <v>6888</v>
      </c>
      <c r="C610" t="s">
        <v>74</v>
      </c>
      <c r="D610" t="s">
        <v>6855</v>
      </c>
      <c r="E610" t="s">
        <v>74</v>
      </c>
      <c r="F610" t="s">
        <v>6888</v>
      </c>
      <c r="G610" t="s">
        <v>74</v>
      </c>
      <c r="H610" t="s">
        <v>74</v>
      </c>
      <c r="I610" t="s">
        <v>6889</v>
      </c>
      <c r="J610" t="s">
        <v>6857</v>
      </c>
      <c r="K610" t="s">
        <v>6858</v>
      </c>
      <c r="L610" t="s">
        <v>74</v>
      </c>
      <c r="M610" t="s">
        <v>77</v>
      </c>
      <c r="N610" t="s">
        <v>6426</v>
      </c>
      <c r="O610" t="s">
        <v>6859</v>
      </c>
      <c r="P610" t="s">
        <v>6860</v>
      </c>
      <c r="Q610" t="s">
        <v>6861</v>
      </c>
      <c r="R610" t="s">
        <v>74</v>
      </c>
      <c r="S610" t="s">
        <v>6862</v>
      </c>
      <c r="T610" t="s">
        <v>74</v>
      </c>
      <c r="U610" t="s">
        <v>74</v>
      </c>
      <c r="V610" t="s">
        <v>74</v>
      </c>
      <c r="W610" t="s">
        <v>6890</v>
      </c>
      <c r="X610" t="s">
        <v>921</v>
      </c>
      <c r="Y610" t="s">
        <v>74</v>
      </c>
      <c r="Z610" t="s">
        <v>74</v>
      </c>
      <c r="AA610" t="s">
        <v>74</v>
      </c>
      <c r="AB610" t="s">
        <v>74</v>
      </c>
      <c r="AC610" t="s">
        <v>74</v>
      </c>
      <c r="AD610" t="s">
        <v>74</v>
      </c>
      <c r="AE610" t="s">
        <v>74</v>
      </c>
      <c r="AF610" t="s">
        <v>74</v>
      </c>
      <c r="AG610">
        <v>0</v>
      </c>
      <c r="AH610">
        <v>0</v>
      </c>
      <c r="AI610">
        <v>0</v>
      </c>
      <c r="AJ610">
        <v>0</v>
      </c>
      <c r="AK610">
        <v>1</v>
      </c>
      <c r="AL610" t="s">
        <v>1713</v>
      </c>
      <c r="AM610" t="s">
        <v>320</v>
      </c>
      <c r="AN610" t="s">
        <v>6863</v>
      </c>
      <c r="AO610" t="s">
        <v>74</v>
      </c>
      <c r="AP610" t="s">
        <v>74</v>
      </c>
      <c r="AQ610" t="s">
        <v>6864</v>
      </c>
      <c r="AR610" t="s">
        <v>6865</v>
      </c>
      <c r="AS610" t="s">
        <v>74</v>
      </c>
      <c r="AT610" t="s">
        <v>74</v>
      </c>
      <c r="AU610">
        <v>1993</v>
      </c>
      <c r="AV610">
        <v>3</v>
      </c>
      <c r="AW610" t="s">
        <v>74</v>
      </c>
      <c r="AX610" t="s">
        <v>74</v>
      </c>
      <c r="AY610" t="s">
        <v>74</v>
      </c>
      <c r="AZ610" t="s">
        <v>74</v>
      </c>
      <c r="BA610" t="s">
        <v>74</v>
      </c>
      <c r="BB610">
        <v>55</v>
      </c>
      <c r="BC610">
        <v>60</v>
      </c>
      <c r="BD610" t="s">
        <v>74</v>
      </c>
      <c r="BE610" t="s">
        <v>74</v>
      </c>
      <c r="BF610" t="s">
        <v>74</v>
      </c>
      <c r="BG610" t="s">
        <v>74</v>
      </c>
      <c r="BH610" t="s">
        <v>74</v>
      </c>
      <c r="BI610">
        <v>6</v>
      </c>
      <c r="BJ610" t="s">
        <v>6866</v>
      </c>
      <c r="BK610" t="s">
        <v>6867</v>
      </c>
      <c r="BL610" t="s">
        <v>6868</v>
      </c>
      <c r="BM610" t="s">
        <v>6869</v>
      </c>
      <c r="BN610" t="s">
        <v>74</v>
      </c>
      <c r="BO610" t="s">
        <v>74</v>
      </c>
      <c r="BP610" t="s">
        <v>74</v>
      </c>
      <c r="BQ610" t="s">
        <v>74</v>
      </c>
      <c r="BR610" t="s">
        <v>91</v>
      </c>
      <c r="BS610" t="s">
        <v>6891</v>
      </c>
      <c r="BT610" t="str">
        <f>HYPERLINK("https%3A%2F%2Fwww.webofscience.com%2Fwos%2Fwoscc%2Ffull-record%2FWOS:A1993BA16Q00006","View Full Record in Web of Science")</f>
        <v>View Full Record in Web of Science</v>
      </c>
    </row>
    <row r="611" spans="1:72" x14ac:dyDescent="0.15">
      <c r="A611" t="s">
        <v>6421</v>
      </c>
      <c r="B611" t="s">
        <v>6892</v>
      </c>
      <c r="C611" t="s">
        <v>74</v>
      </c>
      <c r="D611" t="s">
        <v>6855</v>
      </c>
      <c r="E611" t="s">
        <v>74</v>
      </c>
      <c r="F611" t="s">
        <v>6892</v>
      </c>
      <c r="G611" t="s">
        <v>74</v>
      </c>
      <c r="H611" t="s">
        <v>74</v>
      </c>
      <c r="I611" t="s">
        <v>6893</v>
      </c>
      <c r="J611" t="s">
        <v>6857</v>
      </c>
      <c r="K611" t="s">
        <v>6858</v>
      </c>
      <c r="L611" t="s">
        <v>74</v>
      </c>
      <c r="M611" t="s">
        <v>77</v>
      </c>
      <c r="N611" t="s">
        <v>6426</v>
      </c>
      <c r="O611" t="s">
        <v>6859</v>
      </c>
      <c r="P611" t="s">
        <v>6860</v>
      </c>
      <c r="Q611" t="s">
        <v>6861</v>
      </c>
      <c r="R611" t="s">
        <v>74</v>
      </c>
      <c r="S611" t="s">
        <v>6862</v>
      </c>
      <c r="T611" t="s">
        <v>74</v>
      </c>
      <c r="U611" t="s">
        <v>74</v>
      </c>
      <c r="V611" t="s">
        <v>74</v>
      </c>
      <c r="W611" t="s">
        <v>6894</v>
      </c>
      <c r="X611" t="s">
        <v>74</v>
      </c>
      <c r="Y611" t="s">
        <v>74</v>
      </c>
      <c r="Z611" t="s">
        <v>74</v>
      </c>
      <c r="AA611" t="s">
        <v>74</v>
      </c>
      <c r="AB611" t="s">
        <v>74</v>
      </c>
      <c r="AC611" t="s">
        <v>74</v>
      </c>
      <c r="AD611" t="s">
        <v>74</v>
      </c>
      <c r="AE611" t="s">
        <v>74</v>
      </c>
      <c r="AF611" t="s">
        <v>74</v>
      </c>
      <c r="AG611">
        <v>0</v>
      </c>
      <c r="AH611">
        <v>0</v>
      </c>
      <c r="AI611">
        <v>0</v>
      </c>
      <c r="AJ611">
        <v>0</v>
      </c>
      <c r="AK611">
        <v>0</v>
      </c>
      <c r="AL611" t="s">
        <v>1713</v>
      </c>
      <c r="AM611" t="s">
        <v>320</v>
      </c>
      <c r="AN611" t="s">
        <v>6863</v>
      </c>
      <c r="AO611" t="s">
        <v>74</v>
      </c>
      <c r="AP611" t="s">
        <v>74</v>
      </c>
      <c r="AQ611" t="s">
        <v>6864</v>
      </c>
      <c r="AR611" t="s">
        <v>6865</v>
      </c>
      <c r="AS611" t="s">
        <v>74</v>
      </c>
      <c r="AT611" t="s">
        <v>74</v>
      </c>
      <c r="AU611">
        <v>1993</v>
      </c>
      <c r="AV611">
        <v>3</v>
      </c>
      <c r="AW611" t="s">
        <v>74</v>
      </c>
      <c r="AX611" t="s">
        <v>74</v>
      </c>
      <c r="AY611" t="s">
        <v>74</v>
      </c>
      <c r="AZ611" t="s">
        <v>74</v>
      </c>
      <c r="BA611" t="s">
        <v>74</v>
      </c>
      <c r="BB611">
        <v>61</v>
      </c>
      <c r="BC611">
        <v>67</v>
      </c>
      <c r="BD611" t="s">
        <v>74</v>
      </c>
      <c r="BE611" t="s">
        <v>74</v>
      </c>
      <c r="BF611" t="s">
        <v>74</v>
      </c>
      <c r="BG611" t="s">
        <v>74</v>
      </c>
      <c r="BH611" t="s">
        <v>74</v>
      </c>
      <c r="BI611">
        <v>7</v>
      </c>
      <c r="BJ611" t="s">
        <v>6866</v>
      </c>
      <c r="BK611" t="s">
        <v>6867</v>
      </c>
      <c r="BL611" t="s">
        <v>6868</v>
      </c>
      <c r="BM611" t="s">
        <v>6869</v>
      </c>
      <c r="BN611" t="s">
        <v>74</v>
      </c>
      <c r="BO611" t="s">
        <v>74</v>
      </c>
      <c r="BP611" t="s">
        <v>74</v>
      </c>
      <c r="BQ611" t="s">
        <v>74</v>
      </c>
      <c r="BR611" t="s">
        <v>91</v>
      </c>
      <c r="BS611" t="s">
        <v>6895</v>
      </c>
      <c r="BT611" t="str">
        <f>HYPERLINK("https%3A%2F%2Fwww.webofscience.com%2Fwos%2Fwoscc%2Ffull-record%2FWOS:A1993BA16Q00007","View Full Record in Web of Science")</f>
        <v>View Full Record in Web of Science</v>
      </c>
    </row>
    <row r="612" spans="1:72" x14ac:dyDescent="0.15">
      <c r="A612" t="s">
        <v>6421</v>
      </c>
      <c r="B612" t="s">
        <v>6896</v>
      </c>
      <c r="C612" t="s">
        <v>74</v>
      </c>
      <c r="D612" t="s">
        <v>6855</v>
      </c>
      <c r="E612" t="s">
        <v>74</v>
      </c>
      <c r="F612" t="s">
        <v>6896</v>
      </c>
      <c r="G612" t="s">
        <v>74</v>
      </c>
      <c r="H612" t="s">
        <v>74</v>
      </c>
      <c r="I612" t="s">
        <v>6897</v>
      </c>
      <c r="J612" t="s">
        <v>6857</v>
      </c>
      <c r="K612" t="s">
        <v>6858</v>
      </c>
      <c r="L612" t="s">
        <v>74</v>
      </c>
      <c r="M612" t="s">
        <v>77</v>
      </c>
      <c r="N612" t="s">
        <v>6426</v>
      </c>
      <c r="O612" t="s">
        <v>6859</v>
      </c>
      <c r="P612" t="s">
        <v>6860</v>
      </c>
      <c r="Q612" t="s">
        <v>6861</v>
      </c>
      <c r="R612" t="s">
        <v>74</v>
      </c>
      <c r="S612" t="s">
        <v>6862</v>
      </c>
      <c r="T612" t="s">
        <v>74</v>
      </c>
      <c r="U612" t="s">
        <v>74</v>
      </c>
      <c r="V612" t="s">
        <v>74</v>
      </c>
      <c r="W612" t="s">
        <v>6898</v>
      </c>
      <c r="X612" t="s">
        <v>1243</v>
      </c>
      <c r="Y612" t="s">
        <v>74</v>
      </c>
      <c r="Z612" t="s">
        <v>74</v>
      </c>
      <c r="AA612" t="s">
        <v>74</v>
      </c>
      <c r="AB612" t="s">
        <v>74</v>
      </c>
      <c r="AC612" t="s">
        <v>74</v>
      </c>
      <c r="AD612" t="s">
        <v>74</v>
      </c>
      <c r="AE612" t="s">
        <v>74</v>
      </c>
      <c r="AF612" t="s">
        <v>74</v>
      </c>
      <c r="AG612">
        <v>0</v>
      </c>
      <c r="AH612">
        <v>0</v>
      </c>
      <c r="AI612">
        <v>0</v>
      </c>
      <c r="AJ612">
        <v>0</v>
      </c>
      <c r="AK612">
        <v>0</v>
      </c>
      <c r="AL612" t="s">
        <v>1713</v>
      </c>
      <c r="AM612" t="s">
        <v>320</v>
      </c>
      <c r="AN612" t="s">
        <v>6863</v>
      </c>
      <c r="AO612" t="s">
        <v>74</v>
      </c>
      <c r="AP612" t="s">
        <v>74</v>
      </c>
      <c r="AQ612" t="s">
        <v>6864</v>
      </c>
      <c r="AR612" t="s">
        <v>6865</v>
      </c>
      <c r="AS612" t="s">
        <v>74</v>
      </c>
      <c r="AT612" t="s">
        <v>74</v>
      </c>
      <c r="AU612">
        <v>1993</v>
      </c>
      <c r="AV612">
        <v>3</v>
      </c>
      <c r="AW612" t="s">
        <v>74</v>
      </c>
      <c r="AX612" t="s">
        <v>74</v>
      </c>
      <c r="AY612" t="s">
        <v>74</v>
      </c>
      <c r="AZ612" t="s">
        <v>74</v>
      </c>
      <c r="BA612" t="s">
        <v>74</v>
      </c>
      <c r="BB612">
        <v>71</v>
      </c>
      <c r="BC612">
        <v>75</v>
      </c>
      <c r="BD612" t="s">
        <v>74</v>
      </c>
      <c r="BE612" t="s">
        <v>74</v>
      </c>
      <c r="BF612" t="s">
        <v>74</v>
      </c>
      <c r="BG612" t="s">
        <v>74</v>
      </c>
      <c r="BH612" t="s">
        <v>74</v>
      </c>
      <c r="BI612">
        <v>5</v>
      </c>
      <c r="BJ612" t="s">
        <v>6866</v>
      </c>
      <c r="BK612" t="s">
        <v>6867</v>
      </c>
      <c r="BL612" t="s">
        <v>6868</v>
      </c>
      <c r="BM612" t="s">
        <v>6869</v>
      </c>
      <c r="BN612" t="s">
        <v>74</v>
      </c>
      <c r="BO612" t="s">
        <v>74</v>
      </c>
      <c r="BP612" t="s">
        <v>74</v>
      </c>
      <c r="BQ612" t="s">
        <v>74</v>
      </c>
      <c r="BR612" t="s">
        <v>91</v>
      </c>
      <c r="BS612" t="s">
        <v>6899</v>
      </c>
      <c r="BT612" t="str">
        <f>HYPERLINK("https%3A%2F%2Fwww.webofscience.com%2Fwos%2Fwoscc%2Ffull-record%2FWOS:A1993BA16Q00008","View Full Record in Web of Science")</f>
        <v>View Full Record in Web of Science</v>
      </c>
    </row>
    <row r="613" spans="1:72" x14ac:dyDescent="0.15">
      <c r="A613" t="s">
        <v>6421</v>
      </c>
      <c r="B613" t="s">
        <v>2002</v>
      </c>
      <c r="C613" t="s">
        <v>74</v>
      </c>
      <c r="D613" t="s">
        <v>6855</v>
      </c>
      <c r="E613" t="s">
        <v>74</v>
      </c>
      <c r="F613" t="s">
        <v>2002</v>
      </c>
      <c r="G613" t="s">
        <v>74</v>
      </c>
      <c r="H613" t="s">
        <v>74</v>
      </c>
      <c r="I613" t="s">
        <v>6900</v>
      </c>
      <c r="J613" t="s">
        <v>6857</v>
      </c>
      <c r="K613" t="s">
        <v>6858</v>
      </c>
      <c r="L613" t="s">
        <v>74</v>
      </c>
      <c r="M613" t="s">
        <v>77</v>
      </c>
      <c r="N613" t="s">
        <v>6426</v>
      </c>
      <c r="O613" t="s">
        <v>6859</v>
      </c>
      <c r="P613" t="s">
        <v>6860</v>
      </c>
      <c r="Q613" t="s">
        <v>6861</v>
      </c>
      <c r="R613" t="s">
        <v>74</v>
      </c>
      <c r="S613" t="s">
        <v>6862</v>
      </c>
      <c r="T613" t="s">
        <v>74</v>
      </c>
      <c r="U613" t="s">
        <v>74</v>
      </c>
      <c r="V613" t="s">
        <v>74</v>
      </c>
      <c r="W613" t="s">
        <v>1994</v>
      </c>
      <c r="X613" t="s">
        <v>138</v>
      </c>
      <c r="Y613" t="s">
        <v>74</v>
      </c>
      <c r="Z613" t="s">
        <v>74</v>
      </c>
      <c r="AA613" t="s">
        <v>74</v>
      </c>
      <c r="AB613" t="s">
        <v>74</v>
      </c>
      <c r="AC613" t="s">
        <v>74</v>
      </c>
      <c r="AD613" t="s">
        <v>74</v>
      </c>
      <c r="AE613" t="s">
        <v>74</v>
      </c>
      <c r="AF613" t="s">
        <v>74</v>
      </c>
      <c r="AG613">
        <v>0</v>
      </c>
      <c r="AH613">
        <v>0</v>
      </c>
      <c r="AI613">
        <v>0</v>
      </c>
      <c r="AJ613">
        <v>0</v>
      </c>
      <c r="AK613">
        <v>0</v>
      </c>
      <c r="AL613" t="s">
        <v>1713</v>
      </c>
      <c r="AM613" t="s">
        <v>320</v>
      </c>
      <c r="AN613" t="s">
        <v>6863</v>
      </c>
      <c r="AO613" t="s">
        <v>74</v>
      </c>
      <c r="AP613" t="s">
        <v>74</v>
      </c>
      <c r="AQ613" t="s">
        <v>6864</v>
      </c>
      <c r="AR613" t="s">
        <v>6865</v>
      </c>
      <c r="AS613" t="s">
        <v>74</v>
      </c>
      <c r="AT613" t="s">
        <v>74</v>
      </c>
      <c r="AU613">
        <v>1993</v>
      </c>
      <c r="AV613">
        <v>3</v>
      </c>
      <c r="AW613" t="s">
        <v>74</v>
      </c>
      <c r="AX613" t="s">
        <v>74</v>
      </c>
      <c r="AY613" t="s">
        <v>74</v>
      </c>
      <c r="AZ613" t="s">
        <v>74</v>
      </c>
      <c r="BA613" t="s">
        <v>74</v>
      </c>
      <c r="BB613">
        <v>76</v>
      </c>
      <c r="BC613">
        <v>80</v>
      </c>
      <c r="BD613" t="s">
        <v>74</v>
      </c>
      <c r="BE613" t="s">
        <v>74</v>
      </c>
      <c r="BF613" t="s">
        <v>74</v>
      </c>
      <c r="BG613" t="s">
        <v>74</v>
      </c>
      <c r="BH613" t="s">
        <v>74</v>
      </c>
      <c r="BI613">
        <v>5</v>
      </c>
      <c r="BJ613" t="s">
        <v>6866</v>
      </c>
      <c r="BK613" t="s">
        <v>6867</v>
      </c>
      <c r="BL613" t="s">
        <v>6868</v>
      </c>
      <c r="BM613" t="s">
        <v>6869</v>
      </c>
      <c r="BN613" t="s">
        <v>74</v>
      </c>
      <c r="BO613" t="s">
        <v>74</v>
      </c>
      <c r="BP613" t="s">
        <v>74</v>
      </c>
      <c r="BQ613" t="s">
        <v>74</v>
      </c>
      <c r="BR613" t="s">
        <v>91</v>
      </c>
      <c r="BS613" t="s">
        <v>6901</v>
      </c>
      <c r="BT613" t="str">
        <f>HYPERLINK("https%3A%2F%2Fwww.webofscience.com%2Fwos%2Fwoscc%2Ffull-record%2FWOS:A1993BA16Q00009","View Full Record in Web of Science")</f>
        <v>View Full Record in Web of Science</v>
      </c>
    </row>
    <row r="614" spans="1:72" x14ac:dyDescent="0.15">
      <c r="A614" t="s">
        <v>6421</v>
      </c>
      <c r="B614" t="s">
        <v>6902</v>
      </c>
      <c r="C614" t="s">
        <v>74</v>
      </c>
      <c r="D614" t="s">
        <v>6855</v>
      </c>
      <c r="E614" t="s">
        <v>74</v>
      </c>
      <c r="F614" t="s">
        <v>6902</v>
      </c>
      <c r="G614" t="s">
        <v>74</v>
      </c>
      <c r="H614" t="s">
        <v>74</v>
      </c>
      <c r="I614" t="s">
        <v>6903</v>
      </c>
      <c r="J614" t="s">
        <v>6857</v>
      </c>
      <c r="K614" t="s">
        <v>6858</v>
      </c>
      <c r="L614" t="s">
        <v>74</v>
      </c>
      <c r="M614" t="s">
        <v>77</v>
      </c>
      <c r="N614" t="s">
        <v>6426</v>
      </c>
      <c r="O614" t="s">
        <v>6859</v>
      </c>
      <c r="P614" t="s">
        <v>6860</v>
      </c>
      <c r="Q614" t="s">
        <v>6861</v>
      </c>
      <c r="R614" t="s">
        <v>74</v>
      </c>
      <c r="S614" t="s">
        <v>6862</v>
      </c>
      <c r="T614" t="s">
        <v>74</v>
      </c>
      <c r="U614" t="s">
        <v>74</v>
      </c>
      <c r="V614" t="s">
        <v>74</v>
      </c>
      <c r="W614" t="s">
        <v>6904</v>
      </c>
      <c r="X614" t="s">
        <v>3746</v>
      </c>
      <c r="Y614" t="s">
        <v>74</v>
      </c>
      <c r="Z614" t="s">
        <v>74</v>
      </c>
      <c r="AA614" t="s">
        <v>74</v>
      </c>
      <c r="AB614" t="s">
        <v>74</v>
      </c>
      <c r="AC614" t="s">
        <v>74</v>
      </c>
      <c r="AD614" t="s">
        <v>74</v>
      </c>
      <c r="AE614" t="s">
        <v>74</v>
      </c>
      <c r="AF614" t="s">
        <v>74</v>
      </c>
      <c r="AG614">
        <v>0</v>
      </c>
      <c r="AH614">
        <v>1</v>
      </c>
      <c r="AI614">
        <v>1</v>
      </c>
      <c r="AJ614">
        <v>0</v>
      </c>
      <c r="AK614">
        <v>1</v>
      </c>
      <c r="AL614" t="s">
        <v>1713</v>
      </c>
      <c r="AM614" t="s">
        <v>320</v>
      </c>
      <c r="AN614" t="s">
        <v>6863</v>
      </c>
      <c r="AO614" t="s">
        <v>74</v>
      </c>
      <c r="AP614" t="s">
        <v>74</v>
      </c>
      <c r="AQ614" t="s">
        <v>6864</v>
      </c>
      <c r="AR614" t="s">
        <v>6865</v>
      </c>
      <c r="AS614" t="s">
        <v>74</v>
      </c>
      <c r="AT614" t="s">
        <v>74</v>
      </c>
      <c r="AU614">
        <v>1993</v>
      </c>
      <c r="AV614">
        <v>3</v>
      </c>
      <c r="AW614" t="s">
        <v>74</v>
      </c>
      <c r="AX614" t="s">
        <v>74</v>
      </c>
      <c r="AY614" t="s">
        <v>74</v>
      </c>
      <c r="AZ614" t="s">
        <v>74</v>
      </c>
      <c r="BA614" t="s">
        <v>74</v>
      </c>
      <c r="BB614">
        <v>81</v>
      </c>
      <c r="BC614">
        <v>87</v>
      </c>
      <c r="BD614" t="s">
        <v>74</v>
      </c>
      <c r="BE614" t="s">
        <v>74</v>
      </c>
      <c r="BF614" t="s">
        <v>74</v>
      </c>
      <c r="BG614" t="s">
        <v>74</v>
      </c>
      <c r="BH614" t="s">
        <v>74</v>
      </c>
      <c r="BI614">
        <v>7</v>
      </c>
      <c r="BJ614" t="s">
        <v>6866</v>
      </c>
      <c r="BK614" t="s">
        <v>6867</v>
      </c>
      <c r="BL614" t="s">
        <v>6868</v>
      </c>
      <c r="BM614" t="s">
        <v>6869</v>
      </c>
      <c r="BN614" t="s">
        <v>74</v>
      </c>
      <c r="BO614" t="s">
        <v>74</v>
      </c>
      <c r="BP614" t="s">
        <v>74</v>
      </c>
      <c r="BQ614" t="s">
        <v>74</v>
      </c>
      <c r="BR614" t="s">
        <v>91</v>
      </c>
      <c r="BS614" t="s">
        <v>6905</v>
      </c>
      <c r="BT614" t="str">
        <f>HYPERLINK("https%3A%2F%2Fwww.webofscience.com%2Fwos%2Fwoscc%2Ffull-record%2FWOS:A1993BA16Q00010","View Full Record in Web of Science")</f>
        <v>View Full Record in Web of Science</v>
      </c>
    </row>
    <row r="615" spans="1:72" x14ac:dyDescent="0.15">
      <c r="A615" t="s">
        <v>6421</v>
      </c>
      <c r="B615" t="s">
        <v>6906</v>
      </c>
      <c r="C615" t="s">
        <v>74</v>
      </c>
      <c r="D615" t="s">
        <v>6855</v>
      </c>
      <c r="E615" t="s">
        <v>74</v>
      </c>
      <c r="F615" t="s">
        <v>6906</v>
      </c>
      <c r="G615" t="s">
        <v>74</v>
      </c>
      <c r="H615" t="s">
        <v>74</v>
      </c>
      <c r="I615" t="s">
        <v>6907</v>
      </c>
      <c r="J615" t="s">
        <v>6857</v>
      </c>
      <c r="K615" t="s">
        <v>6858</v>
      </c>
      <c r="L615" t="s">
        <v>74</v>
      </c>
      <c r="M615" t="s">
        <v>77</v>
      </c>
      <c r="N615" t="s">
        <v>6426</v>
      </c>
      <c r="O615" t="s">
        <v>6859</v>
      </c>
      <c r="P615" t="s">
        <v>6860</v>
      </c>
      <c r="Q615" t="s">
        <v>6861</v>
      </c>
      <c r="R615" t="s">
        <v>74</v>
      </c>
      <c r="S615" t="s">
        <v>6862</v>
      </c>
      <c r="T615" t="s">
        <v>74</v>
      </c>
      <c r="U615" t="s">
        <v>74</v>
      </c>
      <c r="V615" t="s">
        <v>74</v>
      </c>
      <c r="W615" t="s">
        <v>6908</v>
      </c>
      <c r="X615" t="s">
        <v>74</v>
      </c>
      <c r="Y615" t="s">
        <v>74</v>
      </c>
      <c r="Z615" t="s">
        <v>74</v>
      </c>
      <c r="AA615" t="s">
        <v>74</v>
      </c>
      <c r="AB615" t="s">
        <v>74</v>
      </c>
      <c r="AC615" t="s">
        <v>74</v>
      </c>
      <c r="AD615" t="s">
        <v>74</v>
      </c>
      <c r="AE615" t="s">
        <v>74</v>
      </c>
      <c r="AF615" t="s">
        <v>74</v>
      </c>
      <c r="AG615">
        <v>0</v>
      </c>
      <c r="AH615">
        <v>0</v>
      </c>
      <c r="AI615">
        <v>0</v>
      </c>
      <c r="AJ615">
        <v>0</v>
      </c>
      <c r="AK615">
        <v>0</v>
      </c>
      <c r="AL615" t="s">
        <v>1713</v>
      </c>
      <c r="AM615" t="s">
        <v>320</v>
      </c>
      <c r="AN615" t="s">
        <v>6863</v>
      </c>
      <c r="AO615" t="s">
        <v>74</v>
      </c>
      <c r="AP615" t="s">
        <v>74</v>
      </c>
      <c r="AQ615" t="s">
        <v>6864</v>
      </c>
      <c r="AR615" t="s">
        <v>6865</v>
      </c>
      <c r="AS615" t="s">
        <v>74</v>
      </c>
      <c r="AT615" t="s">
        <v>74</v>
      </c>
      <c r="AU615">
        <v>1993</v>
      </c>
      <c r="AV615">
        <v>3</v>
      </c>
      <c r="AW615" t="s">
        <v>74</v>
      </c>
      <c r="AX615" t="s">
        <v>74</v>
      </c>
      <c r="AY615" t="s">
        <v>74</v>
      </c>
      <c r="AZ615" t="s">
        <v>74</v>
      </c>
      <c r="BA615" t="s">
        <v>74</v>
      </c>
      <c r="BB615">
        <v>91</v>
      </c>
      <c r="BC615">
        <v>99</v>
      </c>
      <c r="BD615" t="s">
        <v>74</v>
      </c>
      <c r="BE615" t="s">
        <v>74</v>
      </c>
      <c r="BF615" t="s">
        <v>74</v>
      </c>
      <c r="BG615" t="s">
        <v>74</v>
      </c>
      <c r="BH615" t="s">
        <v>74</v>
      </c>
      <c r="BI615">
        <v>9</v>
      </c>
      <c r="BJ615" t="s">
        <v>6866</v>
      </c>
      <c r="BK615" t="s">
        <v>6867</v>
      </c>
      <c r="BL615" t="s">
        <v>6868</v>
      </c>
      <c r="BM615" t="s">
        <v>6869</v>
      </c>
      <c r="BN615" t="s">
        <v>74</v>
      </c>
      <c r="BO615" t="s">
        <v>74</v>
      </c>
      <c r="BP615" t="s">
        <v>74</v>
      </c>
      <c r="BQ615" t="s">
        <v>74</v>
      </c>
      <c r="BR615" t="s">
        <v>91</v>
      </c>
      <c r="BS615" t="s">
        <v>6909</v>
      </c>
      <c r="BT615" t="str">
        <f>HYPERLINK("https%3A%2F%2Fwww.webofscience.com%2Fwos%2Fwoscc%2Ffull-record%2FWOS:A1993BA16Q00011","View Full Record in Web of Science")</f>
        <v>View Full Record in Web of Science</v>
      </c>
    </row>
    <row r="616" spans="1:72" x14ac:dyDescent="0.15">
      <c r="A616" t="s">
        <v>6421</v>
      </c>
      <c r="B616" t="s">
        <v>6880</v>
      </c>
      <c r="C616" t="s">
        <v>74</v>
      </c>
      <c r="D616" t="s">
        <v>6855</v>
      </c>
      <c r="E616" t="s">
        <v>74</v>
      </c>
      <c r="F616" t="s">
        <v>6880</v>
      </c>
      <c r="G616" t="s">
        <v>74</v>
      </c>
      <c r="H616" t="s">
        <v>74</v>
      </c>
      <c r="I616" t="s">
        <v>6910</v>
      </c>
      <c r="J616" t="s">
        <v>6857</v>
      </c>
      <c r="K616" t="s">
        <v>6858</v>
      </c>
      <c r="L616" t="s">
        <v>74</v>
      </c>
      <c r="M616" t="s">
        <v>77</v>
      </c>
      <c r="N616" t="s">
        <v>6426</v>
      </c>
      <c r="O616" t="s">
        <v>6859</v>
      </c>
      <c r="P616" t="s">
        <v>6860</v>
      </c>
      <c r="Q616" t="s">
        <v>6861</v>
      </c>
      <c r="R616" t="s">
        <v>74</v>
      </c>
      <c r="S616" t="s">
        <v>6862</v>
      </c>
      <c r="T616" t="s">
        <v>74</v>
      </c>
      <c r="U616" t="s">
        <v>74</v>
      </c>
      <c r="V616" t="s">
        <v>74</v>
      </c>
      <c r="W616" t="s">
        <v>6882</v>
      </c>
      <c r="X616" t="s">
        <v>2727</v>
      </c>
      <c r="Y616" t="s">
        <v>74</v>
      </c>
      <c r="Z616" t="s">
        <v>74</v>
      </c>
      <c r="AA616" t="s">
        <v>74</v>
      </c>
      <c r="AB616" t="s">
        <v>74</v>
      </c>
      <c r="AC616" t="s">
        <v>74</v>
      </c>
      <c r="AD616" t="s">
        <v>74</v>
      </c>
      <c r="AE616" t="s">
        <v>74</v>
      </c>
      <c r="AF616" t="s">
        <v>74</v>
      </c>
      <c r="AG616">
        <v>0</v>
      </c>
      <c r="AH616">
        <v>0</v>
      </c>
      <c r="AI616">
        <v>0</v>
      </c>
      <c r="AJ616">
        <v>0</v>
      </c>
      <c r="AK616">
        <v>0</v>
      </c>
      <c r="AL616" t="s">
        <v>1713</v>
      </c>
      <c r="AM616" t="s">
        <v>320</v>
      </c>
      <c r="AN616" t="s">
        <v>6863</v>
      </c>
      <c r="AO616" t="s">
        <v>74</v>
      </c>
      <c r="AP616" t="s">
        <v>74</v>
      </c>
      <c r="AQ616" t="s">
        <v>6864</v>
      </c>
      <c r="AR616" t="s">
        <v>6865</v>
      </c>
      <c r="AS616" t="s">
        <v>74</v>
      </c>
      <c r="AT616" t="s">
        <v>74</v>
      </c>
      <c r="AU616">
        <v>1993</v>
      </c>
      <c r="AV616">
        <v>3</v>
      </c>
      <c r="AW616" t="s">
        <v>74</v>
      </c>
      <c r="AX616" t="s">
        <v>74</v>
      </c>
      <c r="AY616" t="s">
        <v>74</v>
      </c>
      <c r="AZ616" t="s">
        <v>74</v>
      </c>
      <c r="BA616" t="s">
        <v>74</v>
      </c>
      <c r="BB616">
        <v>103</v>
      </c>
      <c r="BC616">
        <v>110</v>
      </c>
      <c r="BD616" t="s">
        <v>74</v>
      </c>
      <c r="BE616" t="s">
        <v>74</v>
      </c>
      <c r="BF616" t="s">
        <v>74</v>
      </c>
      <c r="BG616" t="s">
        <v>74</v>
      </c>
      <c r="BH616" t="s">
        <v>74</v>
      </c>
      <c r="BI616">
        <v>8</v>
      </c>
      <c r="BJ616" t="s">
        <v>6866</v>
      </c>
      <c r="BK616" t="s">
        <v>6867</v>
      </c>
      <c r="BL616" t="s">
        <v>6868</v>
      </c>
      <c r="BM616" t="s">
        <v>6869</v>
      </c>
      <c r="BN616" t="s">
        <v>74</v>
      </c>
      <c r="BO616" t="s">
        <v>74</v>
      </c>
      <c r="BP616" t="s">
        <v>74</v>
      </c>
      <c r="BQ616" t="s">
        <v>74</v>
      </c>
      <c r="BR616" t="s">
        <v>91</v>
      </c>
      <c r="BS616" t="s">
        <v>6911</v>
      </c>
      <c r="BT616" t="str">
        <f>HYPERLINK("https%3A%2F%2Fwww.webofscience.com%2Fwos%2Fwoscc%2Ffull-record%2FWOS:A1993BA16Q00012","View Full Record in Web of Science")</f>
        <v>View Full Record in Web of Science</v>
      </c>
    </row>
    <row r="617" spans="1:72" x14ac:dyDescent="0.15">
      <c r="A617" t="s">
        <v>6421</v>
      </c>
      <c r="B617" t="s">
        <v>6892</v>
      </c>
      <c r="C617" t="s">
        <v>74</v>
      </c>
      <c r="D617" t="s">
        <v>6855</v>
      </c>
      <c r="E617" t="s">
        <v>74</v>
      </c>
      <c r="F617" t="s">
        <v>6892</v>
      </c>
      <c r="G617" t="s">
        <v>74</v>
      </c>
      <c r="H617" t="s">
        <v>74</v>
      </c>
      <c r="I617" t="s">
        <v>6912</v>
      </c>
      <c r="J617" t="s">
        <v>6857</v>
      </c>
      <c r="K617" t="s">
        <v>6858</v>
      </c>
      <c r="L617" t="s">
        <v>74</v>
      </c>
      <c r="M617" t="s">
        <v>77</v>
      </c>
      <c r="N617" t="s">
        <v>6426</v>
      </c>
      <c r="O617" t="s">
        <v>6859</v>
      </c>
      <c r="P617" t="s">
        <v>6860</v>
      </c>
      <c r="Q617" t="s">
        <v>6861</v>
      </c>
      <c r="R617" t="s">
        <v>74</v>
      </c>
      <c r="S617" t="s">
        <v>6862</v>
      </c>
      <c r="T617" t="s">
        <v>74</v>
      </c>
      <c r="U617" t="s">
        <v>74</v>
      </c>
      <c r="V617" t="s">
        <v>74</v>
      </c>
      <c r="W617" t="s">
        <v>6894</v>
      </c>
      <c r="X617" t="s">
        <v>74</v>
      </c>
      <c r="Y617" t="s">
        <v>74</v>
      </c>
      <c r="Z617" t="s">
        <v>74</v>
      </c>
      <c r="AA617" t="s">
        <v>74</v>
      </c>
      <c r="AB617" t="s">
        <v>74</v>
      </c>
      <c r="AC617" t="s">
        <v>74</v>
      </c>
      <c r="AD617" t="s">
        <v>74</v>
      </c>
      <c r="AE617" t="s">
        <v>74</v>
      </c>
      <c r="AF617" t="s">
        <v>74</v>
      </c>
      <c r="AG617">
        <v>0</v>
      </c>
      <c r="AH617">
        <v>0</v>
      </c>
      <c r="AI617">
        <v>0</v>
      </c>
      <c r="AJ617">
        <v>0</v>
      </c>
      <c r="AK617">
        <v>0</v>
      </c>
      <c r="AL617" t="s">
        <v>1713</v>
      </c>
      <c r="AM617" t="s">
        <v>320</v>
      </c>
      <c r="AN617" t="s">
        <v>6863</v>
      </c>
      <c r="AO617" t="s">
        <v>74</v>
      </c>
      <c r="AP617" t="s">
        <v>74</v>
      </c>
      <c r="AQ617" t="s">
        <v>6864</v>
      </c>
      <c r="AR617" t="s">
        <v>6865</v>
      </c>
      <c r="AS617" t="s">
        <v>74</v>
      </c>
      <c r="AT617" t="s">
        <v>74</v>
      </c>
      <c r="AU617">
        <v>1993</v>
      </c>
      <c r="AV617">
        <v>3</v>
      </c>
      <c r="AW617" t="s">
        <v>74</v>
      </c>
      <c r="AX617" t="s">
        <v>74</v>
      </c>
      <c r="AY617" t="s">
        <v>74</v>
      </c>
      <c r="AZ617" t="s">
        <v>74</v>
      </c>
      <c r="BA617" t="s">
        <v>74</v>
      </c>
      <c r="BB617">
        <v>111</v>
      </c>
      <c r="BC617">
        <v>117</v>
      </c>
      <c r="BD617" t="s">
        <v>74</v>
      </c>
      <c r="BE617" t="s">
        <v>74</v>
      </c>
      <c r="BF617" t="s">
        <v>74</v>
      </c>
      <c r="BG617" t="s">
        <v>74</v>
      </c>
      <c r="BH617" t="s">
        <v>74</v>
      </c>
      <c r="BI617">
        <v>7</v>
      </c>
      <c r="BJ617" t="s">
        <v>6866</v>
      </c>
      <c r="BK617" t="s">
        <v>6867</v>
      </c>
      <c r="BL617" t="s">
        <v>6868</v>
      </c>
      <c r="BM617" t="s">
        <v>6869</v>
      </c>
      <c r="BN617" t="s">
        <v>74</v>
      </c>
      <c r="BO617" t="s">
        <v>74</v>
      </c>
      <c r="BP617" t="s">
        <v>74</v>
      </c>
      <c r="BQ617" t="s">
        <v>74</v>
      </c>
      <c r="BR617" t="s">
        <v>91</v>
      </c>
      <c r="BS617" t="s">
        <v>6913</v>
      </c>
      <c r="BT617" t="str">
        <f>HYPERLINK("https%3A%2F%2Fwww.webofscience.com%2Fwos%2Fwoscc%2Ffull-record%2FWOS:A1993BA16Q00013","View Full Record in Web of Science")</f>
        <v>View Full Record in Web of Science</v>
      </c>
    </row>
    <row r="618" spans="1:72" x14ac:dyDescent="0.15">
      <c r="A618" t="s">
        <v>6421</v>
      </c>
      <c r="B618" t="s">
        <v>6896</v>
      </c>
      <c r="C618" t="s">
        <v>74</v>
      </c>
      <c r="D618" t="s">
        <v>6855</v>
      </c>
      <c r="E618" t="s">
        <v>74</v>
      </c>
      <c r="F618" t="s">
        <v>6896</v>
      </c>
      <c r="G618" t="s">
        <v>74</v>
      </c>
      <c r="H618" t="s">
        <v>74</v>
      </c>
      <c r="I618" t="s">
        <v>6914</v>
      </c>
      <c r="J618" t="s">
        <v>6857</v>
      </c>
      <c r="K618" t="s">
        <v>6858</v>
      </c>
      <c r="L618" t="s">
        <v>74</v>
      </c>
      <c r="M618" t="s">
        <v>77</v>
      </c>
      <c r="N618" t="s">
        <v>6426</v>
      </c>
      <c r="O618" t="s">
        <v>6859</v>
      </c>
      <c r="P618" t="s">
        <v>6860</v>
      </c>
      <c r="Q618" t="s">
        <v>6861</v>
      </c>
      <c r="R618" t="s">
        <v>74</v>
      </c>
      <c r="S618" t="s">
        <v>6862</v>
      </c>
      <c r="T618" t="s">
        <v>74</v>
      </c>
      <c r="U618" t="s">
        <v>74</v>
      </c>
      <c r="V618" t="s">
        <v>74</v>
      </c>
      <c r="W618" t="s">
        <v>6898</v>
      </c>
      <c r="X618" t="s">
        <v>1243</v>
      </c>
      <c r="Y618" t="s">
        <v>74</v>
      </c>
      <c r="Z618" t="s">
        <v>74</v>
      </c>
      <c r="AA618" t="s">
        <v>74</v>
      </c>
      <c r="AB618" t="s">
        <v>74</v>
      </c>
      <c r="AC618" t="s">
        <v>74</v>
      </c>
      <c r="AD618" t="s">
        <v>74</v>
      </c>
      <c r="AE618" t="s">
        <v>74</v>
      </c>
      <c r="AF618" t="s">
        <v>74</v>
      </c>
      <c r="AG618">
        <v>0</v>
      </c>
      <c r="AH618">
        <v>0</v>
      </c>
      <c r="AI618">
        <v>0</v>
      </c>
      <c r="AJ618">
        <v>0</v>
      </c>
      <c r="AK618">
        <v>0</v>
      </c>
      <c r="AL618" t="s">
        <v>1713</v>
      </c>
      <c r="AM618" t="s">
        <v>320</v>
      </c>
      <c r="AN618" t="s">
        <v>6863</v>
      </c>
      <c r="AO618" t="s">
        <v>74</v>
      </c>
      <c r="AP618" t="s">
        <v>74</v>
      </c>
      <c r="AQ618" t="s">
        <v>6864</v>
      </c>
      <c r="AR618" t="s">
        <v>6865</v>
      </c>
      <c r="AS618" t="s">
        <v>74</v>
      </c>
      <c r="AT618" t="s">
        <v>74</v>
      </c>
      <c r="AU618">
        <v>1993</v>
      </c>
      <c r="AV618">
        <v>3</v>
      </c>
      <c r="AW618" t="s">
        <v>74</v>
      </c>
      <c r="AX618" t="s">
        <v>74</v>
      </c>
      <c r="AY618" t="s">
        <v>74</v>
      </c>
      <c r="AZ618" t="s">
        <v>74</v>
      </c>
      <c r="BA618" t="s">
        <v>74</v>
      </c>
      <c r="BB618">
        <v>118</v>
      </c>
      <c r="BC618">
        <v>128</v>
      </c>
      <c r="BD618" t="s">
        <v>74</v>
      </c>
      <c r="BE618" t="s">
        <v>74</v>
      </c>
      <c r="BF618" t="s">
        <v>74</v>
      </c>
      <c r="BG618" t="s">
        <v>74</v>
      </c>
      <c r="BH618" t="s">
        <v>74</v>
      </c>
      <c r="BI618">
        <v>11</v>
      </c>
      <c r="BJ618" t="s">
        <v>6866</v>
      </c>
      <c r="BK618" t="s">
        <v>6867</v>
      </c>
      <c r="BL618" t="s">
        <v>6868</v>
      </c>
      <c r="BM618" t="s">
        <v>6869</v>
      </c>
      <c r="BN618" t="s">
        <v>74</v>
      </c>
      <c r="BO618" t="s">
        <v>74</v>
      </c>
      <c r="BP618" t="s">
        <v>74</v>
      </c>
      <c r="BQ618" t="s">
        <v>74</v>
      </c>
      <c r="BR618" t="s">
        <v>91</v>
      </c>
      <c r="BS618" t="s">
        <v>6915</v>
      </c>
      <c r="BT618" t="str">
        <f>HYPERLINK("https%3A%2F%2Fwww.webofscience.com%2Fwos%2Fwoscc%2Ffull-record%2FWOS:A1993BA16Q00014","View Full Record in Web of Science")</f>
        <v>View Full Record in Web of Science</v>
      </c>
    </row>
    <row r="619" spans="1:72" x14ac:dyDescent="0.15">
      <c r="A619" t="s">
        <v>6421</v>
      </c>
      <c r="B619" t="s">
        <v>6916</v>
      </c>
      <c r="C619" t="s">
        <v>74</v>
      </c>
      <c r="D619" t="s">
        <v>6855</v>
      </c>
      <c r="E619" t="s">
        <v>74</v>
      </c>
      <c r="F619" t="s">
        <v>6916</v>
      </c>
      <c r="G619" t="s">
        <v>74</v>
      </c>
      <c r="H619" t="s">
        <v>74</v>
      </c>
      <c r="I619" t="s">
        <v>6917</v>
      </c>
      <c r="J619" t="s">
        <v>6857</v>
      </c>
      <c r="K619" t="s">
        <v>6858</v>
      </c>
      <c r="L619" t="s">
        <v>74</v>
      </c>
      <c r="M619" t="s">
        <v>77</v>
      </c>
      <c r="N619" t="s">
        <v>6426</v>
      </c>
      <c r="O619" t="s">
        <v>6859</v>
      </c>
      <c r="P619" t="s">
        <v>6860</v>
      </c>
      <c r="Q619" t="s">
        <v>6861</v>
      </c>
      <c r="R619" t="s">
        <v>74</v>
      </c>
      <c r="S619" t="s">
        <v>6862</v>
      </c>
      <c r="T619" t="s">
        <v>74</v>
      </c>
      <c r="U619" t="s">
        <v>74</v>
      </c>
      <c r="V619" t="s">
        <v>74</v>
      </c>
      <c r="W619" t="s">
        <v>1994</v>
      </c>
      <c r="X619" t="s">
        <v>138</v>
      </c>
      <c r="Y619" t="s">
        <v>74</v>
      </c>
      <c r="Z619" t="s">
        <v>74</v>
      </c>
      <c r="AA619" t="s">
        <v>74</v>
      </c>
      <c r="AB619" t="s">
        <v>74</v>
      </c>
      <c r="AC619" t="s">
        <v>74</v>
      </c>
      <c r="AD619" t="s">
        <v>74</v>
      </c>
      <c r="AE619" t="s">
        <v>74</v>
      </c>
      <c r="AF619" t="s">
        <v>74</v>
      </c>
      <c r="AG619">
        <v>0</v>
      </c>
      <c r="AH619">
        <v>0</v>
      </c>
      <c r="AI619">
        <v>0</v>
      </c>
      <c r="AJ619">
        <v>0</v>
      </c>
      <c r="AK619">
        <v>0</v>
      </c>
      <c r="AL619" t="s">
        <v>1713</v>
      </c>
      <c r="AM619" t="s">
        <v>320</v>
      </c>
      <c r="AN619" t="s">
        <v>6863</v>
      </c>
      <c r="AO619" t="s">
        <v>74</v>
      </c>
      <c r="AP619" t="s">
        <v>74</v>
      </c>
      <c r="AQ619" t="s">
        <v>6864</v>
      </c>
      <c r="AR619" t="s">
        <v>6865</v>
      </c>
      <c r="AS619" t="s">
        <v>74</v>
      </c>
      <c r="AT619" t="s">
        <v>74</v>
      </c>
      <c r="AU619">
        <v>1993</v>
      </c>
      <c r="AV619">
        <v>3</v>
      </c>
      <c r="AW619" t="s">
        <v>74</v>
      </c>
      <c r="AX619" t="s">
        <v>74</v>
      </c>
      <c r="AY619" t="s">
        <v>74</v>
      </c>
      <c r="AZ619" t="s">
        <v>74</v>
      </c>
      <c r="BA619" t="s">
        <v>74</v>
      </c>
      <c r="BB619">
        <v>129</v>
      </c>
      <c r="BC619">
        <v>139</v>
      </c>
      <c r="BD619" t="s">
        <v>74</v>
      </c>
      <c r="BE619" t="s">
        <v>74</v>
      </c>
      <c r="BF619" t="s">
        <v>74</v>
      </c>
      <c r="BG619" t="s">
        <v>74</v>
      </c>
      <c r="BH619" t="s">
        <v>74</v>
      </c>
      <c r="BI619">
        <v>11</v>
      </c>
      <c r="BJ619" t="s">
        <v>6866</v>
      </c>
      <c r="BK619" t="s">
        <v>6867</v>
      </c>
      <c r="BL619" t="s">
        <v>6868</v>
      </c>
      <c r="BM619" t="s">
        <v>6869</v>
      </c>
      <c r="BN619" t="s">
        <v>74</v>
      </c>
      <c r="BO619" t="s">
        <v>74</v>
      </c>
      <c r="BP619" t="s">
        <v>74</v>
      </c>
      <c r="BQ619" t="s">
        <v>74</v>
      </c>
      <c r="BR619" t="s">
        <v>91</v>
      </c>
      <c r="BS619" t="s">
        <v>6918</v>
      </c>
      <c r="BT619" t="str">
        <f>HYPERLINK("https%3A%2F%2Fwww.webofscience.com%2Fwos%2Fwoscc%2Ffull-record%2FWOS:A1993BA16Q00015","View Full Record in Web of Science")</f>
        <v>View Full Record in Web of Science</v>
      </c>
    </row>
    <row r="620" spans="1:72" x14ac:dyDescent="0.15">
      <c r="A620" t="s">
        <v>6421</v>
      </c>
      <c r="B620" t="s">
        <v>6919</v>
      </c>
      <c r="C620" t="s">
        <v>74</v>
      </c>
      <c r="D620" t="s">
        <v>6855</v>
      </c>
      <c r="E620" t="s">
        <v>74</v>
      </c>
      <c r="F620" t="s">
        <v>6919</v>
      </c>
      <c r="G620" t="s">
        <v>74</v>
      </c>
      <c r="H620" t="s">
        <v>74</v>
      </c>
      <c r="I620" t="s">
        <v>6920</v>
      </c>
      <c r="J620" t="s">
        <v>6857</v>
      </c>
      <c r="K620" t="s">
        <v>6858</v>
      </c>
      <c r="L620" t="s">
        <v>74</v>
      </c>
      <c r="M620" t="s">
        <v>77</v>
      </c>
      <c r="N620" t="s">
        <v>6426</v>
      </c>
      <c r="O620" t="s">
        <v>6859</v>
      </c>
      <c r="P620" t="s">
        <v>6860</v>
      </c>
      <c r="Q620" t="s">
        <v>6861</v>
      </c>
      <c r="R620" t="s">
        <v>74</v>
      </c>
      <c r="S620" t="s">
        <v>6862</v>
      </c>
      <c r="T620" t="s">
        <v>74</v>
      </c>
      <c r="U620" t="s">
        <v>74</v>
      </c>
      <c r="V620" t="s">
        <v>74</v>
      </c>
      <c r="W620" t="s">
        <v>6921</v>
      </c>
      <c r="X620" t="s">
        <v>6922</v>
      </c>
      <c r="Y620" t="s">
        <v>74</v>
      </c>
      <c r="Z620" t="s">
        <v>74</v>
      </c>
      <c r="AA620" t="s">
        <v>74</v>
      </c>
      <c r="AB620" t="s">
        <v>74</v>
      </c>
      <c r="AC620" t="s">
        <v>74</v>
      </c>
      <c r="AD620" t="s">
        <v>74</v>
      </c>
      <c r="AE620" t="s">
        <v>74</v>
      </c>
      <c r="AF620" t="s">
        <v>74</v>
      </c>
      <c r="AG620">
        <v>0</v>
      </c>
      <c r="AH620">
        <v>4</v>
      </c>
      <c r="AI620">
        <v>4</v>
      </c>
      <c r="AJ620">
        <v>0</v>
      </c>
      <c r="AK620">
        <v>0</v>
      </c>
      <c r="AL620" t="s">
        <v>1713</v>
      </c>
      <c r="AM620" t="s">
        <v>320</v>
      </c>
      <c r="AN620" t="s">
        <v>6863</v>
      </c>
      <c r="AO620" t="s">
        <v>74</v>
      </c>
      <c r="AP620" t="s">
        <v>74</v>
      </c>
      <c r="AQ620" t="s">
        <v>6864</v>
      </c>
      <c r="AR620" t="s">
        <v>6865</v>
      </c>
      <c r="AS620" t="s">
        <v>74</v>
      </c>
      <c r="AT620" t="s">
        <v>74</v>
      </c>
      <c r="AU620">
        <v>1993</v>
      </c>
      <c r="AV620">
        <v>3</v>
      </c>
      <c r="AW620" t="s">
        <v>74</v>
      </c>
      <c r="AX620" t="s">
        <v>74</v>
      </c>
      <c r="AY620" t="s">
        <v>74</v>
      </c>
      <c r="AZ620" t="s">
        <v>74</v>
      </c>
      <c r="BA620" t="s">
        <v>74</v>
      </c>
      <c r="BB620">
        <v>140</v>
      </c>
      <c r="BC620">
        <v>149</v>
      </c>
      <c r="BD620" t="s">
        <v>74</v>
      </c>
      <c r="BE620" t="s">
        <v>74</v>
      </c>
      <c r="BF620" t="s">
        <v>74</v>
      </c>
      <c r="BG620" t="s">
        <v>74</v>
      </c>
      <c r="BH620" t="s">
        <v>74</v>
      </c>
      <c r="BI620">
        <v>10</v>
      </c>
      <c r="BJ620" t="s">
        <v>6866</v>
      </c>
      <c r="BK620" t="s">
        <v>6867</v>
      </c>
      <c r="BL620" t="s">
        <v>6868</v>
      </c>
      <c r="BM620" t="s">
        <v>6869</v>
      </c>
      <c r="BN620" t="s">
        <v>74</v>
      </c>
      <c r="BO620" t="s">
        <v>74</v>
      </c>
      <c r="BP620" t="s">
        <v>74</v>
      </c>
      <c r="BQ620" t="s">
        <v>74</v>
      </c>
      <c r="BR620" t="s">
        <v>91</v>
      </c>
      <c r="BS620" t="s">
        <v>6923</v>
      </c>
      <c r="BT620" t="str">
        <f>HYPERLINK("https%3A%2F%2Fwww.webofscience.com%2Fwos%2Fwoscc%2Ffull-record%2FWOS:A1993BA16Q00016","View Full Record in Web of Science")</f>
        <v>View Full Record in Web of Science</v>
      </c>
    </row>
    <row r="621" spans="1:72" x14ac:dyDescent="0.15">
      <c r="A621" t="s">
        <v>72</v>
      </c>
      <c r="B621" t="s">
        <v>6924</v>
      </c>
      <c r="C621" t="s">
        <v>74</v>
      </c>
      <c r="D621" t="s">
        <v>74</v>
      </c>
      <c r="E621" t="s">
        <v>74</v>
      </c>
      <c r="F621" t="s">
        <v>6924</v>
      </c>
      <c r="G621" t="s">
        <v>74</v>
      </c>
      <c r="H621" t="s">
        <v>74</v>
      </c>
      <c r="I621" t="s">
        <v>6925</v>
      </c>
      <c r="J621" t="s">
        <v>3947</v>
      </c>
      <c r="K621" t="s">
        <v>74</v>
      </c>
      <c r="L621" t="s">
        <v>74</v>
      </c>
      <c r="M621" t="s">
        <v>77</v>
      </c>
      <c r="N621" t="s">
        <v>599</v>
      </c>
      <c r="O621" t="s">
        <v>74</v>
      </c>
      <c r="P621" t="s">
        <v>74</v>
      </c>
      <c r="Q621" t="s">
        <v>74</v>
      </c>
      <c r="R621" t="s">
        <v>74</v>
      </c>
      <c r="S621" t="s">
        <v>74</v>
      </c>
      <c r="T621" t="s">
        <v>74</v>
      </c>
      <c r="U621" t="s">
        <v>74</v>
      </c>
      <c r="V621" t="s">
        <v>6926</v>
      </c>
      <c r="W621" t="s">
        <v>74</v>
      </c>
      <c r="X621" t="s">
        <v>74</v>
      </c>
      <c r="Y621" t="s">
        <v>6927</v>
      </c>
      <c r="Z621" t="s">
        <v>74</v>
      </c>
      <c r="AA621" t="s">
        <v>74</v>
      </c>
      <c r="AB621" t="s">
        <v>74</v>
      </c>
      <c r="AC621" t="s">
        <v>74</v>
      </c>
      <c r="AD621" t="s">
        <v>74</v>
      </c>
      <c r="AE621" t="s">
        <v>74</v>
      </c>
      <c r="AF621" t="s">
        <v>74</v>
      </c>
      <c r="AG621">
        <v>6</v>
      </c>
      <c r="AH621">
        <v>4</v>
      </c>
      <c r="AI621">
        <v>4</v>
      </c>
      <c r="AJ621">
        <v>0</v>
      </c>
      <c r="AK621">
        <v>1</v>
      </c>
      <c r="AL621" t="s">
        <v>119</v>
      </c>
      <c r="AM621" t="s">
        <v>120</v>
      </c>
      <c r="AN621" t="s">
        <v>121</v>
      </c>
      <c r="AO621" t="s">
        <v>3953</v>
      </c>
      <c r="AP621" t="s">
        <v>74</v>
      </c>
      <c r="AQ621" t="s">
        <v>74</v>
      </c>
      <c r="AR621" t="s">
        <v>3954</v>
      </c>
      <c r="AS621" t="s">
        <v>3955</v>
      </c>
      <c r="AT621" t="s">
        <v>6477</v>
      </c>
      <c r="AU621">
        <v>1993</v>
      </c>
      <c r="AV621">
        <v>21</v>
      </c>
      <c r="AW621">
        <v>2</v>
      </c>
      <c r="AX621" t="s">
        <v>74</v>
      </c>
      <c r="AY621" t="s">
        <v>74</v>
      </c>
      <c r="AZ621" t="s">
        <v>74</v>
      </c>
      <c r="BA621" t="s">
        <v>74</v>
      </c>
      <c r="BB621">
        <v>201</v>
      </c>
      <c r="BC621">
        <v>207</v>
      </c>
      <c r="BD621" t="s">
        <v>74</v>
      </c>
      <c r="BE621" t="s">
        <v>6928</v>
      </c>
      <c r="BF621" t="str">
        <f>HYPERLINK("http://dx.doi.org/10.1016/0165-232X(93)90008-V","http://dx.doi.org/10.1016/0165-232X(93)90008-V")</f>
        <v>http://dx.doi.org/10.1016/0165-232X(93)90008-V</v>
      </c>
      <c r="BG621" t="s">
        <v>74</v>
      </c>
      <c r="BH621" t="s">
        <v>74</v>
      </c>
      <c r="BI621">
        <v>7</v>
      </c>
      <c r="BJ621" t="s">
        <v>3957</v>
      </c>
      <c r="BK621" t="s">
        <v>88</v>
      </c>
      <c r="BL621" t="s">
        <v>3958</v>
      </c>
      <c r="BM621" t="s">
        <v>6929</v>
      </c>
      <c r="BN621" t="s">
        <v>74</v>
      </c>
      <c r="BO621" t="s">
        <v>74</v>
      </c>
      <c r="BP621" t="s">
        <v>74</v>
      </c>
      <c r="BQ621" t="s">
        <v>74</v>
      </c>
      <c r="BR621" t="s">
        <v>91</v>
      </c>
      <c r="BS621" t="s">
        <v>6930</v>
      </c>
      <c r="BT621" t="str">
        <f>HYPERLINK("https%3A%2F%2Fwww.webofscience.com%2Fwos%2Fwoscc%2Ffull-record%2FWOS:A1993KL74900008","View Full Record in Web of Science")</f>
        <v>View Full Record in Web of Science</v>
      </c>
    </row>
    <row r="622" spans="1:72" x14ac:dyDescent="0.15">
      <c r="A622" t="s">
        <v>72</v>
      </c>
      <c r="B622" t="s">
        <v>6931</v>
      </c>
      <c r="C622" t="s">
        <v>74</v>
      </c>
      <c r="D622" t="s">
        <v>74</v>
      </c>
      <c r="E622" t="s">
        <v>74</v>
      </c>
      <c r="F622" t="s">
        <v>6931</v>
      </c>
      <c r="G622" t="s">
        <v>74</v>
      </c>
      <c r="H622" t="s">
        <v>74</v>
      </c>
      <c r="I622" t="s">
        <v>6932</v>
      </c>
      <c r="J622" t="s">
        <v>2424</v>
      </c>
      <c r="K622" t="s">
        <v>74</v>
      </c>
      <c r="L622" t="s">
        <v>74</v>
      </c>
      <c r="M622" t="s">
        <v>77</v>
      </c>
      <c r="N622" t="s">
        <v>78</v>
      </c>
      <c r="O622" t="s">
        <v>74</v>
      </c>
      <c r="P622" t="s">
        <v>74</v>
      </c>
      <c r="Q622" t="s">
        <v>74</v>
      </c>
      <c r="R622" t="s">
        <v>74</v>
      </c>
      <c r="S622" t="s">
        <v>74</v>
      </c>
      <c r="T622" t="s">
        <v>74</v>
      </c>
      <c r="U622" t="s">
        <v>6933</v>
      </c>
      <c r="V622" t="s">
        <v>6934</v>
      </c>
      <c r="W622" t="s">
        <v>6935</v>
      </c>
      <c r="X622" t="s">
        <v>6936</v>
      </c>
      <c r="Y622" t="s">
        <v>74</v>
      </c>
      <c r="Z622" t="s">
        <v>74</v>
      </c>
      <c r="AA622" t="s">
        <v>6937</v>
      </c>
      <c r="AB622" t="s">
        <v>6938</v>
      </c>
      <c r="AC622" t="s">
        <v>74</v>
      </c>
      <c r="AD622" t="s">
        <v>74</v>
      </c>
      <c r="AE622" t="s">
        <v>74</v>
      </c>
      <c r="AF622" t="s">
        <v>74</v>
      </c>
      <c r="AG622">
        <v>39</v>
      </c>
      <c r="AH622">
        <v>16</v>
      </c>
      <c r="AI622">
        <v>17</v>
      </c>
      <c r="AJ622">
        <v>0</v>
      </c>
      <c r="AK622">
        <v>7</v>
      </c>
      <c r="AL622" t="s">
        <v>873</v>
      </c>
      <c r="AM622" t="s">
        <v>140</v>
      </c>
      <c r="AN622" t="s">
        <v>874</v>
      </c>
      <c r="AO622" t="s">
        <v>2429</v>
      </c>
      <c r="AP622" t="s">
        <v>74</v>
      </c>
      <c r="AQ622" t="s">
        <v>74</v>
      </c>
      <c r="AR622" t="s">
        <v>2430</v>
      </c>
      <c r="AS622" t="s">
        <v>2431</v>
      </c>
      <c r="AT622" t="s">
        <v>6477</v>
      </c>
      <c r="AU622">
        <v>1993</v>
      </c>
      <c r="AV622">
        <v>104</v>
      </c>
      <c r="AW622">
        <v>1</v>
      </c>
      <c r="AX622" t="s">
        <v>74</v>
      </c>
      <c r="AY622" t="s">
        <v>74</v>
      </c>
      <c r="AZ622" t="s">
        <v>74</v>
      </c>
      <c r="BA622" t="s">
        <v>74</v>
      </c>
      <c r="BB622">
        <v>117</v>
      </c>
      <c r="BC622">
        <v>123</v>
      </c>
      <c r="BD622" t="s">
        <v>74</v>
      </c>
      <c r="BE622" t="s">
        <v>6939</v>
      </c>
      <c r="BF622" t="str">
        <f>HYPERLINK("http://dx.doi.org/10.1016/0300-9629(93)90018-Y","http://dx.doi.org/10.1016/0300-9629(93)90018-Y")</f>
        <v>http://dx.doi.org/10.1016/0300-9629(93)90018-Y</v>
      </c>
      <c r="BG622" t="s">
        <v>74</v>
      </c>
      <c r="BH622" t="s">
        <v>74</v>
      </c>
      <c r="BI622">
        <v>7</v>
      </c>
      <c r="BJ622" t="s">
        <v>2433</v>
      </c>
      <c r="BK622" t="s">
        <v>88</v>
      </c>
      <c r="BL622" t="s">
        <v>2433</v>
      </c>
      <c r="BM622" t="s">
        <v>6940</v>
      </c>
      <c r="BN622" t="s">
        <v>74</v>
      </c>
      <c r="BO622" t="s">
        <v>74</v>
      </c>
      <c r="BP622" t="s">
        <v>74</v>
      </c>
      <c r="BQ622" t="s">
        <v>74</v>
      </c>
      <c r="BR622" t="s">
        <v>91</v>
      </c>
      <c r="BS622" t="s">
        <v>6941</v>
      </c>
      <c r="BT622" t="str">
        <f>HYPERLINK("https%3A%2F%2Fwww.webofscience.com%2Fwos%2Fwoscc%2Ffull-record%2FWOS:A1993KH77700017","View Full Record in Web of Science")</f>
        <v>View Full Record in Web of Science</v>
      </c>
    </row>
    <row r="623" spans="1:72" x14ac:dyDescent="0.15">
      <c r="A623" t="s">
        <v>72</v>
      </c>
      <c r="B623" t="s">
        <v>6942</v>
      </c>
      <c r="C623" t="s">
        <v>74</v>
      </c>
      <c r="D623" t="s">
        <v>74</v>
      </c>
      <c r="E623" t="s">
        <v>74</v>
      </c>
      <c r="F623" t="s">
        <v>6942</v>
      </c>
      <c r="G623" t="s">
        <v>74</v>
      </c>
      <c r="H623" t="s">
        <v>74</v>
      </c>
      <c r="I623" t="s">
        <v>6943</v>
      </c>
      <c r="J623" t="s">
        <v>6944</v>
      </c>
      <c r="K623" t="s">
        <v>74</v>
      </c>
      <c r="L623" t="s">
        <v>74</v>
      </c>
      <c r="M623" t="s">
        <v>77</v>
      </c>
      <c r="N623" t="s">
        <v>78</v>
      </c>
      <c r="O623" t="s">
        <v>74</v>
      </c>
      <c r="P623" t="s">
        <v>74</v>
      </c>
      <c r="Q623" t="s">
        <v>74</v>
      </c>
      <c r="R623" t="s">
        <v>74</v>
      </c>
      <c r="S623" t="s">
        <v>74</v>
      </c>
      <c r="T623" t="s">
        <v>74</v>
      </c>
      <c r="U623" t="s">
        <v>6945</v>
      </c>
      <c r="V623" t="s">
        <v>6946</v>
      </c>
      <c r="W623" t="s">
        <v>74</v>
      </c>
      <c r="X623" t="s">
        <v>74</v>
      </c>
      <c r="Y623" t="s">
        <v>6947</v>
      </c>
      <c r="Z623" t="s">
        <v>74</v>
      </c>
      <c r="AA623" t="s">
        <v>4073</v>
      </c>
      <c r="AB623" t="s">
        <v>4074</v>
      </c>
      <c r="AC623" t="s">
        <v>74</v>
      </c>
      <c r="AD623" t="s">
        <v>74</v>
      </c>
      <c r="AE623" t="s">
        <v>74</v>
      </c>
      <c r="AF623" t="s">
        <v>74</v>
      </c>
      <c r="AG623">
        <v>25</v>
      </c>
      <c r="AH623">
        <v>13</v>
      </c>
      <c r="AI623">
        <v>15</v>
      </c>
      <c r="AJ623">
        <v>0</v>
      </c>
      <c r="AK623">
        <v>5</v>
      </c>
      <c r="AL623" t="s">
        <v>873</v>
      </c>
      <c r="AM623" t="s">
        <v>140</v>
      </c>
      <c r="AN623" t="s">
        <v>874</v>
      </c>
      <c r="AO623" t="s">
        <v>6948</v>
      </c>
      <c r="AP623" t="s">
        <v>74</v>
      </c>
      <c r="AQ623" t="s">
        <v>74</v>
      </c>
      <c r="AR623" t="s">
        <v>6949</v>
      </c>
      <c r="AS623" t="s">
        <v>6950</v>
      </c>
      <c r="AT623" t="s">
        <v>6477</v>
      </c>
      <c r="AU623">
        <v>1993</v>
      </c>
      <c r="AV623">
        <v>104</v>
      </c>
      <c r="AW623">
        <v>1</v>
      </c>
      <c r="AX623" t="s">
        <v>74</v>
      </c>
      <c r="AY623" t="s">
        <v>74</v>
      </c>
      <c r="AZ623" t="s">
        <v>74</v>
      </c>
      <c r="BA623" t="s">
        <v>74</v>
      </c>
      <c r="BB623">
        <v>67</v>
      </c>
      <c r="BC623">
        <v>70</v>
      </c>
      <c r="BD623" t="s">
        <v>74</v>
      </c>
      <c r="BE623" t="s">
        <v>6951</v>
      </c>
      <c r="BF623" t="str">
        <f>HYPERLINK("http://dx.doi.org/10.1016/0742-8413(93)90113-Y","http://dx.doi.org/10.1016/0742-8413(93)90113-Y")</f>
        <v>http://dx.doi.org/10.1016/0742-8413(93)90113-Y</v>
      </c>
      <c r="BG623" t="s">
        <v>74</v>
      </c>
      <c r="BH623" t="s">
        <v>74</v>
      </c>
      <c r="BI623">
        <v>4</v>
      </c>
      <c r="BJ623" t="s">
        <v>6952</v>
      </c>
      <c r="BK623" t="s">
        <v>88</v>
      </c>
      <c r="BL623" t="s">
        <v>6952</v>
      </c>
      <c r="BM623" t="s">
        <v>6953</v>
      </c>
      <c r="BN623" t="s">
        <v>74</v>
      </c>
      <c r="BO623" t="s">
        <v>74</v>
      </c>
      <c r="BP623" t="s">
        <v>74</v>
      </c>
      <c r="BQ623" t="s">
        <v>74</v>
      </c>
      <c r="BR623" t="s">
        <v>91</v>
      </c>
      <c r="BS623" t="s">
        <v>6954</v>
      </c>
      <c r="BT623" t="str">
        <f>HYPERLINK("https%3A%2F%2Fwww.webofscience.com%2Fwos%2Fwoscc%2Ffull-record%2FWOS:A1993KU32400012","View Full Record in Web of Science")</f>
        <v>View Full Record in Web of Science</v>
      </c>
    </row>
    <row r="624" spans="1:72" x14ac:dyDescent="0.15">
      <c r="A624" t="s">
        <v>72</v>
      </c>
      <c r="B624" t="s">
        <v>6955</v>
      </c>
      <c r="C624" t="s">
        <v>74</v>
      </c>
      <c r="D624" t="s">
        <v>74</v>
      </c>
      <c r="E624" t="s">
        <v>74</v>
      </c>
      <c r="F624" t="s">
        <v>6955</v>
      </c>
      <c r="G624" t="s">
        <v>74</v>
      </c>
      <c r="H624" t="s">
        <v>74</v>
      </c>
      <c r="I624" t="s">
        <v>6956</v>
      </c>
      <c r="J624" t="s">
        <v>3422</v>
      </c>
      <c r="K624" t="s">
        <v>74</v>
      </c>
      <c r="L624" t="s">
        <v>74</v>
      </c>
      <c r="M624" t="s">
        <v>77</v>
      </c>
      <c r="N624" t="s">
        <v>78</v>
      </c>
      <c r="O624" t="s">
        <v>74</v>
      </c>
      <c r="P624" t="s">
        <v>74</v>
      </c>
      <c r="Q624" t="s">
        <v>74</v>
      </c>
      <c r="R624" t="s">
        <v>74</v>
      </c>
      <c r="S624" t="s">
        <v>74</v>
      </c>
      <c r="T624" t="s">
        <v>74</v>
      </c>
      <c r="U624" t="s">
        <v>6957</v>
      </c>
      <c r="V624" t="s">
        <v>6958</v>
      </c>
      <c r="W624" t="s">
        <v>74</v>
      </c>
      <c r="X624" t="s">
        <v>74</v>
      </c>
      <c r="Y624" t="s">
        <v>6959</v>
      </c>
      <c r="Z624" t="s">
        <v>74</v>
      </c>
      <c r="AA624" t="s">
        <v>74</v>
      </c>
      <c r="AB624" t="s">
        <v>74</v>
      </c>
      <c r="AC624" t="s">
        <v>74</v>
      </c>
      <c r="AD624" t="s">
        <v>74</v>
      </c>
      <c r="AE624" t="s">
        <v>74</v>
      </c>
      <c r="AF624" t="s">
        <v>74</v>
      </c>
      <c r="AG624">
        <v>53</v>
      </c>
      <c r="AH624">
        <v>146</v>
      </c>
      <c r="AI624">
        <v>158</v>
      </c>
      <c r="AJ624">
        <v>0</v>
      </c>
      <c r="AK624">
        <v>13</v>
      </c>
      <c r="AL624" t="s">
        <v>873</v>
      </c>
      <c r="AM624" t="s">
        <v>140</v>
      </c>
      <c r="AN624" t="s">
        <v>874</v>
      </c>
      <c r="AO624" t="s">
        <v>3426</v>
      </c>
      <c r="AP624" t="s">
        <v>74</v>
      </c>
      <c r="AQ624" t="s">
        <v>74</v>
      </c>
      <c r="AR624" t="s">
        <v>3427</v>
      </c>
      <c r="AS624" t="s">
        <v>3428</v>
      </c>
      <c r="AT624" t="s">
        <v>6477</v>
      </c>
      <c r="AU624">
        <v>1993</v>
      </c>
      <c r="AV624">
        <v>40</v>
      </c>
      <c r="AW624">
        <v>1</v>
      </c>
      <c r="AX624" t="s">
        <v>74</v>
      </c>
      <c r="AY624" t="s">
        <v>74</v>
      </c>
      <c r="AZ624" t="s">
        <v>74</v>
      </c>
      <c r="BA624" t="s">
        <v>74</v>
      </c>
      <c r="BB624">
        <v>81</v>
      </c>
      <c r="BC624">
        <v>105</v>
      </c>
      <c r="BD624" t="s">
        <v>74</v>
      </c>
      <c r="BE624" t="s">
        <v>6960</v>
      </c>
      <c r="BF624" t="str">
        <f>HYPERLINK("http://dx.doi.org/10.1016/0967-0637(93)90054-7","http://dx.doi.org/10.1016/0967-0637(93)90054-7")</f>
        <v>http://dx.doi.org/10.1016/0967-0637(93)90054-7</v>
      </c>
      <c r="BG624" t="s">
        <v>74</v>
      </c>
      <c r="BH624" t="s">
        <v>74</v>
      </c>
      <c r="BI624">
        <v>25</v>
      </c>
      <c r="BJ624" t="s">
        <v>963</v>
      </c>
      <c r="BK624" t="s">
        <v>88</v>
      </c>
      <c r="BL624" t="s">
        <v>963</v>
      </c>
      <c r="BM624" t="s">
        <v>6961</v>
      </c>
      <c r="BN624" t="s">
        <v>74</v>
      </c>
      <c r="BO624" t="s">
        <v>74</v>
      </c>
      <c r="BP624" t="s">
        <v>74</v>
      </c>
      <c r="BQ624" t="s">
        <v>74</v>
      </c>
      <c r="BR624" t="s">
        <v>91</v>
      </c>
      <c r="BS624" t="s">
        <v>6962</v>
      </c>
      <c r="BT624" t="str">
        <f>HYPERLINK("https%3A%2F%2Fwww.webofscience.com%2Fwos%2Fwoscc%2Ffull-record%2FWOS:A1993KJ94900005","View Full Record in Web of Science")</f>
        <v>View Full Record in Web of Science</v>
      </c>
    </row>
    <row r="625" spans="1:72" x14ac:dyDescent="0.15">
      <c r="A625" t="s">
        <v>72</v>
      </c>
      <c r="B625" t="s">
        <v>6963</v>
      </c>
      <c r="C625" t="s">
        <v>74</v>
      </c>
      <c r="D625" t="s">
        <v>74</v>
      </c>
      <c r="E625" t="s">
        <v>74</v>
      </c>
      <c r="F625" t="s">
        <v>6963</v>
      </c>
      <c r="G625" t="s">
        <v>74</v>
      </c>
      <c r="H625" t="s">
        <v>74</v>
      </c>
      <c r="I625" t="s">
        <v>6964</v>
      </c>
      <c r="J625" t="s">
        <v>3422</v>
      </c>
      <c r="K625" t="s">
        <v>74</v>
      </c>
      <c r="L625" t="s">
        <v>74</v>
      </c>
      <c r="M625" t="s">
        <v>77</v>
      </c>
      <c r="N625" t="s">
        <v>78</v>
      </c>
      <c r="O625" t="s">
        <v>74</v>
      </c>
      <c r="P625" t="s">
        <v>74</v>
      </c>
      <c r="Q625" t="s">
        <v>74</v>
      </c>
      <c r="R625" t="s">
        <v>74</v>
      </c>
      <c r="S625" t="s">
        <v>74</v>
      </c>
      <c r="T625" t="s">
        <v>74</v>
      </c>
      <c r="U625" t="s">
        <v>6965</v>
      </c>
      <c r="V625" t="s">
        <v>6966</v>
      </c>
      <c r="W625" t="s">
        <v>74</v>
      </c>
      <c r="X625" t="s">
        <v>74</v>
      </c>
      <c r="Y625" t="s">
        <v>6967</v>
      </c>
      <c r="Z625" t="s">
        <v>74</v>
      </c>
      <c r="AA625" t="s">
        <v>74</v>
      </c>
      <c r="AB625" t="s">
        <v>74</v>
      </c>
      <c r="AC625" t="s">
        <v>74</v>
      </c>
      <c r="AD625" t="s">
        <v>74</v>
      </c>
      <c r="AE625" t="s">
        <v>74</v>
      </c>
      <c r="AF625" t="s">
        <v>74</v>
      </c>
      <c r="AG625">
        <v>44</v>
      </c>
      <c r="AH625">
        <v>275</v>
      </c>
      <c r="AI625">
        <v>295</v>
      </c>
      <c r="AJ625">
        <v>1</v>
      </c>
      <c r="AK625">
        <v>36</v>
      </c>
      <c r="AL625" t="s">
        <v>873</v>
      </c>
      <c r="AM625" t="s">
        <v>140</v>
      </c>
      <c r="AN625" t="s">
        <v>874</v>
      </c>
      <c r="AO625" t="s">
        <v>3426</v>
      </c>
      <c r="AP625" t="s">
        <v>74</v>
      </c>
      <c r="AQ625" t="s">
        <v>74</v>
      </c>
      <c r="AR625" t="s">
        <v>3427</v>
      </c>
      <c r="AS625" t="s">
        <v>3428</v>
      </c>
      <c r="AT625" t="s">
        <v>6477</v>
      </c>
      <c r="AU625">
        <v>1993</v>
      </c>
      <c r="AV625">
        <v>40</v>
      </c>
      <c r="AW625">
        <v>1</v>
      </c>
      <c r="AX625" t="s">
        <v>74</v>
      </c>
      <c r="AY625" t="s">
        <v>74</v>
      </c>
      <c r="AZ625" t="s">
        <v>74</v>
      </c>
      <c r="BA625" t="s">
        <v>74</v>
      </c>
      <c r="BB625">
        <v>169</v>
      </c>
      <c r="BC625">
        <v>203</v>
      </c>
      <c r="BD625" t="s">
        <v>74</v>
      </c>
      <c r="BE625" t="s">
        <v>6968</v>
      </c>
      <c r="BF625" t="str">
        <f>HYPERLINK("http://dx.doi.org/10.1016/0967-0637(93)90060-G","http://dx.doi.org/10.1016/0967-0637(93)90060-G")</f>
        <v>http://dx.doi.org/10.1016/0967-0637(93)90060-G</v>
      </c>
      <c r="BG625" t="s">
        <v>74</v>
      </c>
      <c r="BH625" t="s">
        <v>74</v>
      </c>
      <c r="BI625">
        <v>35</v>
      </c>
      <c r="BJ625" t="s">
        <v>963</v>
      </c>
      <c r="BK625" t="s">
        <v>88</v>
      </c>
      <c r="BL625" t="s">
        <v>963</v>
      </c>
      <c r="BM625" t="s">
        <v>6961</v>
      </c>
      <c r="BN625" t="s">
        <v>74</v>
      </c>
      <c r="BO625" t="s">
        <v>74</v>
      </c>
      <c r="BP625" t="s">
        <v>74</v>
      </c>
      <c r="BQ625" t="s">
        <v>74</v>
      </c>
      <c r="BR625" t="s">
        <v>91</v>
      </c>
      <c r="BS625" t="s">
        <v>6969</v>
      </c>
      <c r="BT625" t="str">
        <f>HYPERLINK("https%3A%2F%2Fwww.webofscience.com%2Fwos%2Fwoscc%2Ffull-record%2FWOS:A1993KJ94900011","View Full Record in Web of Science")</f>
        <v>View Full Record in Web of Science</v>
      </c>
    </row>
    <row r="626" spans="1:72" x14ac:dyDescent="0.15">
      <c r="A626" t="s">
        <v>72</v>
      </c>
      <c r="B626" t="s">
        <v>6970</v>
      </c>
      <c r="C626" t="s">
        <v>74</v>
      </c>
      <c r="D626" t="s">
        <v>74</v>
      </c>
      <c r="E626" t="s">
        <v>74</v>
      </c>
      <c r="F626" t="s">
        <v>6970</v>
      </c>
      <c r="G626" t="s">
        <v>74</v>
      </c>
      <c r="H626" t="s">
        <v>74</v>
      </c>
      <c r="I626" t="s">
        <v>6971</v>
      </c>
      <c r="J626" t="s">
        <v>6972</v>
      </c>
      <c r="K626" t="s">
        <v>74</v>
      </c>
      <c r="L626" t="s">
        <v>74</v>
      </c>
      <c r="M626" t="s">
        <v>77</v>
      </c>
      <c r="N626" t="s">
        <v>78</v>
      </c>
      <c r="O626" t="s">
        <v>74</v>
      </c>
      <c r="P626" t="s">
        <v>74</v>
      </c>
      <c r="Q626" t="s">
        <v>74</v>
      </c>
      <c r="R626" t="s">
        <v>74</v>
      </c>
      <c r="S626" t="s">
        <v>74</v>
      </c>
      <c r="T626" t="s">
        <v>74</v>
      </c>
      <c r="U626" t="s">
        <v>6973</v>
      </c>
      <c r="V626" t="s">
        <v>6974</v>
      </c>
      <c r="W626" t="s">
        <v>74</v>
      </c>
      <c r="X626" t="s">
        <v>74</v>
      </c>
      <c r="Y626" t="s">
        <v>6975</v>
      </c>
      <c r="Z626" t="s">
        <v>74</v>
      </c>
      <c r="AA626" t="s">
        <v>74</v>
      </c>
      <c r="AB626" t="s">
        <v>74</v>
      </c>
      <c r="AC626" t="s">
        <v>74</v>
      </c>
      <c r="AD626" t="s">
        <v>74</v>
      </c>
      <c r="AE626" t="s">
        <v>74</v>
      </c>
      <c r="AF626" t="s">
        <v>74</v>
      </c>
      <c r="AG626">
        <v>31</v>
      </c>
      <c r="AH626">
        <v>32</v>
      </c>
      <c r="AI626">
        <v>45</v>
      </c>
      <c r="AJ626">
        <v>1</v>
      </c>
      <c r="AK626">
        <v>14</v>
      </c>
      <c r="AL626" t="s">
        <v>873</v>
      </c>
      <c r="AM626" t="s">
        <v>140</v>
      </c>
      <c r="AN626" t="s">
        <v>874</v>
      </c>
      <c r="AO626" t="s">
        <v>6976</v>
      </c>
      <c r="AP626" t="s">
        <v>74</v>
      </c>
      <c r="AQ626" t="s">
        <v>74</v>
      </c>
      <c r="AR626" t="s">
        <v>6977</v>
      </c>
      <c r="AS626" t="s">
        <v>6978</v>
      </c>
      <c r="AT626" t="s">
        <v>74</v>
      </c>
      <c r="AU626">
        <v>1993</v>
      </c>
      <c r="AV626">
        <v>40</v>
      </c>
      <c r="AW626" t="s">
        <v>1589</v>
      </c>
      <c r="AX626" t="s">
        <v>74</v>
      </c>
      <c r="AY626" t="s">
        <v>74</v>
      </c>
      <c r="AZ626" t="s">
        <v>74</v>
      </c>
      <c r="BA626" t="s">
        <v>74</v>
      </c>
      <c r="BB626">
        <v>1001</v>
      </c>
      <c r="BC626">
        <v>1031</v>
      </c>
      <c r="BD626" t="s">
        <v>74</v>
      </c>
      <c r="BE626" t="s">
        <v>6979</v>
      </c>
      <c r="BF626" t="str">
        <f>HYPERLINK("http://dx.doi.org/10.1016/0967-0645(93)90046-P","http://dx.doi.org/10.1016/0967-0645(93)90046-P")</f>
        <v>http://dx.doi.org/10.1016/0967-0645(93)90046-P</v>
      </c>
      <c r="BG626" t="s">
        <v>74</v>
      </c>
      <c r="BH626" t="s">
        <v>74</v>
      </c>
      <c r="BI626">
        <v>31</v>
      </c>
      <c r="BJ626" t="s">
        <v>963</v>
      </c>
      <c r="BK626" t="s">
        <v>88</v>
      </c>
      <c r="BL626" t="s">
        <v>963</v>
      </c>
      <c r="BM626" t="s">
        <v>6980</v>
      </c>
      <c r="BN626" t="s">
        <v>74</v>
      </c>
      <c r="BO626" t="s">
        <v>74</v>
      </c>
      <c r="BP626" t="s">
        <v>74</v>
      </c>
      <c r="BQ626" t="s">
        <v>74</v>
      </c>
      <c r="BR626" t="s">
        <v>91</v>
      </c>
      <c r="BS626" t="s">
        <v>6981</v>
      </c>
      <c r="BT626" t="str">
        <f>HYPERLINK("https%3A%2F%2Fwww.webofscience.com%2Fwos%2Fwoscc%2Ffull-record%2FWOS:A1993LQ56700010","View Full Record in Web of Science")</f>
        <v>View Full Record in Web of Science</v>
      </c>
    </row>
    <row r="627" spans="1:72" x14ac:dyDescent="0.15">
      <c r="A627" t="s">
        <v>72</v>
      </c>
      <c r="B627" t="s">
        <v>6982</v>
      </c>
      <c r="C627" t="s">
        <v>74</v>
      </c>
      <c r="D627" t="s">
        <v>74</v>
      </c>
      <c r="E627" t="s">
        <v>74</v>
      </c>
      <c r="F627" t="s">
        <v>6982</v>
      </c>
      <c r="G627" t="s">
        <v>74</v>
      </c>
      <c r="H627" t="s">
        <v>74</v>
      </c>
      <c r="I627" t="s">
        <v>6983</v>
      </c>
      <c r="J627" t="s">
        <v>6972</v>
      </c>
      <c r="K627" t="s">
        <v>74</v>
      </c>
      <c r="L627" t="s">
        <v>74</v>
      </c>
      <c r="M627" t="s">
        <v>77</v>
      </c>
      <c r="N627" t="s">
        <v>78</v>
      </c>
      <c r="O627" t="s">
        <v>74</v>
      </c>
      <c r="P627" t="s">
        <v>74</v>
      </c>
      <c r="Q627" t="s">
        <v>74</v>
      </c>
      <c r="R627" t="s">
        <v>74</v>
      </c>
      <c r="S627" t="s">
        <v>74</v>
      </c>
      <c r="T627" t="s">
        <v>74</v>
      </c>
      <c r="U627" t="s">
        <v>6984</v>
      </c>
      <c r="V627" t="s">
        <v>6985</v>
      </c>
      <c r="W627" t="s">
        <v>6986</v>
      </c>
      <c r="X627" t="s">
        <v>6987</v>
      </c>
      <c r="Y627" t="s">
        <v>74</v>
      </c>
      <c r="Z627" t="s">
        <v>74</v>
      </c>
      <c r="AA627" t="s">
        <v>74</v>
      </c>
      <c r="AB627" t="s">
        <v>74</v>
      </c>
      <c r="AC627" t="s">
        <v>74</v>
      </c>
      <c r="AD627" t="s">
        <v>74</v>
      </c>
      <c r="AE627" t="s">
        <v>74</v>
      </c>
      <c r="AF627" t="s">
        <v>74</v>
      </c>
      <c r="AG627">
        <v>66</v>
      </c>
      <c r="AH627">
        <v>9</v>
      </c>
      <c r="AI627">
        <v>9</v>
      </c>
      <c r="AJ627">
        <v>0</v>
      </c>
      <c r="AK627">
        <v>3</v>
      </c>
      <c r="AL627" t="s">
        <v>873</v>
      </c>
      <c r="AM627" t="s">
        <v>140</v>
      </c>
      <c r="AN627" t="s">
        <v>874</v>
      </c>
      <c r="AO627" t="s">
        <v>6976</v>
      </c>
      <c r="AP627" t="s">
        <v>74</v>
      </c>
      <c r="AQ627" t="s">
        <v>74</v>
      </c>
      <c r="AR627" t="s">
        <v>6977</v>
      </c>
      <c r="AS627" t="s">
        <v>6978</v>
      </c>
      <c r="AT627" t="s">
        <v>74</v>
      </c>
      <c r="AU627">
        <v>1993</v>
      </c>
      <c r="AV627">
        <v>40</v>
      </c>
      <c r="AW627" t="s">
        <v>1589</v>
      </c>
      <c r="AX627" t="s">
        <v>74</v>
      </c>
      <c r="AY627" t="s">
        <v>74</v>
      </c>
      <c r="AZ627" t="s">
        <v>74</v>
      </c>
      <c r="BA627" t="s">
        <v>74</v>
      </c>
      <c r="BB627">
        <v>1057</v>
      </c>
      <c r="BC627">
        <v>1071</v>
      </c>
      <c r="BD627" t="s">
        <v>74</v>
      </c>
      <c r="BE627" t="s">
        <v>6988</v>
      </c>
      <c r="BF627" t="str">
        <f>HYPERLINK("http://dx.doi.org/10.1016/0967-0645(93)90048-R","http://dx.doi.org/10.1016/0967-0645(93)90048-R")</f>
        <v>http://dx.doi.org/10.1016/0967-0645(93)90048-R</v>
      </c>
      <c r="BG627" t="s">
        <v>74</v>
      </c>
      <c r="BH627" t="s">
        <v>74</v>
      </c>
      <c r="BI627">
        <v>15</v>
      </c>
      <c r="BJ627" t="s">
        <v>963</v>
      </c>
      <c r="BK627" t="s">
        <v>88</v>
      </c>
      <c r="BL627" t="s">
        <v>963</v>
      </c>
      <c r="BM627" t="s">
        <v>6980</v>
      </c>
      <c r="BN627" t="s">
        <v>74</v>
      </c>
      <c r="BO627" t="s">
        <v>74</v>
      </c>
      <c r="BP627" t="s">
        <v>74</v>
      </c>
      <c r="BQ627" t="s">
        <v>74</v>
      </c>
      <c r="BR627" t="s">
        <v>91</v>
      </c>
      <c r="BS627" t="s">
        <v>6989</v>
      </c>
      <c r="BT627" t="str">
        <f>HYPERLINK("https%3A%2F%2Fwww.webofscience.com%2Fwos%2Fwoscc%2Ffull-record%2FWOS:A1993LQ56700012","View Full Record in Web of Science")</f>
        <v>View Full Record in Web of Science</v>
      </c>
    </row>
    <row r="628" spans="1:72" x14ac:dyDescent="0.15">
      <c r="A628" t="s">
        <v>6421</v>
      </c>
      <c r="B628" t="s">
        <v>6990</v>
      </c>
      <c r="C628" t="s">
        <v>74</v>
      </c>
      <c r="D628" t="s">
        <v>6991</v>
      </c>
      <c r="E628" t="s">
        <v>74</v>
      </c>
      <c r="F628" t="s">
        <v>6990</v>
      </c>
      <c r="G628" t="s">
        <v>74</v>
      </c>
      <c r="H628" t="s">
        <v>74</v>
      </c>
      <c r="I628" t="s">
        <v>6992</v>
      </c>
      <c r="J628" t="s">
        <v>6993</v>
      </c>
      <c r="K628" t="s">
        <v>74</v>
      </c>
      <c r="L628" t="s">
        <v>74</v>
      </c>
      <c r="M628" t="s">
        <v>77</v>
      </c>
      <c r="N628" t="s">
        <v>6426</v>
      </c>
      <c r="O628" t="s">
        <v>6994</v>
      </c>
      <c r="P628" t="s">
        <v>6995</v>
      </c>
      <c r="Q628" t="s">
        <v>6996</v>
      </c>
      <c r="R628" t="s">
        <v>74</v>
      </c>
      <c r="S628" t="s">
        <v>74</v>
      </c>
      <c r="T628" t="s">
        <v>74</v>
      </c>
      <c r="U628" t="s">
        <v>74</v>
      </c>
      <c r="V628" t="s">
        <v>74</v>
      </c>
      <c r="W628" t="s">
        <v>6997</v>
      </c>
      <c r="X628" t="s">
        <v>1512</v>
      </c>
      <c r="Y628" t="s">
        <v>74</v>
      </c>
      <c r="Z628" t="s">
        <v>74</v>
      </c>
      <c r="AA628" t="s">
        <v>74</v>
      </c>
      <c r="AB628" t="s">
        <v>74</v>
      </c>
      <c r="AC628" t="s">
        <v>74</v>
      </c>
      <c r="AD628" t="s">
        <v>74</v>
      </c>
      <c r="AE628" t="s">
        <v>74</v>
      </c>
      <c r="AF628" t="s">
        <v>74</v>
      </c>
      <c r="AG628">
        <v>0</v>
      </c>
      <c r="AH628">
        <v>7</v>
      </c>
      <c r="AI628">
        <v>7</v>
      </c>
      <c r="AJ628">
        <v>0</v>
      </c>
      <c r="AK628">
        <v>0</v>
      </c>
      <c r="AL628" t="s">
        <v>1713</v>
      </c>
      <c r="AM628" t="s">
        <v>320</v>
      </c>
      <c r="AN628" t="s">
        <v>6863</v>
      </c>
      <c r="AO628" t="s">
        <v>74</v>
      </c>
      <c r="AP628" t="s">
        <v>74</v>
      </c>
      <c r="AQ628" t="s">
        <v>6998</v>
      </c>
      <c r="AR628" t="s">
        <v>74</v>
      </c>
      <c r="AS628" t="s">
        <v>74</v>
      </c>
      <c r="AT628" t="s">
        <v>74</v>
      </c>
      <c r="AU628">
        <v>1993</v>
      </c>
      <c r="AV628" t="s">
        <v>74</v>
      </c>
      <c r="AW628" t="s">
        <v>74</v>
      </c>
      <c r="AX628" t="s">
        <v>74</v>
      </c>
      <c r="AY628" t="s">
        <v>74</v>
      </c>
      <c r="AZ628" t="s">
        <v>74</v>
      </c>
      <c r="BA628" t="s">
        <v>74</v>
      </c>
      <c r="BB628">
        <v>43</v>
      </c>
      <c r="BC628">
        <v>52</v>
      </c>
      <c r="BD628" t="s">
        <v>74</v>
      </c>
      <c r="BE628" t="s">
        <v>74</v>
      </c>
      <c r="BF628" t="s">
        <v>74</v>
      </c>
      <c r="BG628" t="s">
        <v>74</v>
      </c>
      <c r="BH628" t="s">
        <v>74</v>
      </c>
      <c r="BI628">
        <v>10</v>
      </c>
      <c r="BJ628" t="s">
        <v>6999</v>
      </c>
      <c r="BK628" t="s">
        <v>6433</v>
      </c>
      <c r="BL628" t="s">
        <v>7000</v>
      </c>
      <c r="BM628" t="s">
        <v>7001</v>
      </c>
      <c r="BN628" t="s">
        <v>74</v>
      </c>
      <c r="BO628" t="s">
        <v>74</v>
      </c>
      <c r="BP628" t="s">
        <v>74</v>
      </c>
      <c r="BQ628" t="s">
        <v>74</v>
      </c>
      <c r="BR628" t="s">
        <v>91</v>
      </c>
      <c r="BS628" t="s">
        <v>7002</v>
      </c>
      <c r="BT628" t="str">
        <f>HYPERLINK("https%3A%2F%2Fwww.webofscience.com%2Fwos%2Fwoscc%2Ffull-record%2FWOS:A1993BA12A00006","View Full Record in Web of Science")</f>
        <v>View Full Record in Web of Science</v>
      </c>
    </row>
    <row r="629" spans="1:72" x14ac:dyDescent="0.15">
      <c r="A629" t="s">
        <v>6421</v>
      </c>
      <c r="B629" t="s">
        <v>4894</v>
      </c>
      <c r="C629" t="s">
        <v>74</v>
      </c>
      <c r="D629" t="s">
        <v>6991</v>
      </c>
      <c r="E629" t="s">
        <v>74</v>
      </c>
      <c r="F629" t="s">
        <v>4894</v>
      </c>
      <c r="G629" t="s">
        <v>74</v>
      </c>
      <c r="H629" t="s">
        <v>74</v>
      </c>
      <c r="I629" t="s">
        <v>7003</v>
      </c>
      <c r="J629" t="s">
        <v>6993</v>
      </c>
      <c r="K629" t="s">
        <v>74</v>
      </c>
      <c r="L629" t="s">
        <v>74</v>
      </c>
      <c r="M629" t="s">
        <v>77</v>
      </c>
      <c r="N629" t="s">
        <v>6426</v>
      </c>
      <c r="O629" t="s">
        <v>6994</v>
      </c>
      <c r="P629" t="s">
        <v>6995</v>
      </c>
      <c r="Q629" t="s">
        <v>6996</v>
      </c>
      <c r="R629" t="s">
        <v>74</v>
      </c>
      <c r="S629" t="s">
        <v>74</v>
      </c>
      <c r="T629" t="s">
        <v>74</v>
      </c>
      <c r="U629" t="s">
        <v>74</v>
      </c>
      <c r="V629" t="s">
        <v>74</v>
      </c>
      <c r="W629" t="s">
        <v>7004</v>
      </c>
      <c r="X629" t="s">
        <v>7005</v>
      </c>
      <c r="Y629" t="s">
        <v>74</v>
      </c>
      <c r="Z629" t="s">
        <v>74</v>
      </c>
      <c r="AA629" t="s">
        <v>74</v>
      </c>
      <c r="AB629" t="s">
        <v>74</v>
      </c>
      <c r="AC629" t="s">
        <v>74</v>
      </c>
      <c r="AD629" t="s">
        <v>74</v>
      </c>
      <c r="AE629" t="s">
        <v>74</v>
      </c>
      <c r="AF629" t="s">
        <v>74</v>
      </c>
      <c r="AG629">
        <v>0</v>
      </c>
      <c r="AH629">
        <v>19</v>
      </c>
      <c r="AI629">
        <v>20</v>
      </c>
      <c r="AJ629">
        <v>0</v>
      </c>
      <c r="AK629">
        <v>2</v>
      </c>
      <c r="AL629" t="s">
        <v>1713</v>
      </c>
      <c r="AM629" t="s">
        <v>320</v>
      </c>
      <c r="AN629" t="s">
        <v>6863</v>
      </c>
      <c r="AO629" t="s">
        <v>74</v>
      </c>
      <c r="AP629" t="s">
        <v>74</v>
      </c>
      <c r="AQ629" t="s">
        <v>6998</v>
      </c>
      <c r="AR629" t="s">
        <v>74</v>
      </c>
      <c r="AS629" t="s">
        <v>74</v>
      </c>
      <c r="AT629" t="s">
        <v>74</v>
      </c>
      <c r="AU629">
        <v>1993</v>
      </c>
      <c r="AV629" t="s">
        <v>74</v>
      </c>
      <c r="AW629" t="s">
        <v>74</v>
      </c>
      <c r="AX629" t="s">
        <v>74</v>
      </c>
      <c r="AY629" t="s">
        <v>74</v>
      </c>
      <c r="AZ629" t="s">
        <v>74</v>
      </c>
      <c r="BA629" t="s">
        <v>74</v>
      </c>
      <c r="BB629">
        <v>95</v>
      </c>
      <c r="BC629">
        <v>102</v>
      </c>
      <c r="BD629" t="s">
        <v>74</v>
      </c>
      <c r="BE629" t="s">
        <v>74</v>
      </c>
      <c r="BF629" t="s">
        <v>74</v>
      </c>
      <c r="BG629" t="s">
        <v>74</v>
      </c>
      <c r="BH629" t="s">
        <v>74</v>
      </c>
      <c r="BI629">
        <v>8</v>
      </c>
      <c r="BJ629" t="s">
        <v>6999</v>
      </c>
      <c r="BK629" t="s">
        <v>6433</v>
      </c>
      <c r="BL629" t="s">
        <v>7000</v>
      </c>
      <c r="BM629" t="s">
        <v>7001</v>
      </c>
      <c r="BN629" t="s">
        <v>74</v>
      </c>
      <c r="BO629" t="s">
        <v>74</v>
      </c>
      <c r="BP629" t="s">
        <v>74</v>
      </c>
      <c r="BQ629" t="s">
        <v>74</v>
      </c>
      <c r="BR629" t="s">
        <v>91</v>
      </c>
      <c r="BS629" t="s">
        <v>7006</v>
      </c>
      <c r="BT629" t="str">
        <f>HYPERLINK("https%3A%2F%2Fwww.webofscience.com%2Fwos%2Fwoscc%2Ffull-record%2FWOS:A1993BA12A00011","View Full Record in Web of Science")</f>
        <v>View Full Record in Web of Science</v>
      </c>
    </row>
    <row r="630" spans="1:72" x14ac:dyDescent="0.15">
      <c r="A630" t="s">
        <v>6421</v>
      </c>
      <c r="B630" t="s">
        <v>7007</v>
      </c>
      <c r="C630" t="s">
        <v>74</v>
      </c>
      <c r="D630" t="s">
        <v>7008</v>
      </c>
      <c r="E630" t="s">
        <v>74</v>
      </c>
      <c r="F630" t="s">
        <v>7007</v>
      </c>
      <c r="G630" t="s">
        <v>74</v>
      </c>
      <c r="H630" t="s">
        <v>74</v>
      </c>
      <c r="I630" t="s">
        <v>7009</v>
      </c>
      <c r="J630" t="s">
        <v>7010</v>
      </c>
      <c r="K630" t="s">
        <v>7011</v>
      </c>
      <c r="L630" t="s">
        <v>74</v>
      </c>
      <c r="M630" t="s">
        <v>77</v>
      </c>
      <c r="N630" t="s">
        <v>6426</v>
      </c>
      <c r="O630" t="s">
        <v>7012</v>
      </c>
      <c r="P630" t="s">
        <v>7013</v>
      </c>
      <c r="Q630" t="s">
        <v>7014</v>
      </c>
      <c r="R630" t="s">
        <v>74</v>
      </c>
      <c r="S630" t="s">
        <v>74</v>
      </c>
      <c r="T630" t="s">
        <v>74</v>
      </c>
      <c r="U630" t="s">
        <v>74</v>
      </c>
      <c r="V630" t="s">
        <v>74</v>
      </c>
      <c r="W630" t="s">
        <v>74</v>
      </c>
      <c r="X630" t="s">
        <v>74</v>
      </c>
      <c r="Y630" t="s">
        <v>74</v>
      </c>
      <c r="Z630" t="s">
        <v>74</v>
      </c>
      <c r="AA630" t="s">
        <v>74</v>
      </c>
      <c r="AB630" t="s">
        <v>74</v>
      </c>
      <c r="AC630" t="s">
        <v>74</v>
      </c>
      <c r="AD630" t="s">
        <v>74</v>
      </c>
      <c r="AE630" t="s">
        <v>74</v>
      </c>
      <c r="AF630" t="s">
        <v>74</v>
      </c>
      <c r="AG630">
        <v>0</v>
      </c>
      <c r="AH630">
        <v>31</v>
      </c>
      <c r="AI630">
        <v>33</v>
      </c>
      <c r="AJ630">
        <v>1</v>
      </c>
      <c r="AK630">
        <v>1</v>
      </c>
      <c r="AL630" t="s">
        <v>7015</v>
      </c>
      <c r="AM630" t="s">
        <v>7016</v>
      </c>
      <c r="AN630" t="s">
        <v>7016</v>
      </c>
      <c r="AO630" t="s">
        <v>74</v>
      </c>
      <c r="AP630" t="s">
        <v>74</v>
      </c>
      <c r="AQ630" t="s">
        <v>7017</v>
      </c>
      <c r="AR630" t="s">
        <v>7018</v>
      </c>
      <c r="AS630" t="s">
        <v>74</v>
      </c>
      <c r="AT630" t="s">
        <v>74</v>
      </c>
      <c r="AU630">
        <v>1993</v>
      </c>
      <c r="AV630" t="s">
        <v>74</v>
      </c>
      <c r="AW630" t="s">
        <v>74</v>
      </c>
      <c r="AX630" t="s">
        <v>74</v>
      </c>
      <c r="AY630" t="s">
        <v>74</v>
      </c>
      <c r="AZ630" t="s">
        <v>74</v>
      </c>
      <c r="BA630" t="s">
        <v>74</v>
      </c>
      <c r="BB630">
        <v>73</v>
      </c>
      <c r="BC630">
        <v>101</v>
      </c>
      <c r="BD630" t="s">
        <v>74</v>
      </c>
      <c r="BE630" t="s">
        <v>74</v>
      </c>
      <c r="BF630" t="s">
        <v>74</v>
      </c>
      <c r="BG630" t="s">
        <v>74</v>
      </c>
      <c r="BH630" t="s">
        <v>74</v>
      </c>
      <c r="BI630">
        <v>29</v>
      </c>
      <c r="BJ630" t="s">
        <v>7019</v>
      </c>
      <c r="BK630" t="s">
        <v>6433</v>
      </c>
      <c r="BL630" t="s">
        <v>7020</v>
      </c>
      <c r="BM630" t="s">
        <v>7021</v>
      </c>
      <c r="BN630" t="s">
        <v>74</v>
      </c>
      <c r="BO630" t="s">
        <v>74</v>
      </c>
      <c r="BP630" t="s">
        <v>74</v>
      </c>
      <c r="BQ630" t="s">
        <v>74</v>
      </c>
      <c r="BR630" t="s">
        <v>91</v>
      </c>
      <c r="BS630" t="s">
        <v>7022</v>
      </c>
      <c r="BT630" t="str">
        <f>HYPERLINK("https%3A%2F%2Fwww.webofscience.com%2Fwos%2Fwoscc%2Ffull-record%2FWOS:A1993BX82S00005","View Full Record in Web of Science")</f>
        <v>View Full Record in Web of Science</v>
      </c>
    </row>
    <row r="631" spans="1:72" x14ac:dyDescent="0.15">
      <c r="A631" t="s">
        <v>72</v>
      </c>
      <c r="B631" t="s">
        <v>7023</v>
      </c>
      <c r="C631" t="s">
        <v>74</v>
      </c>
      <c r="D631" t="s">
        <v>74</v>
      </c>
      <c r="E631" t="s">
        <v>74</v>
      </c>
      <c r="F631" t="s">
        <v>7023</v>
      </c>
      <c r="G631" t="s">
        <v>74</v>
      </c>
      <c r="H631" t="s">
        <v>74</v>
      </c>
      <c r="I631" t="s">
        <v>7024</v>
      </c>
      <c r="J631" t="s">
        <v>7025</v>
      </c>
      <c r="K631" t="s">
        <v>74</v>
      </c>
      <c r="L631" t="s">
        <v>74</v>
      </c>
      <c r="M631" t="s">
        <v>77</v>
      </c>
      <c r="N631" t="s">
        <v>78</v>
      </c>
      <c r="O631" t="s">
        <v>74</v>
      </c>
      <c r="P631" t="s">
        <v>74</v>
      </c>
      <c r="Q631" t="s">
        <v>74</v>
      </c>
      <c r="R631" t="s">
        <v>74</v>
      </c>
      <c r="S631" t="s">
        <v>74</v>
      </c>
      <c r="T631" t="s">
        <v>7026</v>
      </c>
      <c r="U631" t="s">
        <v>74</v>
      </c>
      <c r="V631" t="s">
        <v>7027</v>
      </c>
      <c r="W631" t="s">
        <v>7028</v>
      </c>
      <c r="X631" t="s">
        <v>7029</v>
      </c>
      <c r="Y631" t="s">
        <v>7030</v>
      </c>
      <c r="Z631" t="s">
        <v>74</v>
      </c>
      <c r="AA631" t="s">
        <v>7031</v>
      </c>
      <c r="AB631" t="s">
        <v>74</v>
      </c>
      <c r="AC631" t="s">
        <v>74</v>
      </c>
      <c r="AD631" t="s">
        <v>74</v>
      </c>
      <c r="AE631" t="s">
        <v>74</v>
      </c>
      <c r="AF631" t="s">
        <v>74</v>
      </c>
      <c r="AG631">
        <v>19</v>
      </c>
      <c r="AH631">
        <v>20</v>
      </c>
      <c r="AI631">
        <v>23</v>
      </c>
      <c r="AJ631">
        <v>0</v>
      </c>
      <c r="AK631">
        <v>4</v>
      </c>
      <c r="AL631" t="s">
        <v>520</v>
      </c>
      <c r="AM631" t="s">
        <v>140</v>
      </c>
      <c r="AN631" t="s">
        <v>1602</v>
      </c>
      <c r="AO631" t="s">
        <v>7032</v>
      </c>
      <c r="AP631" t="s">
        <v>74</v>
      </c>
      <c r="AQ631" t="s">
        <v>74</v>
      </c>
      <c r="AR631" t="s">
        <v>7033</v>
      </c>
      <c r="AS631" t="s">
        <v>7034</v>
      </c>
      <c r="AT631" t="s">
        <v>74</v>
      </c>
      <c r="AU631">
        <v>1993</v>
      </c>
      <c r="AV631">
        <v>80</v>
      </c>
      <c r="AW631">
        <v>3</v>
      </c>
      <c r="AX631" t="s">
        <v>74</v>
      </c>
      <c r="AY631" t="s">
        <v>74</v>
      </c>
      <c r="AZ631" t="s">
        <v>74</v>
      </c>
      <c r="BA631" t="s">
        <v>74</v>
      </c>
      <c r="BB631">
        <v>223</v>
      </c>
      <c r="BC631">
        <v>230</v>
      </c>
      <c r="BD631" t="s">
        <v>74</v>
      </c>
      <c r="BE631" t="s">
        <v>7035</v>
      </c>
      <c r="BF631" t="str">
        <f>HYPERLINK("http://dx.doi.org/10.1016/0269-7491(93)90042-M","http://dx.doi.org/10.1016/0269-7491(93)90042-M")</f>
        <v>http://dx.doi.org/10.1016/0269-7491(93)90042-M</v>
      </c>
      <c r="BG631" t="s">
        <v>74</v>
      </c>
      <c r="BH631" t="s">
        <v>74</v>
      </c>
      <c r="BI631">
        <v>8</v>
      </c>
      <c r="BJ631" t="s">
        <v>346</v>
      </c>
      <c r="BK631" t="s">
        <v>88</v>
      </c>
      <c r="BL631" t="s">
        <v>347</v>
      </c>
      <c r="BM631" t="s">
        <v>7036</v>
      </c>
      <c r="BN631">
        <v>15091841</v>
      </c>
      <c r="BO631" t="s">
        <v>74</v>
      </c>
      <c r="BP631" t="s">
        <v>74</v>
      </c>
      <c r="BQ631" t="s">
        <v>74</v>
      </c>
      <c r="BR631" t="s">
        <v>91</v>
      </c>
      <c r="BS631" t="s">
        <v>7037</v>
      </c>
      <c r="BT631" t="str">
        <f>HYPERLINK("https%3A%2F%2Fwww.webofscience.com%2Fwos%2Fwoscc%2Ffull-record%2FWOS:A1993LF36900002","View Full Record in Web of Science")</f>
        <v>View Full Record in Web of Science</v>
      </c>
    </row>
    <row r="632" spans="1:72" x14ac:dyDescent="0.15">
      <c r="A632" t="s">
        <v>72</v>
      </c>
      <c r="B632" t="s">
        <v>7038</v>
      </c>
      <c r="C632" t="s">
        <v>74</v>
      </c>
      <c r="D632" t="s">
        <v>74</v>
      </c>
      <c r="E632" t="s">
        <v>74</v>
      </c>
      <c r="F632" t="s">
        <v>7038</v>
      </c>
      <c r="G632" t="s">
        <v>74</v>
      </c>
      <c r="H632" t="s">
        <v>74</v>
      </c>
      <c r="I632" t="s">
        <v>7039</v>
      </c>
      <c r="J632" t="s">
        <v>7040</v>
      </c>
      <c r="K632" t="s">
        <v>74</v>
      </c>
      <c r="L632" t="s">
        <v>74</v>
      </c>
      <c r="M632" t="s">
        <v>77</v>
      </c>
      <c r="N632" t="s">
        <v>78</v>
      </c>
      <c r="O632" t="s">
        <v>74</v>
      </c>
      <c r="P632" t="s">
        <v>74</v>
      </c>
      <c r="Q632" t="s">
        <v>74</v>
      </c>
      <c r="R632" t="s">
        <v>74</v>
      </c>
      <c r="S632" t="s">
        <v>74</v>
      </c>
      <c r="T632" t="s">
        <v>7041</v>
      </c>
      <c r="U632" t="s">
        <v>74</v>
      </c>
      <c r="V632" t="s">
        <v>7042</v>
      </c>
      <c r="W632" t="s">
        <v>7043</v>
      </c>
      <c r="X632" t="s">
        <v>7044</v>
      </c>
      <c r="Y632" t="s">
        <v>7045</v>
      </c>
      <c r="Z632" t="s">
        <v>74</v>
      </c>
      <c r="AA632" t="s">
        <v>7046</v>
      </c>
      <c r="AB632" t="s">
        <v>7047</v>
      </c>
      <c r="AC632" t="s">
        <v>74</v>
      </c>
      <c r="AD632" t="s">
        <v>74</v>
      </c>
      <c r="AE632" t="s">
        <v>74</v>
      </c>
      <c r="AF632" t="s">
        <v>74</v>
      </c>
      <c r="AG632">
        <v>4</v>
      </c>
      <c r="AH632">
        <v>35</v>
      </c>
      <c r="AI632">
        <v>37</v>
      </c>
      <c r="AJ632">
        <v>1</v>
      </c>
      <c r="AK632">
        <v>3</v>
      </c>
      <c r="AL632" t="s">
        <v>938</v>
      </c>
      <c r="AM632" t="s">
        <v>3578</v>
      </c>
      <c r="AN632" t="s">
        <v>3579</v>
      </c>
      <c r="AO632" t="s">
        <v>7048</v>
      </c>
      <c r="AP632" t="s">
        <v>74</v>
      </c>
      <c r="AQ632" t="s">
        <v>74</v>
      </c>
      <c r="AR632" t="s">
        <v>7049</v>
      </c>
      <c r="AS632" t="s">
        <v>7050</v>
      </c>
      <c r="AT632" t="s">
        <v>6477</v>
      </c>
      <c r="AU632">
        <v>1993</v>
      </c>
      <c r="AV632">
        <v>14</v>
      </c>
      <c r="AW632">
        <v>1</v>
      </c>
      <c r="AX632" t="s">
        <v>74</v>
      </c>
      <c r="AY632" t="s">
        <v>74</v>
      </c>
      <c r="AZ632" t="s">
        <v>74</v>
      </c>
      <c r="BA632" t="s">
        <v>74</v>
      </c>
      <c r="BB632">
        <v>25</v>
      </c>
      <c r="BC632">
        <v>43</v>
      </c>
      <c r="BD632" t="s">
        <v>74</v>
      </c>
      <c r="BE632" t="s">
        <v>7051</v>
      </c>
      <c r="BF632" t="str">
        <f>HYPERLINK("http://dx.doi.org/10.1080/09593339309385262","http://dx.doi.org/10.1080/09593339309385262")</f>
        <v>http://dx.doi.org/10.1080/09593339309385262</v>
      </c>
      <c r="BG632" t="s">
        <v>74</v>
      </c>
      <c r="BH632" t="s">
        <v>74</v>
      </c>
      <c r="BI632">
        <v>19</v>
      </c>
      <c r="BJ632" t="s">
        <v>346</v>
      </c>
      <c r="BK632" t="s">
        <v>88</v>
      </c>
      <c r="BL632" t="s">
        <v>347</v>
      </c>
      <c r="BM632" t="s">
        <v>7052</v>
      </c>
      <c r="BN632" t="s">
        <v>74</v>
      </c>
      <c r="BO632" t="s">
        <v>74</v>
      </c>
      <c r="BP632" t="s">
        <v>74</v>
      </c>
      <c r="BQ632" t="s">
        <v>74</v>
      </c>
      <c r="BR632" t="s">
        <v>91</v>
      </c>
      <c r="BS632" t="s">
        <v>7053</v>
      </c>
      <c r="BT632" t="str">
        <f>HYPERLINK("https%3A%2F%2Fwww.webofscience.com%2Fwos%2Fwoscc%2Ffull-record%2FWOS:A1993KL09300002","View Full Record in Web of Science")</f>
        <v>View Full Record in Web of Science</v>
      </c>
    </row>
    <row r="633" spans="1:72" x14ac:dyDescent="0.15">
      <c r="A633" t="s">
        <v>72</v>
      </c>
      <c r="B633" t="s">
        <v>7054</v>
      </c>
      <c r="C633" t="s">
        <v>74</v>
      </c>
      <c r="D633" t="s">
        <v>74</v>
      </c>
      <c r="E633" t="s">
        <v>74</v>
      </c>
      <c r="F633" t="s">
        <v>7054</v>
      </c>
      <c r="G633" t="s">
        <v>74</v>
      </c>
      <c r="H633" t="s">
        <v>74</v>
      </c>
      <c r="I633" t="s">
        <v>7055</v>
      </c>
      <c r="J633" t="s">
        <v>7056</v>
      </c>
      <c r="K633" t="s">
        <v>74</v>
      </c>
      <c r="L633" t="s">
        <v>74</v>
      </c>
      <c r="M633" t="s">
        <v>7057</v>
      </c>
      <c r="N633" t="s">
        <v>78</v>
      </c>
      <c r="O633" t="s">
        <v>74</v>
      </c>
      <c r="P633" t="s">
        <v>74</v>
      </c>
      <c r="Q633" t="s">
        <v>74</v>
      </c>
      <c r="R633" t="s">
        <v>74</v>
      </c>
      <c r="S633" t="s">
        <v>74</v>
      </c>
      <c r="T633" t="s">
        <v>74</v>
      </c>
      <c r="U633" t="s">
        <v>7058</v>
      </c>
      <c r="V633" t="s">
        <v>7059</v>
      </c>
      <c r="W633" t="s">
        <v>74</v>
      </c>
      <c r="X633" t="s">
        <v>74</v>
      </c>
      <c r="Y633" t="s">
        <v>74</v>
      </c>
      <c r="Z633" t="s">
        <v>74</v>
      </c>
      <c r="AA633" t="s">
        <v>74</v>
      </c>
      <c r="AB633" t="s">
        <v>74</v>
      </c>
      <c r="AC633" t="s">
        <v>74</v>
      </c>
      <c r="AD633" t="s">
        <v>74</v>
      </c>
      <c r="AE633" t="s">
        <v>74</v>
      </c>
      <c r="AF633" t="s">
        <v>74</v>
      </c>
      <c r="AG633">
        <v>50</v>
      </c>
      <c r="AH633">
        <v>1</v>
      </c>
      <c r="AI633">
        <v>1</v>
      </c>
      <c r="AJ633">
        <v>1</v>
      </c>
      <c r="AK633">
        <v>2</v>
      </c>
      <c r="AL633" t="s">
        <v>7060</v>
      </c>
      <c r="AM633" t="s">
        <v>7061</v>
      </c>
      <c r="AN633" t="s">
        <v>7062</v>
      </c>
      <c r="AO633" t="s">
        <v>7063</v>
      </c>
      <c r="AP633" t="s">
        <v>74</v>
      </c>
      <c r="AQ633" t="s">
        <v>74</v>
      </c>
      <c r="AR633" t="s">
        <v>7064</v>
      </c>
      <c r="AS633" t="s">
        <v>7065</v>
      </c>
      <c r="AT633" t="s">
        <v>6477</v>
      </c>
      <c r="AU633">
        <v>1993</v>
      </c>
      <c r="AV633">
        <v>46</v>
      </c>
      <c r="AW633">
        <v>1</v>
      </c>
      <c r="AX633" t="s">
        <v>74</v>
      </c>
      <c r="AY633" t="s">
        <v>74</v>
      </c>
      <c r="AZ633" t="s">
        <v>74</v>
      </c>
      <c r="BA633" t="s">
        <v>74</v>
      </c>
      <c r="BB633">
        <v>26</v>
      </c>
      <c r="BC633">
        <v>33</v>
      </c>
      <c r="BD633" t="s">
        <v>74</v>
      </c>
      <c r="BE633" t="s">
        <v>74</v>
      </c>
      <c r="BF633" t="s">
        <v>74</v>
      </c>
      <c r="BG633" t="s">
        <v>74</v>
      </c>
      <c r="BH633" t="s">
        <v>74</v>
      </c>
      <c r="BI633">
        <v>8</v>
      </c>
      <c r="BJ633" t="s">
        <v>7066</v>
      </c>
      <c r="BK633" t="s">
        <v>88</v>
      </c>
      <c r="BL633" t="s">
        <v>7067</v>
      </c>
      <c r="BM633" t="s">
        <v>7068</v>
      </c>
      <c r="BN633" t="s">
        <v>74</v>
      </c>
      <c r="BO633" t="s">
        <v>74</v>
      </c>
      <c r="BP633" t="s">
        <v>74</v>
      </c>
      <c r="BQ633" t="s">
        <v>74</v>
      </c>
      <c r="BR633" t="s">
        <v>91</v>
      </c>
      <c r="BS633" t="s">
        <v>7069</v>
      </c>
      <c r="BT633" t="str">
        <f>HYPERLINK("https%3A%2F%2Fwww.webofscience.com%2Fwos%2Fwoscc%2Ffull-record%2FWOS:A1993KM01400008","View Full Record in Web of Science")</f>
        <v>View Full Record in Web of Science</v>
      </c>
    </row>
    <row r="634" spans="1:72" x14ac:dyDescent="0.15">
      <c r="A634" t="s">
        <v>72</v>
      </c>
      <c r="B634" t="s">
        <v>7070</v>
      </c>
      <c r="C634" t="s">
        <v>74</v>
      </c>
      <c r="D634" t="s">
        <v>74</v>
      </c>
      <c r="E634" t="s">
        <v>74</v>
      </c>
      <c r="F634" t="s">
        <v>7070</v>
      </c>
      <c r="G634" t="s">
        <v>74</v>
      </c>
      <c r="H634" t="s">
        <v>74</v>
      </c>
      <c r="I634" t="s">
        <v>7071</v>
      </c>
      <c r="J634" t="s">
        <v>7072</v>
      </c>
      <c r="K634" t="s">
        <v>74</v>
      </c>
      <c r="L634" t="s">
        <v>74</v>
      </c>
      <c r="M634" t="s">
        <v>77</v>
      </c>
      <c r="N634" t="s">
        <v>78</v>
      </c>
      <c r="O634" t="s">
        <v>74</v>
      </c>
      <c r="P634" t="s">
        <v>74</v>
      </c>
      <c r="Q634" t="s">
        <v>74</v>
      </c>
      <c r="R634" t="s">
        <v>74</v>
      </c>
      <c r="S634" t="s">
        <v>74</v>
      </c>
      <c r="T634" t="s">
        <v>74</v>
      </c>
      <c r="U634" t="s">
        <v>7073</v>
      </c>
      <c r="V634" t="s">
        <v>7074</v>
      </c>
      <c r="W634" t="s">
        <v>7075</v>
      </c>
      <c r="X634" t="s">
        <v>7076</v>
      </c>
      <c r="Y634" t="s">
        <v>7077</v>
      </c>
      <c r="Z634" t="s">
        <v>74</v>
      </c>
      <c r="AA634" t="s">
        <v>7078</v>
      </c>
      <c r="AB634" t="s">
        <v>7079</v>
      </c>
      <c r="AC634" t="s">
        <v>74</v>
      </c>
      <c r="AD634" t="s">
        <v>74</v>
      </c>
      <c r="AE634" t="s">
        <v>74</v>
      </c>
      <c r="AF634" t="s">
        <v>74</v>
      </c>
      <c r="AG634">
        <v>9</v>
      </c>
      <c r="AH634">
        <v>21</v>
      </c>
      <c r="AI634">
        <v>22</v>
      </c>
      <c r="AJ634">
        <v>0</v>
      </c>
      <c r="AK634">
        <v>2</v>
      </c>
      <c r="AL634" t="s">
        <v>7080</v>
      </c>
      <c r="AM634" t="s">
        <v>7081</v>
      </c>
      <c r="AN634" t="s">
        <v>7082</v>
      </c>
      <c r="AO634" t="s">
        <v>7083</v>
      </c>
      <c r="AP634" t="s">
        <v>74</v>
      </c>
      <c r="AQ634" t="s">
        <v>74</v>
      </c>
      <c r="AR634" t="s">
        <v>7084</v>
      </c>
      <c r="AS634" t="s">
        <v>74</v>
      </c>
      <c r="AT634" t="s">
        <v>74</v>
      </c>
      <c r="AU634">
        <v>1993</v>
      </c>
      <c r="AV634">
        <v>17</v>
      </c>
      <c r="AW634">
        <v>4</v>
      </c>
      <c r="AX634" t="s">
        <v>74</v>
      </c>
      <c r="AY634" t="s">
        <v>74</v>
      </c>
      <c r="AZ634" t="s">
        <v>74</v>
      </c>
      <c r="BA634" t="s">
        <v>74</v>
      </c>
      <c r="BB634">
        <v>307</v>
      </c>
      <c r="BC634">
        <v>322</v>
      </c>
      <c r="BD634" t="s">
        <v>74</v>
      </c>
      <c r="BE634" t="s">
        <v>74</v>
      </c>
      <c r="BF634" t="s">
        <v>74</v>
      </c>
      <c r="BG634" t="s">
        <v>74</v>
      </c>
      <c r="BH634" t="s">
        <v>74</v>
      </c>
      <c r="BI634">
        <v>16</v>
      </c>
      <c r="BJ634" t="s">
        <v>7085</v>
      </c>
      <c r="BK634" t="s">
        <v>88</v>
      </c>
      <c r="BL634" t="s">
        <v>89</v>
      </c>
      <c r="BM634" t="s">
        <v>7086</v>
      </c>
      <c r="BN634" t="s">
        <v>74</v>
      </c>
      <c r="BO634" t="s">
        <v>74</v>
      </c>
      <c r="BP634" t="s">
        <v>74</v>
      </c>
      <c r="BQ634" t="s">
        <v>74</v>
      </c>
      <c r="BR634" t="s">
        <v>91</v>
      </c>
      <c r="BS634" t="s">
        <v>7087</v>
      </c>
      <c r="BT634" t="str">
        <f>HYPERLINK("https%3A%2F%2Fwww.webofscience.com%2Fwos%2Fwoscc%2Ffull-record%2FWOS:A1993NC96500003","View Full Record in Web of Science")</f>
        <v>View Full Record in Web of Science</v>
      </c>
    </row>
    <row r="635" spans="1:72" x14ac:dyDescent="0.15">
      <c r="A635" t="s">
        <v>72</v>
      </c>
      <c r="B635" t="s">
        <v>7088</v>
      </c>
      <c r="C635" t="s">
        <v>74</v>
      </c>
      <c r="D635" t="s">
        <v>74</v>
      </c>
      <c r="E635" t="s">
        <v>74</v>
      </c>
      <c r="F635" t="s">
        <v>7088</v>
      </c>
      <c r="G635" t="s">
        <v>74</v>
      </c>
      <c r="H635" t="s">
        <v>74</v>
      </c>
      <c r="I635" t="s">
        <v>7089</v>
      </c>
      <c r="J635" t="s">
        <v>7090</v>
      </c>
      <c r="K635" t="s">
        <v>74</v>
      </c>
      <c r="L635" t="s">
        <v>74</v>
      </c>
      <c r="M635" t="s">
        <v>77</v>
      </c>
      <c r="N635" t="s">
        <v>78</v>
      </c>
      <c r="O635" t="s">
        <v>74</v>
      </c>
      <c r="P635" t="s">
        <v>74</v>
      </c>
      <c r="Q635" t="s">
        <v>74</v>
      </c>
      <c r="R635" t="s">
        <v>74</v>
      </c>
      <c r="S635" t="s">
        <v>74</v>
      </c>
      <c r="T635" t="s">
        <v>74</v>
      </c>
      <c r="U635" t="s">
        <v>7091</v>
      </c>
      <c r="V635" t="s">
        <v>74</v>
      </c>
      <c r="W635" t="s">
        <v>7092</v>
      </c>
      <c r="X635" t="s">
        <v>7093</v>
      </c>
      <c r="Y635" t="s">
        <v>7094</v>
      </c>
      <c r="Z635" t="s">
        <v>74</v>
      </c>
      <c r="AA635" t="s">
        <v>74</v>
      </c>
      <c r="AB635" t="s">
        <v>74</v>
      </c>
      <c r="AC635" t="s">
        <v>74</v>
      </c>
      <c r="AD635" t="s">
        <v>74</v>
      </c>
      <c r="AE635" t="s">
        <v>74</v>
      </c>
      <c r="AF635" t="s">
        <v>74</v>
      </c>
      <c r="AG635">
        <v>66</v>
      </c>
      <c r="AH635">
        <v>21</v>
      </c>
      <c r="AI635">
        <v>27</v>
      </c>
      <c r="AJ635">
        <v>0</v>
      </c>
      <c r="AK635">
        <v>9</v>
      </c>
      <c r="AL635" t="s">
        <v>2662</v>
      </c>
      <c r="AM635" t="s">
        <v>1245</v>
      </c>
      <c r="AN635" t="s">
        <v>2663</v>
      </c>
      <c r="AO635" t="s">
        <v>7095</v>
      </c>
      <c r="AP635" t="s">
        <v>74</v>
      </c>
      <c r="AQ635" t="s">
        <v>74</v>
      </c>
      <c r="AR635" t="s">
        <v>7096</v>
      </c>
      <c r="AS635" t="s">
        <v>7097</v>
      </c>
      <c r="AT635" t="s">
        <v>6477</v>
      </c>
      <c r="AU635">
        <v>1993</v>
      </c>
      <c r="AV635">
        <v>47</v>
      </c>
      <c r="AW635">
        <v>1</v>
      </c>
      <c r="AX635" t="s">
        <v>74</v>
      </c>
      <c r="AY635" t="s">
        <v>74</v>
      </c>
      <c r="AZ635" t="s">
        <v>74</v>
      </c>
      <c r="BA635" t="s">
        <v>74</v>
      </c>
      <c r="BB635">
        <v>82</v>
      </c>
      <c r="BC635" t="s">
        <v>2667</v>
      </c>
      <c r="BD635" t="s">
        <v>74</v>
      </c>
      <c r="BE635" t="s">
        <v>74</v>
      </c>
      <c r="BF635" t="s">
        <v>74</v>
      </c>
      <c r="BG635" t="s">
        <v>74</v>
      </c>
      <c r="BH635" t="s">
        <v>74</v>
      </c>
      <c r="BI635">
        <v>0</v>
      </c>
      <c r="BJ635" t="s">
        <v>2669</v>
      </c>
      <c r="BK635" t="s">
        <v>88</v>
      </c>
      <c r="BL635" t="s">
        <v>2669</v>
      </c>
      <c r="BM635" t="s">
        <v>7098</v>
      </c>
      <c r="BN635" t="s">
        <v>74</v>
      </c>
      <c r="BO635" t="s">
        <v>74</v>
      </c>
      <c r="BP635" t="s">
        <v>74</v>
      </c>
      <c r="BQ635" t="s">
        <v>74</v>
      </c>
      <c r="BR635" t="s">
        <v>91</v>
      </c>
      <c r="BS635" t="s">
        <v>7099</v>
      </c>
      <c r="BT635" t="str">
        <f>HYPERLINK("https%3A%2F%2Fwww.webofscience.com%2Fwos%2Fwoscc%2Ffull-record%2FWOS:A1993KH50800012","View Full Record in Web of Science")</f>
        <v>View Full Record in Web of Science</v>
      </c>
    </row>
    <row r="636" spans="1:72" x14ac:dyDescent="0.15">
      <c r="A636" t="s">
        <v>72</v>
      </c>
      <c r="B636" t="s">
        <v>7100</v>
      </c>
      <c r="C636" t="s">
        <v>74</v>
      </c>
      <c r="D636" t="s">
        <v>74</v>
      </c>
      <c r="E636" t="s">
        <v>74</v>
      </c>
      <c r="F636" t="s">
        <v>7100</v>
      </c>
      <c r="G636" t="s">
        <v>74</v>
      </c>
      <c r="H636" t="s">
        <v>74</v>
      </c>
      <c r="I636" t="s">
        <v>7101</v>
      </c>
      <c r="J636" t="s">
        <v>3504</v>
      </c>
      <c r="K636" t="s">
        <v>74</v>
      </c>
      <c r="L636" t="s">
        <v>74</v>
      </c>
      <c r="M636" t="s">
        <v>77</v>
      </c>
      <c r="N636" t="s">
        <v>78</v>
      </c>
      <c r="O636" t="s">
        <v>74</v>
      </c>
      <c r="P636" t="s">
        <v>74</v>
      </c>
      <c r="Q636" t="s">
        <v>74</v>
      </c>
      <c r="R636" t="s">
        <v>74</v>
      </c>
      <c r="S636" t="s">
        <v>74</v>
      </c>
      <c r="T636" t="s">
        <v>74</v>
      </c>
      <c r="U636" t="s">
        <v>7102</v>
      </c>
      <c r="V636" t="s">
        <v>7103</v>
      </c>
      <c r="W636" t="s">
        <v>7104</v>
      </c>
      <c r="X636" t="s">
        <v>3519</v>
      </c>
      <c r="Y636" t="s">
        <v>74</v>
      </c>
      <c r="Z636" t="s">
        <v>74</v>
      </c>
      <c r="AA636" t="s">
        <v>74</v>
      </c>
      <c r="AB636" t="s">
        <v>74</v>
      </c>
      <c r="AC636" t="s">
        <v>74</v>
      </c>
      <c r="AD636" t="s">
        <v>74</v>
      </c>
      <c r="AE636" t="s">
        <v>74</v>
      </c>
      <c r="AF636" t="s">
        <v>74</v>
      </c>
      <c r="AG636">
        <v>38</v>
      </c>
      <c r="AH636">
        <v>24</v>
      </c>
      <c r="AI636">
        <v>25</v>
      </c>
      <c r="AJ636">
        <v>1</v>
      </c>
      <c r="AK636">
        <v>9</v>
      </c>
      <c r="AL636" t="s">
        <v>177</v>
      </c>
      <c r="AM636" t="s">
        <v>178</v>
      </c>
      <c r="AN636" t="s">
        <v>179</v>
      </c>
      <c r="AO636" t="s">
        <v>3508</v>
      </c>
      <c r="AP636" t="s">
        <v>74</v>
      </c>
      <c r="AQ636" t="s">
        <v>74</v>
      </c>
      <c r="AR636" t="s">
        <v>3509</v>
      </c>
      <c r="AS636" t="s">
        <v>3510</v>
      </c>
      <c r="AT636" t="s">
        <v>6477</v>
      </c>
      <c r="AU636">
        <v>1993</v>
      </c>
      <c r="AV636">
        <v>345</v>
      </c>
      <c r="AW636">
        <v>1</v>
      </c>
      <c r="AX636" t="s">
        <v>74</v>
      </c>
      <c r="AY636" t="s">
        <v>74</v>
      </c>
      <c r="AZ636" t="s">
        <v>74</v>
      </c>
      <c r="BA636" t="s">
        <v>74</v>
      </c>
      <c r="BB636">
        <v>53</v>
      </c>
      <c r="BC636">
        <v>59</v>
      </c>
      <c r="BD636" t="s">
        <v>74</v>
      </c>
      <c r="BE636" t="s">
        <v>7105</v>
      </c>
      <c r="BF636" t="str">
        <f>HYPERLINK("http://dx.doi.org/10.1007/BF00323326","http://dx.doi.org/10.1007/BF00323326")</f>
        <v>http://dx.doi.org/10.1007/BF00323326</v>
      </c>
      <c r="BG636" t="s">
        <v>74</v>
      </c>
      <c r="BH636" t="s">
        <v>74</v>
      </c>
      <c r="BI636">
        <v>7</v>
      </c>
      <c r="BJ636" t="s">
        <v>3056</v>
      </c>
      <c r="BK636" t="s">
        <v>88</v>
      </c>
      <c r="BL636" t="s">
        <v>2087</v>
      </c>
      <c r="BM636" t="s">
        <v>7106</v>
      </c>
      <c r="BN636" t="s">
        <v>74</v>
      </c>
      <c r="BO636" t="s">
        <v>74</v>
      </c>
      <c r="BP636" t="s">
        <v>74</v>
      </c>
      <c r="BQ636" t="s">
        <v>74</v>
      </c>
      <c r="BR636" t="s">
        <v>91</v>
      </c>
      <c r="BS636" t="s">
        <v>7107</v>
      </c>
      <c r="BT636" t="str">
        <f>HYPERLINK("https%3A%2F%2Fwww.webofscience.com%2Fwos%2Fwoscc%2Ffull-record%2FWOS:A1993KH69600011","View Full Record in Web of Science")</f>
        <v>View Full Record in Web of Science</v>
      </c>
    </row>
    <row r="637" spans="1:72" x14ac:dyDescent="0.15">
      <c r="A637" t="s">
        <v>72</v>
      </c>
      <c r="B637" t="s">
        <v>1208</v>
      </c>
      <c r="C637" t="s">
        <v>74</v>
      </c>
      <c r="D637" t="s">
        <v>74</v>
      </c>
      <c r="E637" t="s">
        <v>74</v>
      </c>
      <c r="F637" t="s">
        <v>1208</v>
      </c>
      <c r="G637" t="s">
        <v>74</v>
      </c>
      <c r="H637" t="s">
        <v>74</v>
      </c>
      <c r="I637" t="s">
        <v>7108</v>
      </c>
      <c r="J637" t="s">
        <v>1628</v>
      </c>
      <c r="K637" t="s">
        <v>74</v>
      </c>
      <c r="L637" t="s">
        <v>74</v>
      </c>
      <c r="M637" t="s">
        <v>77</v>
      </c>
      <c r="N637" t="s">
        <v>484</v>
      </c>
      <c r="O637" t="s">
        <v>74</v>
      </c>
      <c r="P637" t="s">
        <v>74</v>
      </c>
      <c r="Q637" t="s">
        <v>74</v>
      </c>
      <c r="R637" t="s">
        <v>74</v>
      </c>
      <c r="S637" t="s">
        <v>74</v>
      </c>
      <c r="T637" t="s">
        <v>74</v>
      </c>
      <c r="U637" t="s">
        <v>74</v>
      </c>
      <c r="V637" t="s">
        <v>74</v>
      </c>
      <c r="W637" t="s">
        <v>74</v>
      </c>
      <c r="X637" t="s">
        <v>74</v>
      </c>
      <c r="Y637" t="s">
        <v>1213</v>
      </c>
      <c r="Z637" t="s">
        <v>74</v>
      </c>
      <c r="AA637" t="s">
        <v>74</v>
      </c>
      <c r="AB637" t="s">
        <v>74</v>
      </c>
      <c r="AC637" t="s">
        <v>74</v>
      </c>
      <c r="AD637" t="s">
        <v>74</v>
      </c>
      <c r="AE637" t="s">
        <v>74</v>
      </c>
      <c r="AF637" t="s">
        <v>74</v>
      </c>
      <c r="AG637">
        <v>0</v>
      </c>
      <c r="AH637">
        <v>194</v>
      </c>
      <c r="AI637">
        <v>210</v>
      </c>
      <c r="AJ637">
        <v>1</v>
      </c>
      <c r="AK637">
        <v>34</v>
      </c>
      <c r="AL637" t="s">
        <v>139</v>
      </c>
      <c r="AM637" t="s">
        <v>140</v>
      </c>
      <c r="AN637" t="s">
        <v>141</v>
      </c>
      <c r="AO637" t="s">
        <v>1631</v>
      </c>
      <c r="AP637" t="s">
        <v>74</v>
      </c>
      <c r="AQ637" t="s">
        <v>74</v>
      </c>
      <c r="AR637" t="s">
        <v>1632</v>
      </c>
      <c r="AS637" t="s">
        <v>1633</v>
      </c>
      <c r="AT637" t="s">
        <v>74</v>
      </c>
      <c r="AU637">
        <v>1993</v>
      </c>
      <c r="AV637">
        <v>7</v>
      </c>
      <c r="AW637">
        <v>2</v>
      </c>
      <c r="AX637" t="s">
        <v>74</v>
      </c>
      <c r="AY637" t="s">
        <v>74</v>
      </c>
      <c r="AZ637" t="s">
        <v>74</v>
      </c>
      <c r="BA637" t="s">
        <v>74</v>
      </c>
      <c r="BB637">
        <v>139</v>
      </c>
      <c r="BC637">
        <v>149</v>
      </c>
      <c r="BD637" t="s">
        <v>74</v>
      </c>
      <c r="BE637" t="s">
        <v>7109</v>
      </c>
      <c r="BF637" t="str">
        <f>HYPERLINK("http://dx.doi.org/10.2307/2389880","http://dx.doi.org/10.2307/2389880")</f>
        <v>http://dx.doi.org/10.2307/2389880</v>
      </c>
      <c r="BG637" t="s">
        <v>74</v>
      </c>
      <c r="BH637" t="s">
        <v>74</v>
      </c>
      <c r="BI637">
        <v>11</v>
      </c>
      <c r="BJ637" t="s">
        <v>1635</v>
      </c>
      <c r="BK637" t="s">
        <v>88</v>
      </c>
      <c r="BL637" t="s">
        <v>347</v>
      </c>
      <c r="BM637" t="s">
        <v>7110</v>
      </c>
      <c r="BN637" t="s">
        <v>74</v>
      </c>
      <c r="BO637" t="s">
        <v>74</v>
      </c>
      <c r="BP637" t="s">
        <v>74</v>
      </c>
      <c r="BQ637" t="s">
        <v>74</v>
      </c>
      <c r="BR637" t="s">
        <v>91</v>
      </c>
      <c r="BS637" t="s">
        <v>7111</v>
      </c>
      <c r="BT637" t="str">
        <f>HYPERLINK("https%3A%2F%2Fwww.webofscience.com%2Fwos%2Fwoscc%2Ffull-record%2FWOS:A1993KY58100001","View Full Record in Web of Science")</f>
        <v>View Full Record in Web of Science</v>
      </c>
    </row>
    <row r="638" spans="1:72" x14ac:dyDescent="0.15">
      <c r="A638" t="s">
        <v>72</v>
      </c>
      <c r="B638" t="s">
        <v>7112</v>
      </c>
      <c r="C638" t="s">
        <v>74</v>
      </c>
      <c r="D638" t="s">
        <v>74</v>
      </c>
      <c r="E638" t="s">
        <v>74</v>
      </c>
      <c r="F638" t="s">
        <v>7112</v>
      </c>
      <c r="G638" t="s">
        <v>74</v>
      </c>
      <c r="H638" t="s">
        <v>74</v>
      </c>
      <c r="I638" t="s">
        <v>7113</v>
      </c>
      <c r="J638" t="s">
        <v>7114</v>
      </c>
      <c r="K638" t="s">
        <v>74</v>
      </c>
      <c r="L638" t="s">
        <v>74</v>
      </c>
      <c r="M638" t="s">
        <v>77</v>
      </c>
      <c r="N638" t="s">
        <v>78</v>
      </c>
      <c r="O638" t="s">
        <v>74</v>
      </c>
      <c r="P638" t="s">
        <v>74</v>
      </c>
      <c r="Q638" t="s">
        <v>74</v>
      </c>
      <c r="R638" t="s">
        <v>74</v>
      </c>
      <c r="S638" t="s">
        <v>74</v>
      </c>
      <c r="T638" t="s">
        <v>7115</v>
      </c>
      <c r="U638" t="s">
        <v>74</v>
      </c>
      <c r="V638" t="s">
        <v>7116</v>
      </c>
      <c r="W638" t="s">
        <v>74</v>
      </c>
      <c r="X638" t="s">
        <v>74</v>
      </c>
      <c r="Y638" t="s">
        <v>7117</v>
      </c>
      <c r="Z638" t="s">
        <v>74</v>
      </c>
      <c r="AA638" t="s">
        <v>74</v>
      </c>
      <c r="AB638" t="s">
        <v>74</v>
      </c>
      <c r="AC638" t="s">
        <v>74</v>
      </c>
      <c r="AD638" t="s">
        <v>74</v>
      </c>
      <c r="AE638" t="s">
        <v>74</v>
      </c>
      <c r="AF638" t="s">
        <v>74</v>
      </c>
      <c r="AG638">
        <v>0</v>
      </c>
      <c r="AH638">
        <v>38</v>
      </c>
      <c r="AI638">
        <v>40</v>
      </c>
      <c r="AJ638">
        <v>0</v>
      </c>
      <c r="AK638">
        <v>3</v>
      </c>
      <c r="AL638" t="s">
        <v>2364</v>
      </c>
      <c r="AM638" t="s">
        <v>2365</v>
      </c>
      <c r="AN638" t="s">
        <v>2366</v>
      </c>
      <c r="AO638" t="s">
        <v>7118</v>
      </c>
      <c r="AP638" t="s">
        <v>74</v>
      </c>
      <c r="AQ638" t="s">
        <v>74</v>
      </c>
      <c r="AR638" t="s">
        <v>7119</v>
      </c>
      <c r="AS638" t="s">
        <v>7120</v>
      </c>
      <c r="AT638" t="s">
        <v>74</v>
      </c>
      <c r="AU638">
        <v>1993</v>
      </c>
      <c r="AV638">
        <v>16</v>
      </c>
      <c r="AW638">
        <v>1</v>
      </c>
      <c r="AX638" t="s">
        <v>74</v>
      </c>
      <c r="AY638" t="s">
        <v>74</v>
      </c>
      <c r="AZ638" t="s">
        <v>74</v>
      </c>
      <c r="BA638" t="s">
        <v>74</v>
      </c>
      <c r="BB638">
        <v>17</v>
      </c>
      <c r="BC638">
        <v>22</v>
      </c>
      <c r="BD638" t="s">
        <v>74</v>
      </c>
      <c r="BE638" t="s">
        <v>74</v>
      </c>
      <c r="BF638" t="s">
        <v>74</v>
      </c>
      <c r="BG638" t="s">
        <v>74</v>
      </c>
      <c r="BH638" t="s">
        <v>74</v>
      </c>
      <c r="BI638">
        <v>6</v>
      </c>
      <c r="BJ638" t="s">
        <v>713</v>
      </c>
      <c r="BK638" t="s">
        <v>88</v>
      </c>
      <c r="BL638" t="s">
        <v>713</v>
      </c>
      <c r="BM638" t="s">
        <v>7121</v>
      </c>
      <c r="BN638" t="s">
        <v>74</v>
      </c>
      <c r="BO638" t="s">
        <v>74</v>
      </c>
      <c r="BP638" t="s">
        <v>74</v>
      </c>
      <c r="BQ638" t="s">
        <v>74</v>
      </c>
      <c r="BR638" t="s">
        <v>91</v>
      </c>
      <c r="BS638" t="s">
        <v>7122</v>
      </c>
      <c r="BT638" t="str">
        <f>HYPERLINK("https%3A%2F%2Fwww.webofscience.com%2Fwos%2Fwoscc%2Ffull-record%2FWOS:A1993KK23700004","View Full Record in Web of Science")</f>
        <v>View Full Record in Web of Science</v>
      </c>
    </row>
    <row r="639" spans="1:72" x14ac:dyDescent="0.15">
      <c r="A639" t="s">
        <v>6421</v>
      </c>
      <c r="B639" t="s">
        <v>512</v>
      </c>
      <c r="C639" t="s">
        <v>74</v>
      </c>
      <c r="D639" t="s">
        <v>7123</v>
      </c>
      <c r="E639" t="s">
        <v>74</v>
      </c>
      <c r="F639" t="s">
        <v>512</v>
      </c>
      <c r="G639" t="s">
        <v>74</v>
      </c>
      <c r="H639" t="s">
        <v>74</v>
      </c>
      <c r="I639" t="s">
        <v>513</v>
      </c>
      <c r="J639" t="s">
        <v>7124</v>
      </c>
      <c r="K639" t="s">
        <v>6471</v>
      </c>
      <c r="L639" t="s">
        <v>74</v>
      </c>
      <c r="M639" t="s">
        <v>77</v>
      </c>
      <c r="N639" t="s">
        <v>6426</v>
      </c>
      <c r="O639" t="s">
        <v>7125</v>
      </c>
      <c r="P639" t="s">
        <v>7126</v>
      </c>
      <c r="Q639" t="s">
        <v>7127</v>
      </c>
      <c r="R639" t="s">
        <v>74</v>
      </c>
      <c r="S639" t="s">
        <v>74</v>
      </c>
      <c r="T639" t="s">
        <v>74</v>
      </c>
      <c r="U639" t="s">
        <v>74</v>
      </c>
      <c r="V639" t="s">
        <v>74</v>
      </c>
      <c r="W639" t="s">
        <v>74</v>
      </c>
      <c r="X639" t="s">
        <v>74</v>
      </c>
      <c r="Y639" t="s">
        <v>7128</v>
      </c>
      <c r="Z639" t="s">
        <v>74</v>
      </c>
      <c r="AA639" t="s">
        <v>74</v>
      </c>
      <c r="AB639" t="s">
        <v>74</v>
      </c>
      <c r="AC639" t="s">
        <v>74</v>
      </c>
      <c r="AD639" t="s">
        <v>74</v>
      </c>
      <c r="AE639" t="s">
        <v>74</v>
      </c>
      <c r="AF639" t="s">
        <v>74</v>
      </c>
      <c r="AG639">
        <v>0</v>
      </c>
      <c r="AH639">
        <v>5</v>
      </c>
      <c r="AI639">
        <v>7</v>
      </c>
      <c r="AJ639">
        <v>0</v>
      </c>
      <c r="AK639">
        <v>4</v>
      </c>
      <c r="AL639" t="s">
        <v>7129</v>
      </c>
      <c r="AM639" t="s">
        <v>140</v>
      </c>
      <c r="AN639" t="s">
        <v>140</v>
      </c>
      <c r="AO639" t="s">
        <v>522</v>
      </c>
      <c r="AP639" t="s">
        <v>74</v>
      </c>
      <c r="AQ639" t="s">
        <v>7130</v>
      </c>
      <c r="AR639" t="s">
        <v>6476</v>
      </c>
      <c r="AS639" t="s">
        <v>74</v>
      </c>
      <c r="AT639" t="s">
        <v>74</v>
      </c>
      <c r="AU639">
        <v>1993</v>
      </c>
      <c r="AV639">
        <v>13</v>
      </c>
      <c r="AW639" t="s">
        <v>74</v>
      </c>
      <c r="AX639" t="s">
        <v>74</v>
      </c>
      <c r="AY639" t="s">
        <v>74</v>
      </c>
      <c r="AZ639" t="s">
        <v>74</v>
      </c>
      <c r="BA639" t="s">
        <v>74</v>
      </c>
      <c r="BB639">
        <v>443</v>
      </c>
      <c r="BC639">
        <v>446</v>
      </c>
      <c r="BD639" t="s">
        <v>74</v>
      </c>
      <c r="BE639" t="s">
        <v>526</v>
      </c>
      <c r="BF639" t="str">
        <f>HYPERLINK("http://dx.doi.org/10.1016/0273-1177(93)90517-F","http://dx.doi.org/10.1016/0273-1177(93)90517-F")</f>
        <v>http://dx.doi.org/10.1016/0273-1177(93)90517-F</v>
      </c>
      <c r="BG639" t="s">
        <v>74</v>
      </c>
      <c r="BH639" t="s">
        <v>74</v>
      </c>
      <c r="BI639">
        <v>4</v>
      </c>
      <c r="BJ639" t="s">
        <v>2327</v>
      </c>
      <c r="BK639" t="s">
        <v>6433</v>
      </c>
      <c r="BL639" t="s">
        <v>2327</v>
      </c>
      <c r="BM639" t="s">
        <v>7131</v>
      </c>
      <c r="BN639" t="s">
        <v>74</v>
      </c>
      <c r="BO639" t="s">
        <v>74</v>
      </c>
      <c r="BP639" t="s">
        <v>74</v>
      </c>
      <c r="BQ639" t="s">
        <v>74</v>
      </c>
      <c r="BR639" t="s">
        <v>91</v>
      </c>
      <c r="BS639" t="s">
        <v>7132</v>
      </c>
      <c r="BT639" t="str">
        <f>HYPERLINK("https%3A%2F%2Fwww.webofscience.com%2Fwos%2Fwoscc%2Ffull-record%2FWOS:A1993BY79B00068","View Full Record in Web of Science")</f>
        <v>View Full Record in Web of Science</v>
      </c>
    </row>
    <row r="640" spans="1:72" x14ac:dyDescent="0.15">
      <c r="A640" t="s">
        <v>72</v>
      </c>
      <c r="B640" t="s">
        <v>7133</v>
      </c>
      <c r="C640" t="s">
        <v>74</v>
      </c>
      <c r="D640" t="s">
        <v>74</v>
      </c>
      <c r="E640" t="s">
        <v>74</v>
      </c>
      <c r="F640" t="s">
        <v>7133</v>
      </c>
      <c r="G640" t="s">
        <v>74</v>
      </c>
      <c r="H640" t="s">
        <v>74</v>
      </c>
      <c r="I640" t="s">
        <v>7134</v>
      </c>
      <c r="J640" t="s">
        <v>772</v>
      </c>
      <c r="K640" t="s">
        <v>74</v>
      </c>
      <c r="L640" t="s">
        <v>74</v>
      </c>
      <c r="M640" t="s">
        <v>77</v>
      </c>
      <c r="N640" t="s">
        <v>78</v>
      </c>
      <c r="O640" t="s">
        <v>74</v>
      </c>
      <c r="P640" t="s">
        <v>74</v>
      </c>
      <c r="Q640" t="s">
        <v>74</v>
      </c>
      <c r="R640" t="s">
        <v>74</v>
      </c>
      <c r="S640" t="s">
        <v>74</v>
      </c>
      <c r="T640" t="s">
        <v>74</v>
      </c>
      <c r="U640" t="s">
        <v>7135</v>
      </c>
      <c r="V640" t="s">
        <v>7136</v>
      </c>
      <c r="W640" t="s">
        <v>7137</v>
      </c>
      <c r="X640" t="s">
        <v>7138</v>
      </c>
      <c r="Y640" t="s">
        <v>7139</v>
      </c>
      <c r="Z640" t="s">
        <v>74</v>
      </c>
      <c r="AA640" t="s">
        <v>4566</v>
      </c>
      <c r="AB640" t="s">
        <v>7140</v>
      </c>
      <c r="AC640" t="s">
        <v>74</v>
      </c>
      <c r="AD640" t="s">
        <v>74</v>
      </c>
      <c r="AE640" t="s">
        <v>74</v>
      </c>
      <c r="AF640" t="s">
        <v>74</v>
      </c>
      <c r="AG640">
        <v>38</v>
      </c>
      <c r="AH640">
        <v>92</v>
      </c>
      <c r="AI640">
        <v>99</v>
      </c>
      <c r="AJ640">
        <v>1</v>
      </c>
      <c r="AK640">
        <v>2</v>
      </c>
      <c r="AL640" t="s">
        <v>761</v>
      </c>
      <c r="AM640" t="s">
        <v>762</v>
      </c>
      <c r="AN640" t="s">
        <v>763</v>
      </c>
      <c r="AO640" t="s">
        <v>779</v>
      </c>
      <c r="AP640" t="s">
        <v>74</v>
      </c>
      <c r="AQ640" t="s">
        <v>74</v>
      </c>
      <c r="AR640" t="s">
        <v>772</v>
      </c>
      <c r="AS640" t="s">
        <v>452</v>
      </c>
      <c r="AT640" t="s">
        <v>6477</v>
      </c>
      <c r="AU640">
        <v>1993</v>
      </c>
      <c r="AV640">
        <v>21</v>
      </c>
      <c r="AW640">
        <v>1</v>
      </c>
      <c r="AX640" t="s">
        <v>74</v>
      </c>
      <c r="AY640" t="s">
        <v>74</v>
      </c>
      <c r="AZ640" t="s">
        <v>74</v>
      </c>
      <c r="BA640" t="s">
        <v>74</v>
      </c>
      <c r="BB640">
        <v>37</v>
      </c>
      <c r="BC640">
        <v>40</v>
      </c>
      <c r="BD640" t="s">
        <v>74</v>
      </c>
      <c r="BE640" t="s">
        <v>7141</v>
      </c>
      <c r="BF640" t="str">
        <f>HYPERLINK("http://dx.doi.org/10.1130/0091-7613(1993)021&lt;0037:NCBIOW&gt;2.3.CO;2","http://dx.doi.org/10.1130/0091-7613(1993)021&lt;0037:NCBIOW&gt;2.3.CO;2")</f>
        <v>http://dx.doi.org/10.1130/0091-7613(1993)021&lt;0037:NCBIOW&gt;2.3.CO;2</v>
      </c>
      <c r="BG640" t="s">
        <v>74</v>
      </c>
      <c r="BH640" t="s">
        <v>74</v>
      </c>
      <c r="BI640">
        <v>4</v>
      </c>
      <c r="BJ640" t="s">
        <v>452</v>
      </c>
      <c r="BK640" t="s">
        <v>88</v>
      </c>
      <c r="BL640" t="s">
        <v>452</v>
      </c>
      <c r="BM640" t="s">
        <v>7142</v>
      </c>
      <c r="BN640" t="s">
        <v>74</v>
      </c>
      <c r="BO640" t="s">
        <v>74</v>
      </c>
      <c r="BP640" t="s">
        <v>74</v>
      </c>
      <c r="BQ640" t="s">
        <v>74</v>
      </c>
      <c r="BR640" t="s">
        <v>91</v>
      </c>
      <c r="BS640" t="s">
        <v>7143</v>
      </c>
      <c r="BT640" t="str">
        <f>HYPERLINK("https%3A%2F%2Fwww.webofscience.com%2Fwos%2Fwoscc%2Ffull-record%2FWOS:A1993KH28500010","View Full Record in Web of Science")</f>
        <v>View Full Record in Web of Science</v>
      </c>
    </row>
    <row r="641" spans="1:72" x14ac:dyDescent="0.15">
      <c r="A641" t="s">
        <v>72</v>
      </c>
      <c r="B641" t="s">
        <v>7144</v>
      </c>
      <c r="C641" t="s">
        <v>74</v>
      </c>
      <c r="D641" t="s">
        <v>74</v>
      </c>
      <c r="E641" t="s">
        <v>74</v>
      </c>
      <c r="F641" t="s">
        <v>7144</v>
      </c>
      <c r="G641" t="s">
        <v>74</v>
      </c>
      <c r="H641" t="s">
        <v>74</v>
      </c>
      <c r="I641" t="s">
        <v>7145</v>
      </c>
      <c r="J641" t="s">
        <v>786</v>
      </c>
      <c r="K641" t="s">
        <v>74</v>
      </c>
      <c r="L641" t="s">
        <v>74</v>
      </c>
      <c r="M641" t="s">
        <v>787</v>
      </c>
      <c r="N641" t="s">
        <v>78</v>
      </c>
      <c r="O641" t="s">
        <v>74</v>
      </c>
      <c r="P641" t="s">
        <v>74</v>
      </c>
      <c r="Q641" t="s">
        <v>74</v>
      </c>
      <c r="R641" t="s">
        <v>74</v>
      </c>
      <c r="S641" t="s">
        <v>74</v>
      </c>
      <c r="T641" t="s">
        <v>74</v>
      </c>
      <c r="U641" t="s">
        <v>74</v>
      </c>
      <c r="V641" t="s">
        <v>74</v>
      </c>
      <c r="W641" t="s">
        <v>7146</v>
      </c>
      <c r="X641" t="s">
        <v>4003</v>
      </c>
      <c r="Y641" t="s">
        <v>7147</v>
      </c>
      <c r="Z641" t="s">
        <v>74</v>
      </c>
      <c r="AA641" t="s">
        <v>7148</v>
      </c>
      <c r="AB641" t="s">
        <v>7149</v>
      </c>
      <c r="AC641" t="s">
        <v>74</v>
      </c>
      <c r="AD641" t="s">
        <v>74</v>
      </c>
      <c r="AE641" t="s">
        <v>74</v>
      </c>
      <c r="AF641" t="s">
        <v>74</v>
      </c>
      <c r="AG641">
        <v>7</v>
      </c>
      <c r="AH641">
        <v>1</v>
      </c>
      <c r="AI641">
        <v>1</v>
      </c>
      <c r="AJ641">
        <v>0</v>
      </c>
      <c r="AK641">
        <v>0</v>
      </c>
      <c r="AL641" t="s">
        <v>789</v>
      </c>
      <c r="AM641" t="s">
        <v>790</v>
      </c>
      <c r="AN641" t="s">
        <v>791</v>
      </c>
      <c r="AO641" t="s">
        <v>792</v>
      </c>
      <c r="AP641" t="s">
        <v>74</v>
      </c>
      <c r="AQ641" t="s">
        <v>74</v>
      </c>
      <c r="AR641" t="s">
        <v>793</v>
      </c>
      <c r="AS641" t="s">
        <v>794</v>
      </c>
      <c r="AT641" t="s">
        <v>6531</v>
      </c>
      <c r="AU641">
        <v>1993</v>
      </c>
      <c r="AV641">
        <v>33</v>
      </c>
      <c r="AW641">
        <v>1</v>
      </c>
      <c r="AX641" t="s">
        <v>74</v>
      </c>
      <c r="AY641" t="s">
        <v>74</v>
      </c>
      <c r="AZ641" t="s">
        <v>74</v>
      </c>
      <c r="BA641" t="s">
        <v>74</v>
      </c>
      <c r="BB641">
        <v>24</v>
      </c>
      <c r="BC641">
        <v>33</v>
      </c>
      <c r="BD641" t="s">
        <v>74</v>
      </c>
      <c r="BE641" t="s">
        <v>74</v>
      </c>
      <c r="BF641" t="s">
        <v>74</v>
      </c>
      <c r="BG641" t="s">
        <v>74</v>
      </c>
      <c r="BH641" t="s">
        <v>74</v>
      </c>
      <c r="BI641">
        <v>10</v>
      </c>
      <c r="BJ641" t="s">
        <v>727</v>
      </c>
      <c r="BK641" t="s">
        <v>88</v>
      </c>
      <c r="BL641" t="s">
        <v>727</v>
      </c>
      <c r="BM641" t="s">
        <v>7150</v>
      </c>
      <c r="BN641" t="s">
        <v>74</v>
      </c>
      <c r="BO641" t="s">
        <v>74</v>
      </c>
      <c r="BP641" t="s">
        <v>74</v>
      </c>
      <c r="BQ641" t="s">
        <v>74</v>
      </c>
      <c r="BR641" t="s">
        <v>91</v>
      </c>
      <c r="BS641" t="s">
        <v>7151</v>
      </c>
      <c r="BT641" t="str">
        <f>HYPERLINK("https%3A%2F%2Fwww.webofscience.com%2Fwos%2Fwoscc%2Ffull-record%2FWOS:A1993LA85100005","View Full Record in Web of Science")</f>
        <v>View Full Record in Web of Science</v>
      </c>
    </row>
    <row r="642" spans="1:72" x14ac:dyDescent="0.15">
      <c r="A642" t="s">
        <v>72</v>
      </c>
      <c r="B642" t="s">
        <v>7152</v>
      </c>
      <c r="C642" t="s">
        <v>74</v>
      </c>
      <c r="D642" t="s">
        <v>74</v>
      </c>
      <c r="E642" t="s">
        <v>74</v>
      </c>
      <c r="F642" t="s">
        <v>7152</v>
      </c>
      <c r="G642" t="s">
        <v>74</v>
      </c>
      <c r="H642" t="s">
        <v>74</v>
      </c>
      <c r="I642" t="s">
        <v>7153</v>
      </c>
      <c r="J642" t="s">
        <v>786</v>
      </c>
      <c r="K642" t="s">
        <v>74</v>
      </c>
      <c r="L642" t="s">
        <v>74</v>
      </c>
      <c r="M642" t="s">
        <v>787</v>
      </c>
      <c r="N642" t="s">
        <v>78</v>
      </c>
      <c r="O642" t="s">
        <v>74</v>
      </c>
      <c r="P642" t="s">
        <v>74</v>
      </c>
      <c r="Q642" t="s">
        <v>74</v>
      </c>
      <c r="R642" t="s">
        <v>74</v>
      </c>
      <c r="S642" t="s">
        <v>74</v>
      </c>
      <c r="T642" t="s">
        <v>74</v>
      </c>
      <c r="U642" t="s">
        <v>7154</v>
      </c>
      <c r="V642" t="s">
        <v>74</v>
      </c>
      <c r="W642" t="s">
        <v>7155</v>
      </c>
      <c r="X642" t="s">
        <v>7156</v>
      </c>
      <c r="Y642" t="s">
        <v>7147</v>
      </c>
      <c r="Z642" t="s">
        <v>74</v>
      </c>
      <c r="AA642" t="s">
        <v>7157</v>
      </c>
      <c r="AB642" t="s">
        <v>7158</v>
      </c>
      <c r="AC642" t="s">
        <v>74</v>
      </c>
      <c r="AD642" t="s">
        <v>74</v>
      </c>
      <c r="AE642" t="s">
        <v>74</v>
      </c>
      <c r="AF642" t="s">
        <v>74</v>
      </c>
      <c r="AG642">
        <v>6</v>
      </c>
      <c r="AH642">
        <v>1</v>
      </c>
      <c r="AI642">
        <v>1</v>
      </c>
      <c r="AJ642">
        <v>0</v>
      </c>
      <c r="AK642">
        <v>0</v>
      </c>
      <c r="AL642" t="s">
        <v>789</v>
      </c>
      <c r="AM642" t="s">
        <v>790</v>
      </c>
      <c r="AN642" t="s">
        <v>791</v>
      </c>
      <c r="AO642" t="s">
        <v>792</v>
      </c>
      <c r="AP642" t="s">
        <v>74</v>
      </c>
      <c r="AQ642" t="s">
        <v>74</v>
      </c>
      <c r="AR642" t="s">
        <v>793</v>
      </c>
      <c r="AS642" t="s">
        <v>794</v>
      </c>
      <c r="AT642" t="s">
        <v>6531</v>
      </c>
      <c r="AU642">
        <v>1993</v>
      </c>
      <c r="AV642">
        <v>33</v>
      </c>
      <c r="AW642">
        <v>1</v>
      </c>
      <c r="AX642" t="s">
        <v>74</v>
      </c>
      <c r="AY642" t="s">
        <v>74</v>
      </c>
      <c r="AZ642" t="s">
        <v>74</v>
      </c>
      <c r="BA642" t="s">
        <v>74</v>
      </c>
      <c r="BB642">
        <v>34</v>
      </c>
      <c r="BC642">
        <v>36</v>
      </c>
      <c r="BD642" t="s">
        <v>74</v>
      </c>
      <c r="BE642" t="s">
        <v>74</v>
      </c>
      <c r="BF642" t="s">
        <v>74</v>
      </c>
      <c r="BG642" t="s">
        <v>74</v>
      </c>
      <c r="BH642" t="s">
        <v>74</v>
      </c>
      <c r="BI642">
        <v>3</v>
      </c>
      <c r="BJ642" t="s">
        <v>727</v>
      </c>
      <c r="BK642" t="s">
        <v>88</v>
      </c>
      <c r="BL642" t="s">
        <v>727</v>
      </c>
      <c r="BM642" t="s">
        <v>7150</v>
      </c>
      <c r="BN642" t="s">
        <v>74</v>
      </c>
      <c r="BO642" t="s">
        <v>74</v>
      </c>
      <c r="BP642" t="s">
        <v>74</v>
      </c>
      <c r="BQ642" t="s">
        <v>74</v>
      </c>
      <c r="BR642" t="s">
        <v>91</v>
      </c>
      <c r="BS642" t="s">
        <v>7159</v>
      </c>
      <c r="BT642" t="str">
        <f>HYPERLINK("https%3A%2F%2Fwww.webofscience.com%2Fwos%2Fwoscc%2Ffull-record%2FWOS:A1993LA85100006","View Full Record in Web of Science")</f>
        <v>View Full Record in Web of Science</v>
      </c>
    </row>
    <row r="643" spans="1:72" x14ac:dyDescent="0.15">
      <c r="A643" t="s">
        <v>72</v>
      </c>
      <c r="B643" t="s">
        <v>7160</v>
      </c>
      <c r="C643" t="s">
        <v>74</v>
      </c>
      <c r="D643" t="s">
        <v>74</v>
      </c>
      <c r="E643" t="s">
        <v>74</v>
      </c>
      <c r="F643" t="s">
        <v>7160</v>
      </c>
      <c r="G643" t="s">
        <v>74</v>
      </c>
      <c r="H643" t="s">
        <v>74</v>
      </c>
      <c r="I643" t="s">
        <v>7161</v>
      </c>
      <c r="J643" t="s">
        <v>786</v>
      </c>
      <c r="K643" t="s">
        <v>74</v>
      </c>
      <c r="L643" t="s">
        <v>74</v>
      </c>
      <c r="M643" t="s">
        <v>787</v>
      </c>
      <c r="N643" t="s">
        <v>78</v>
      </c>
      <c r="O643" t="s">
        <v>74</v>
      </c>
      <c r="P643" t="s">
        <v>74</v>
      </c>
      <c r="Q643" t="s">
        <v>74</v>
      </c>
      <c r="R643" t="s">
        <v>74</v>
      </c>
      <c r="S643" t="s">
        <v>74</v>
      </c>
      <c r="T643" t="s">
        <v>74</v>
      </c>
      <c r="U643" t="s">
        <v>74</v>
      </c>
      <c r="V643" t="s">
        <v>74</v>
      </c>
      <c r="W643" t="s">
        <v>74</v>
      </c>
      <c r="X643" t="s">
        <v>74</v>
      </c>
      <c r="Y643" t="s">
        <v>7162</v>
      </c>
      <c r="Z643" t="s">
        <v>74</v>
      </c>
      <c r="AA643" t="s">
        <v>74</v>
      </c>
      <c r="AB643" t="s">
        <v>74</v>
      </c>
      <c r="AC643" t="s">
        <v>74</v>
      </c>
      <c r="AD643" t="s">
        <v>74</v>
      </c>
      <c r="AE643" t="s">
        <v>74</v>
      </c>
      <c r="AF643" t="s">
        <v>74</v>
      </c>
      <c r="AG643">
        <v>3</v>
      </c>
      <c r="AH643">
        <v>0</v>
      </c>
      <c r="AI643">
        <v>0</v>
      </c>
      <c r="AJ643">
        <v>0</v>
      </c>
      <c r="AK643">
        <v>0</v>
      </c>
      <c r="AL643" t="s">
        <v>789</v>
      </c>
      <c r="AM643" t="s">
        <v>790</v>
      </c>
      <c r="AN643" t="s">
        <v>791</v>
      </c>
      <c r="AO643" t="s">
        <v>792</v>
      </c>
      <c r="AP643" t="s">
        <v>74</v>
      </c>
      <c r="AQ643" t="s">
        <v>74</v>
      </c>
      <c r="AR643" t="s">
        <v>793</v>
      </c>
      <c r="AS643" t="s">
        <v>794</v>
      </c>
      <c r="AT643" t="s">
        <v>6531</v>
      </c>
      <c r="AU643">
        <v>1993</v>
      </c>
      <c r="AV643">
        <v>33</v>
      </c>
      <c r="AW643">
        <v>1</v>
      </c>
      <c r="AX643" t="s">
        <v>74</v>
      </c>
      <c r="AY643" t="s">
        <v>74</v>
      </c>
      <c r="AZ643" t="s">
        <v>74</v>
      </c>
      <c r="BA643" t="s">
        <v>74</v>
      </c>
      <c r="BB643">
        <v>45</v>
      </c>
      <c r="BC643">
        <v>48</v>
      </c>
      <c r="BD643" t="s">
        <v>74</v>
      </c>
      <c r="BE643" t="s">
        <v>74</v>
      </c>
      <c r="BF643" t="s">
        <v>74</v>
      </c>
      <c r="BG643" t="s">
        <v>74</v>
      </c>
      <c r="BH643" t="s">
        <v>74</v>
      </c>
      <c r="BI643">
        <v>4</v>
      </c>
      <c r="BJ643" t="s">
        <v>727</v>
      </c>
      <c r="BK643" t="s">
        <v>88</v>
      </c>
      <c r="BL643" t="s">
        <v>727</v>
      </c>
      <c r="BM643" t="s">
        <v>7150</v>
      </c>
      <c r="BN643" t="s">
        <v>74</v>
      </c>
      <c r="BO643" t="s">
        <v>74</v>
      </c>
      <c r="BP643" t="s">
        <v>74</v>
      </c>
      <c r="BQ643" t="s">
        <v>74</v>
      </c>
      <c r="BR643" t="s">
        <v>91</v>
      </c>
      <c r="BS643" t="s">
        <v>7163</v>
      </c>
      <c r="BT643" t="str">
        <f>HYPERLINK("https%3A%2F%2Fwww.webofscience.com%2Fwos%2Fwoscc%2Ffull-record%2FWOS:A1993LA85100008","View Full Record in Web of Science")</f>
        <v>View Full Record in Web of Science</v>
      </c>
    </row>
    <row r="644" spans="1:72" x14ac:dyDescent="0.15">
      <c r="A644" t="s">
        <v>72</v>
      </c>
      <c r="B644" t="s">
        <v>7164</v>
      </c>
      <c r="C644" t="s">
        <v>74</v>
      </c>
      <c r="D644" t="s">
        <v>74</v>
      </c>
      <c r="E644" t="s">
        <v>74</v>
      </c>
      <c r="F644" t="s">
        <v>7164</v>
      </c>
      <c r="G644" t="s">
        <v>74</v>
      </c>
      <c r="H644" t="s">
        <v>74</v>
      </c>
      <c r="I644" t="s">
        <v>7165</v>
      </c>
      <c r="J644" t="s">
        <v>7166</v>
      </c>
      <c r="K644" t="s">
        <v>74</v>
      </c>
      <c r="L644" t="s">
        <v>74</v>
      </c>
      <c r="M644" t="s">
        <v>77</v>
      </c>
      <c r="N644" t="s">
        <v>78</v>
      </c>
      <c r="O644" t="s">
        <v>74</v>
      </c>
      <c r="P644" t="s">
        <v>74</v>
      </c>
      <c r="Q644" t="s">
        <v>74</v>
      </c>
      <c r="R644" t="s">
        <v>74</v>
      </c>
      <c r="S644" t="s">
        <v>74</v>
      </c>
      <c r="T644" t="s">
        <v>7167</v>
      </c>
      <c r="U644" t="s">
        <v>7168</v>
      </c>
      <c r="V644" t="s">
        <v>7169</v>
      </c>
      <c r="W644" t="s">
        <v>74</v>
      </c>
      <c r="X644" t="s">
        <v>74</v>
      </c>
      <c r="Y644" t="s">
        <v>7170</v>
      </c>
      <c r="Z644" t="s">
        <v>74</v>
      </c>
      <c r="AA644" t="s">
        <v>74</v>
      </c>
      <c r="AB644" t="s">
        <v>7171</v>
      </c>
      <c r="AC644" t="s">
        <v>74</v>
      </c>
      <c r="AD644" t="s">
        <v>74</v>
      </c>
      <c r="AE644" t="s">
        <v>74</v>
      </c>
      <c r="AF644" t="s">
        <v>74</v>
      </c>
      <c r="AG644">
        <v>22</v>
      </c>
      <c r="AH644">
        <v>19</v>
      </c>
      <c r="AI644">
        <v>21</v>
      </c>
      <c r="AJ644">
        <v>1</v>
      </c>
      <c r="AK644">
        <v>5</v>
      </c>
      <c r="AL644" t="s">
        <v>938</v>
      </c>
      <c r="AM644" t="s">
        <v>3578</v>
      </c>
      <c r="AN644" t="s">
        <v>5376</v>
      </c>
      <c r="AO644" t="s">
        <v>7172</v>
      </c>
      <c r="AP644" t="s">
        <v>7173</v>
      </c>
      <c r="AQ644" t="s">
        <v>74</v>
      </c>
      <c r="AR644" t="s">
        <v>7174</v>
      </c>
      <c r="AS644" t="s">
        <v>7175</v>
      </c>
      <c r="AT644" t="s">
        <v>74</v>
      </c>
      <c r="AU644">
        <v>1993</v>
      </c>
      <c r="AV644">
        <v>70</v>
      </c>
      <c r="AW644" t="s">
        <v>2492</v>
      </c>
      <c r="AX644" t="s">
        <v>74</v>
      </c>
      <c r="AY644" t="s">
        <v>74</v>
      </c>
      <c r="AZ644" t="s">
        <v>74</v>
      </c>
      <c r="BA644" t="s">
        <v>74</v>
      </c>
      <c r="BB644">
        <v>57</v>
      </c>
      <c r="BC644">
        <v>84</v>
      </c>
      <c r="BD644" t="s">
        <v>74</v>
      </c>
      <c r="BE644" t="s">
        <v>7176</v>
      </c>
      <c r="BF644" t="str">
        <f>HYPERLINK("http://dx.doi.org/10.1080/03091929308203587","http://dx.doi.org/10.1080/03091929308203587")</f>
        <v>http://dx.doi.org/10.1080/03091929308203587</v>
      </c>
      <c r="BG644" t="s">
        <v>74</v>
      </c>
      <c r="BH644" t="s">
        <v>74</v>
      </c>
      <c r="BI644">
        <v>28</v>
      </c>
      <c r="BJ644" t="s">
        <v>7177</v>
      </c>
      <c r="BK644" t="s">
        <v>88</v>
      </c>
      <c r="BL644" t="s">
        <v>7177</v>
      </c>
      <c r="BM644" t="s">
        <v>7178</v>
      </c>
      <c r="BN644" t="s">
        <v>74</v>
      </c>
      <c r="BO644" t="s">
        <v>7179</v>
      </c>
      <c r="BP644" t="s">
        <v>74</v>
      </c>
      <c r="BQ644" t="s">
        <v>74</v>
      </c>
      <c r="BR644" t="s">
        <v>91</v>
      </c>
      <c r="BS644" t="s">
        <v>7180</v>
      </c>
      <c r="BT644" t="str">
        <f>HYPERLINK("https%3A%2F%2Fwww.webofscience.com%2Fwos%2Fwoscc%2Ffull-record%2FWOS:A1993LN87300004","View Full Record in Web of Science")</f>
        <v>View Full Record in Web of Science</v>
      </c>
    </row>
    <row r="645" spans="1:72" x14ac:dyDescent="0.15">
      <c r="A645" t="s">
        <v>6421</v>
      </c>
      <c r="B645" t="s">
        <v>7181</v>
      </c>
      <c r="C645" t="s">
        <v>74</v>
      </c>
      <c r="D645" t="s">
        <v>7182</v>
      </c>
      <c r="E645" t="s">
        <v>74</v>
      </c>
      <c r="F645" t="s">
        <v>7181</v>
      </c>
      <c r="G645" t="s">
        <v>74</v>
      </c>
      <c r="H645" t="s">
        <v>74</v>
      </c>
      <c r="I645" t="s">
        <v>7183</v>
      </c>
      <c r="J645" t="s">
        <v>7184</v>
      </c>
      <c r="K645" t="s">
        <v>74</v>
      </c>
      <c r="L645" t="s">
        <v>74</v>
      </c>
      <c r="M645" t="s">
        <v>77</v>
      </c>
      <c r="N645" t="s">
        <v>6426</v>
      </c>
      <c r="O645" t="s">
        <v>7185</v>
      </c>
      <c r="P645" t="s">
        <v>7186</v>
      </c>
      <c r="Q645" t="s">
        <v>7187</v>
      </c>
      <c r="R645" t="s">
        <v>74</v>
      </c>
      <c r="S645" t="s">
        <v>7188</v>
      </c>
      <c r="T645" t="s">
        <v>74</v>
      </c>
      <c r="U645" t="s">
        <v>74</v>
      </c>
      <c r="V645" t="s">
        <v>74</v>
      </c>
      <c r="W645" t="s">
        <v>74</v>
      </c>
      <c r="X645" t="s">
        <v>74</v>
      </c>
      <c r="Y645" t="s">
        <v>7189</v>
      </c>
      <c r="Z645" t="s">
        <v>74</v>
      </c>
      <c r="AA645" t="s">
        <v>74</v>
      </c>
      <c r="AB645" t="s">
        <v>74</v>
      </c>
      <c r="AC645" t="s">
        <v>74</v>
      </c>
      <c r="AD645" t="s">
        <v>74</v>
      </c>
      <c r="AE645" t="s">
        <v>74</v>
      </c>
      <c r="AF645" t="s">
        <v>74</v>
      </c>
      <c r="AG645">
        <v>0</v>
      </c>
      <c r="AH645">
        <v>4</v>
      </c>
      <c r="AI645">
        <v>4</v>
      </c>
      <c r="AJ645">
        <v>0</v>
      </c>
      <c r="AK645">
        <v>2</v>
      </c>
      <c r="AL645" t="s">
        <v>7190</v>
      </c>
      <c r="AM645" t="s">
        <v>7191</v>
      </c>
      <c r="AN645" t="s">
        <v>7191</v>
      </c>
      <c r="AO645" t="s">
        <v>74</v>
      </c>
      <c r="AP645" t="s">
        <v>74</v>
      </c>
      <c r="AQ645" t="s">
        <v>7192</v>
      </c>
      <c r="AR645" t="s">
        <v>74</v>
      </c>
      <c r="AS645" t="s">
        <v>74</v>
      </c>
      <c r="AT645" t="s">
        <v>74</v>
      </c>
      <c r="AU645">
        <v>1993</v>
      </c>
      <c r="AV645" t="s">
        <v>74</v>
      </c>
      <c r="AW645" t="s">
        <v>74</v>
      </c>
      <c r="AX645" t="s">
        <v>74</v>
      </c>
      <c r="AY645" t="s">
        <v>74</v>
      </c>
      <c r="AZ645" t="s">
        <v>74</v>
      </c>
      <c r="BA645" t="s">
        <v>74</v>
      </c>
      <c r="BB645">
        <v>3</v>
      </c>
      <c r="BC645">
        <v>8</v>
      </c>
      <c r="BD645" t="s">
        <v>74</v>
      </c>
      <c r="BE645" t="s">
        <v>74</v>
      </c>
      <c r="BF645" t="s">
        <v>74</v>
      </c>
      <c r="BG645" t="s">
        <v>74</v>
      </c>
      <c r="BH645" t="s">
        <v>74</v>
      </c>
      <c r="BI645">
        <v>6</v>
      </c>
      <c r="BJ645" t="s">
        <v>452</v>
      </c>
      <c r="BK645" t="s">
        <v>6433</v>
      </c>
      <c r="BL645" t="s">
        <v>452</v>
      </c>
      <c r="BM645" t="s">
        <v>7193</v>
      </c>
      <c r="BN645" t="s">
        <v>74</v>
      </c>
      <c r="BO645" t="s">
        <v>74</v>
      </c>
      <c r="BP645" t="s">
        <v>74</v>
      </c>
      <c r="BQ645" t="s">
        <v>74</v>
      </c>
      <c r="BR645" t="s">
        <v>91</v>
      </c>
      <c r="BS645" t="s">
        <v>7194</v>
      </c>
      <c r="BT645" t="str">
        <f>HYPERLINK("https%3A%2F%2Fwww.webofscience.com%2Fwos%2Fwoscc%2Ffull-record%2FWOS:A1993BY12M00001","View Full Record in Web of Science")</f>
        <v>View Full Record in Web of Science</v>
      </c>
    </row>
    <row r="646" spans="1:72" x14ac:dyDescent="0.15">
      <c r="A646" t="s">
        <v>6421</v>
      </c>
      <c r="B646" t="s">
        <v>7195</v>
      </c>
      <c r="C646" t="s">
        <v>74</v>
      </c>
      <c r="D646" t="s">
        <v>7182</v>
      </c>
      <c r="E646" t="s">
        <v>74</v>
      </c>
      <c r="F646" t="s">
        <v>7195</v>
      </c>
      <c r="G646" t="s">
        <v>74</v>
      </c>
      <c r="H646" t="s">
        <v>74</v>
      </c>
      <c r="I646" t="s">
        <v>7196</v>
      </c>
      <c r="J646" t="s">
        <v>7184</v>
      </c>
      <c r="K646" t="s">
        <v>74</v>
      </c>
      <c r="L646" t="s">
        <v>74</v>
      </c>
      <c r="M646" t="s">
        <v>77</v>
      </c>
      <c r="N646" t="s">
        <v>6426</v>
      </c>
      <c r="O646" t="s">
        <v>7185</v>
      </c>
      <c r="P646" t="s">
        <v>7186</v>
      </c>
      <c r="Q646" t="s">
        <v>7187</v>
      </c>
      <c r="R646" t="s">
        <v>74</v>
      </c>
      <c r="S646" t="s">
        <v>7188</v>
      </c>
      <c r="T646" t="s">
        <v>74</v>
      </c>
      <c r="U646" t="s">
        <v>74</v>
      </c>
      <c r="V646" t="s">
        <v>74</v>
      </c>
      <c r="W646" t="s">
        <v>74</v>
      </c>
      <c r="X646" t="s">
        <v>74</v>
      </c>
      <c r="Y646" t="s">
        <v>74</v>
      </c>
      <c r="Z646" t="s">
        <v>74</v>
      </c>
      <c r="AA646" t="s">
        <v>7197</v>
      </c>
      <c r="AB646" t="s">
        <v>7198</v>
      </c>
      <c r="AC646" t="s">
        <v>74</v>
      </c>
      <c r="AD646" t="s">
        <v>74</v>
      </c>
      <c r="AE646" t="s">
        <v>74</v>
      </c>
      <c r="AF646" t="s">
        <v>74</v>
      </c>
      <c r="AG646">
        <v>0</v>
      </c>
      <c r="AH646">
        <v>23</v>
      </c>
      <c r="AI646">
        <v>26</v>
      </c>
      <c r="AJ646">
        <v>0</v>
      </c>
      <c r="AK646">
        <v>2</v>
      </c>
      <c r="AL646" t="s">
        <v>7190</v>
      </c>
      <c r="AM646" t="s">
        <v>7191</v>
      </c>
      <c r="AN646" t="s">
        <v>7191</v>
      </c>
      <c r="AO646" t="s">
        <v>74</v>
      </c>
      <c r="AP646" t="s">
        <v>74</v>
      </c>
      <c r="AQ646" t="s">
        <v>7192</v>
      </c>
      <c r="AR646" t="s">
        <v>74</v>
      </c>
      <c r="AS646" t="s">
        <v>74</v>
      </c>
      <c r="AT646" t="s">
        <v>74</v>
      </c>
      <c r="AU646">
        <v>1993</v>
      </c>
      <c r="AV646" t="s">
        <v>74</v>
      </c>
      <c r="AW646" t="s">
        <v>74</v>
      </c>
      <c r="AX646" t="s">
        <v>74</v>
      </c>
      <c r="AY646" t="s">
        <v>74</v>
      </c>
      <c r="AZ646" t="s">
        <v>74</v>
      </c>
      <c r="BA646" t="s">
        <v>74</v>
      </c>
      <c r="BB646">
        <v>9</v>
      </c>
      <c r="BC646">
        <v>21</v>
      </c>
      <c r="BD646" t="s">
        <v>74</v>
      </c>
      <c r="BE646" t="s">
        <v>74</v>
      </c>
      <c r="BF646" t="s">
        <v>74</v>
      </c>
      <c r="BG646" t="s">
        <v>74</v>
      </c>
      <c r="BH646" t="s">
        <v>74</v>
      </c>
      <c r="BI646">
        <v>13</v>
      </c>
      <c r="BJ646" t="s">
        <v>452</v>
      </c>
      <c r="BK646" t="s">
        <v>6433</v>
      </c>
      <c r="BL646" t="s">
        <v>452</v>
      </c>
      <c r="BM646" t="s">
        <v>7193</v>
      </c>
      <c r="BN646" t="s">
        <v>74</v>
      </c>
      <c r="BO646" t="s">
        <v>74</v>
      </c>
      <c r="BP646" t="s">
        <v>74</v>
      </c>
      <c r="BQ646" t="s">
        <v>74</v>
      </c>
      <c r="BR646" t="s">
        <v>91</v>
      </c>
      <c r="BS646" t="s">
        <v>7199</v>
      </c>
      <c r="BT646" t="str">
        <f>HYPERLINK("https%3A%2F%2Fwww.webofscience.com%2Fwos%2Fwoscc%2Ffull-record%2FWOS:A1993BY12M00002","View Full Record in Web of Science")</f>
        <v>View Full Record in Web of Science</v>
      </c>
    </row>
    <row r="647" spans="1:72" x14ac:dyDescent="0.15">
      <c r="A647" t="s">
        <v>6421</v>
      </c>
      <c r="B647" t="s">
        <v>7200</v>
      </c>
      <c r="C647" t="s">
        <v>74</v>
      </c>
      <c r="D647" t="s">
        <v>7182</v>
      </c>
      <c r="E647" t="s">
        <v>74</v>
      </c>
      <c r="F647" t="s">
        <v>7200</v>
      </c>
      <c r="G647" t="s">
        <v>74</v>
      </c>
      <c r="H647" t="s">
        <v>74</v>
      </c>
      <c r="I647" t="s">
        <v>7201</v>
      </c>
      <c r="J647" t="s">
        <v>7184</v>
      </c>
      <c r="K647" t="s">
        <v>74</v>
      </c>
      <c r="L647" t="s">
        <v>74</v>
      </c>
      <c r="M647" t="s">
        <v>77</v>
      </c>
      <c r="N647" t="s">
        <v>6426</v>
      </c>
      <c r="O647" t="s">
        <v>7185</v>
      </c>
      <c r="P647" t="s">
        <v>7186</v>
      </c>
      <c r="Q647" t="s">
        <v>7187</v>
      </c>
      <c r="R647" t="s">
        <v>74</v>
      </c>
      <c r="S647" t="s">
        <v>7188</v>
      </c>
      <c r="T647" t="s">
        <v>74</v>
      </c>
      <c r="U647" t="s">
        <v>74</v>
      </c>
      <c r="V647" t="s">
        <v>74</v>
      </c>
      <c r="W647" t="s">
        <v>74</v>
      </c>
      <c r="X647" t="s">
        <v>74</v>
      </c>
      <c r="Y647" t="s">
        <v>74</v>
      </c>
      <c r="Z647" t="s">
        <v>74</v>
      </c>
      <c r="AA647" t="s">
        <v>74</v>
      </c>
      <c r="AB647" t="s">
        <v>74</v>
      </c>
      <c r="AC647" t="s">
        <v>74</v>
      </c>
      <c r="AD647" t="s">
        <v>74</v>
      </c>
      <c r="AE647" t="s">
        <v>74</v>
      </c>
      <c r="AF647" t="s">
        <v>74</v>
      </c>
      <c r="AG647">
        <v>0</v>
      </c>
      <c r="AH647">
        <v>2</v>
      </c>
      <c r="AI647">
        <v>2</v>
      </c>
      <c r="AJ647">
        <v>0</v>
      </c>
      <c r="AK647">
        <v>0</v>
      </c>
      <c r="AL647" t="s">
        <v>7190</v>
      </c>
      <c r="AM647" t="s">
        <v>7191</v>
      </c>
      <c r="AN647" t="s">
        <v>7191</v>
      </c>
      <c r="AO647" t="s">
        <v>74</v>
      </c>
      <c r="AP647" t="s">
        <v>74</v>
      </c>
      <c r="AQ647" t="s">
        <v>7192</v>
      </c>
      <c r="AR647" t="s">
        <v>74</v>
      </c>
      <c r="AS647" t="s">
        <v>74</v>
      </c>
      <c r="AT647" t="s">
        <v>74</v>
      </c>
      <c r="AU647">
        <v>1993</v>
      </c>
      <c r="AV647" t="s">
        <v>74</v>
      </c>
      <c r="AW647" t="s">
        <v>74</v>
      </c>
      <c r="AX647" t="s">
        <v>74</v>
      </c>
      <c r="AY647" t="s">
        <v>74</v>
      </c>
      <c r="AZ647" t="s">
        <v>74</v>
      </c>
      <c r="BA647" t="s">
        <v>74</v>
      </c>
      <c r="BB647">
        <v>23</v>
      </c>
      <c r="BC647">
        <v>28</v>
      </c>
      <c r="BD647" t="s">
        <v>74</v>
      </c>
      <c r="BE647" t="s">
        <v>74</v>
      </c>
      <c r="BF647" t="s">
        <v>74</v>
      </c>
      <c r="BG647" t="s">
        <v>74</v>
      </c>
      <c r="BH647" t="s">
        <v>74</v>
      </c>
      <c r="BI647">
        <v>6</v>
      </c>
      <c r="BJ647" t="s">
        <v>452</v>
      </c>
      <c r="BK647" t="s">
        <v>6433</v>
      </c>
      <c r="BL647" t="s">
        <v>452</v>
      </c>
      <c r="BM647" t="s">
        <v>7193</v>
      </c>
      <c r="BN647" t="s">
        <v>74</v>
      </c>
      <c r="BO647" t="s">
        <v>74</v>
      </c>
      <c r="BP647" t="s">
        <v>74</v>
      </c>
      <c r="BQ647" t="s">
        <v>74</v>
      </c>
      <c r="BR647" t="s">
        <v>91</v>
      </c>
      <c r="BS647" t="s">
        <v>7202</v>
      </c>
      <c r="BT647" t="str">
        <f>HYPERLINK("https%3A%2F%2Fwww.webofscience.com%2Fwos%2Fwoscc%2Ffull-record%2FWOS:A1993BY12M00003","View Full Record in Web of Science")</f>
        <v>View Full Record in Web of Science</v>
      </c>
    </row>
    <row r="648" spans="1:72" x14ac:dyDescent="0.15">
      <c r="A648" t="s">
        <v>6421</v>
      </c>
      <c r="B648" t="s">
        <v>7203</v>
      </c>
      <c r="C648" t="s">
        <v>74</v>
      </c>
      <c r="D648" t="s">
        <v>7182</v>
      </c>
      <c r="E648" t="s">
        <v>74</v>
      </c>
      <c r="F648" t="s">
        <v>7203</v>
      </c>
      <c r="G648" t="s">
        <v>74</v>
      </c>
      <c r="H648" t="s">
        <v>74</v>
      </c>
      <c r="I648" t="s">
        <v>7204</v>
      </c>
      <c r="J648" t="s">
        <v>7184</v>
      </c>
      <c r="K648" t="s">
        <v>74</v>
      </c>
      <c r="L648" t="s">
        <v>74</v>
      </c>
      <c r="M648" t="s">
        <v>77</v>
      </c>
      <c r="N648" t="s">
        <v>6426</v>
      </c>
      <c r="O648" t="s">
        <v>7185</v>
      </c>
      <c r="P648" t="s">
        <v>7186</v>
      </c>
      <c r="Q648" t="s">
        <v>7187</v>
      </c>
      <c r="R648" t="s">
        <v>74</v>
      </c>
      <c r="S648" t="s">
        <v>7188</v>
      </c>
      <c r="T648" t="s">
        <v>74</v>
      </c>
      <c r="U648" t="s">
        <v>74</v>
      </c>
      <c r="V648" t="s">
        <v>74</v>
      </c>
      <c r="W648" t="s">
        <v>74</v>
      </c>
      <c r="X648" t="s">
        <v>74</v>
      </c>
      <c r="Y648" t="s">
        <v>7205</v>
      </c>
      <c r="Z648" t="s">
        <v>74</v>
      </c>
      <c r="AA648" t="s">
        <v>7206</v>
      </c>
      <c r="AB648" t="s">
        <v>7207</v>
      </c>
      <c r="AC648" t="s">
        <v>74</v>
      </c>
      <c r="AD648" t="s">
        <v>74</v>
      </c>
      <c r="AE648" t="s">
        <v>74</v>
      </c>
      <c r="AF648" t="s">
        <v>74</v>
      </c>
      <c r="AG648">
        <v>0</v>
      </c>
      <c r="AH648">
        <v>32</v>
      </c>
      <c r="AI648">
        <v>33</v>
      </c>
      <c r="AJ648">
        <v>0</v>
      </c>
      <c r="AK648">
        <v>1</v>
      </c>
      <c r="AL648" t="s">
        <v>7190</v>
      </c>
      <c r="AM648" t="s">
        <v>7191</v>
      </c>
      <c r="AN648" t="s">
        <v>7191</v>
      </c>
      <c r="AO648" t="s">
        <v>74</v>
      </c>
      <c r="AP648" t="s">
        <v>74</v>
      </c>
      <c r="AQ648" t="s">
        <v>7192</v>
      </c>
      <c r="AR648" t="s">
        <v>74</v>
      </c>
      <c r="AS648" t="s">
        <v>74</v>
      </c>
      <c r="AT648" t="s">
        <v>74</v>
      </c>
      <c r="AU648">
        <v>1993</v>
      </c>
      <c r="AV648" t="s">
        <v>74</v>
      </c>
      <c r="AW648" t="s">
        <v>74</v>
      </c>
      <c r="AX648" t="s">
        <v>74</v>
      </c>
      <c r="AY648" t="s">
        <v>74</v>
      </c>
      <c r="AZ648" t="s">
        <v>74</v>
      </c>
      <c r="BA648" t="s">
        <v>74</v>
      </c>
      <c r="BB648">
        <v>29</v>
      </c>
      <c r="BC648">
        <v>41</v>
      </c>
      <c r="BD648" t="s">
        <v>74</v>
      </c>
      <c r="BE648" t="s">
        <v>74</v>
      </c>
      <c r="BF648" t="s">
        <v>74</v>
      </c>
      <c r="BG648" t="s">
        <v>74</v>
      </c>
      <c r="BH648" t="s">
        <v>74</v>
      </c>
      <c r="BI648">
        <v>13</v>
      </c>
      <c r="BJ648" t="s">
        <v>452</v>
      </c>
      <c r="BK648" t="s">
        <v>6433</v>
      </c>
      <c r="BL648" t="s">
        <v>452</v>
      </c>
      <c r="BM648" t="s">
        <v>7193</v>
      </c>
      <c r="BN648" t="s">
        <v>74</v>
      </c>
      <c r="BO648" t="s">
        <v>74</v>
      </c>
      <c r="BP648" t="s">
        <v>74</v>
      </c>
      <c r="BQ648" t="s">
        <v>74</v>
      </c>
      <c r="BR648" t="s">
        <v>91</v>
      </c>
      <c r="BS648" t="s">
        <v>7208</v>
      </c>
      <c r="BT648" t="str">
        <f>HYPERLINK("https%3A%2F%2Fwww.webofscience.com%2Fwos%2Fwoscc%2Ffull-record%2FWOS:A1993BY12M00004","View Full Record in Web of Science")</f>
        <v>View Full Record in Web of Science</v>
      </c>
    </row>
    <row r="649" spans="1:72" x14ac:dyDescent="0.15">
      <c r="A649" t="s">
        <v>6421</v>
      </c>
      <c r="B649" t="s">
        <v>7209</v>
      </c>
      <c r="C649" t="s">
        <v>74</v>
      </c>
      <c r="D649" t="s">
        <v>7182</v>
      </c>
      <c r="E649" t="s">
        <v>74</v>
      </c>
      <c r="F649" t="s">
        <v>7209</v>
      </c>
      <c r="G649" t="s">
        <v>74</v>
      </c>
      <c r="H649" t="s">
        <v>74</v>
      </c>
      <c r="I649" t="s">
        <v>7210</v>
      </c>
      <c r="J649" t="s">
        <v>7184</v>
      </c>
      <c r="K649" t="s">
        <v>74</v>
      </c>
      <c r="L649" t="s">
        <v>74</v>
      </c>
      <c r="M649" t="s">
        <v>77</v>
      </c>
      <c r="N649" t="s">
        <v>6426</v>
      </c>
      <c r="O649" t="s">
        <v>7185</v>
      </c>
      <c r="P649" t="s">
        <v>7186</v>
      </c>
      <c r="Q649" t="s">
        <v>7187</v>
      </c>
      <c r="R649" t="s">
        <v>74</v>
      </c>
      <c r="S649" t="s">
        <v>7188</v>
      </c>
      <c r="T649" t="s">
        <v>74</v>
      </c>
      <c r="U649" t="s">
        <v>74</v>
      </c>
      <c r="V649" t="s">
        <v>74</v>
      </c>
      <c r="W649" t="s">
        <v>74</v>
      </c>
      <c r="X649" t="s">
        <v>74</v>
      </c>
      <c r="Y649" t="s">
        <v>74</v>
      </c>
      <c r="Z649" t="s">
        <v>74</v>
      </c>
      <c r="AA649" t="s">
        <v>74</v>
      </c>
      <c r="AB649" t="s">
        <v>74</v>
      </c>
      <c r="AC649" t="s">
        <v>74</v>
      </c>
      <c r="AD649" t="s">
        <v>74</v>
      </c>
      <c r="AE649" t="s">
        <v>74</v>
      </c>
      <c r="AF649" t="s">
        <v>74</v>
      </c>
      <c r="AG649">
        <v>0</v>
      </c>
      <c r="AH649">
        <v>2</v>
      </c>
      <c r="AI649">
        <v>2</v>
      </c>
      <c r="AJ649">
        <v>0</v>
      </c>
      <c r="AK649">
        <v>0</v>
      </c>
      <c r="AL649" t="s">
        <v>7190</v>
      </c>
      <c r="AM649" t="s">
        <v>7191</v>
      </c>
      <c r="AN649" t="s">
        <v>7191</v>
      </c>
      <c r="AO649" t="s">
        <v>74</v>
      </c>
      <c r="AP649" t="s">
        <v>74</v>
      </c>
      <c r="AQ649" t="s">
        <v>7192</v>
      </c>
      <c r="AR649" t="s">
        <v>74</v>
      </c>
      <c r="AS649" t="s">
        <v>74</v>
      </c>
      <c r="AT649" t="s">
        <v>74</v>
      </c>
      <c r="AU649">
        <v>1993</v>
      </c>
      <c r="AV649" t="s">
        <v>74</v>
      </c>
      <c r="AW649" t="s">
        <v>74</v>
      </c>
      <c r="AX649" t="s">
        <v>74</v>
      </c>
      <c r="AY649" t="s">
        <v>74</v>
      </c>
      <c r="AZ649" t="s">
        <v>74</v>
      </c>
      <c r="BA649" t="s">
        <v>74</v>
      </c>
      <c r="BB649">
        <v>43</v>
      </c>
      <c r="BC649">
        <v>53</v>
      </c>
      <c r="BD649" t="s">
        <v>74</v>
      </c>
      <c r="BE649" t="s">
        <v>74</v>
      </c>
      <c r="BF649" t="s">
        <v>74</v>
      </c>
      <c r="BG649" t="s">
        <v>74</v>
      </c>
      <c r="BH649" t="s">
        <v>74</v>
      </c>
      <c r="BI649">
        <v>11</v>
      </c>
      <c r="BJ649" t="s">
        <v>452</v>
      </c>
      <c r="BK649" t="s">
        <v>6433</v>
      </c>
      <c r="BL649" t="s">
        <v>452</v>
      </c>
      <c r="BM649" t="s">
        <v>7193</v>
      </c>
      <c r="BN649" t="s">
        <v>74</v>
      </c>
      <c r="BO649" t="s">
        <v>74</v>
      </c>
      <c r="BP649" t="s">
        <v>74</v>
      </c>
      <c r="BQ649" t="s">
        <v>74</v>
      </c>
      <c r="BR649" t="s">
        <v>91</v>
      </c>
      <c r="BS649" t="s">
        <v>7211</v>
      </c>
      <c r="BT649" t="str">
        <f>HYPERLINK("https%3A%2F%2Fwww.webofscience.com%2Fwos%2Fwoscc%2Ffull-record%2FWOS:A1993BY12M00005","View Full Record in Web of Science")</f>
        <v>View Full Record in Web of Science</v>
      </c>
    </row>
    <row r="650" spans="1:72" x14ac:dyDescent="0.15">
      <c r="A650" t="s">
        <v>6421</v>
      </c>
      <c r="B650" t="s">
        <v>7212</v>
      </c>
      <c r="C650" t="s">
        <v>74</v>
      </c>
      <c r="D650" t="s">
        <v>7182</v>
      </c>
      <c r="E650" t="s">
        <v>74</v>
      </c>
      <c r="F650" t="s">
        <v>7212</v>
      </c>
      <c r="G650" t="s">
        <v>74</v>
      </c>
      <c r="H650" t="s">
        <v>74</v>
      </c>
      <c r="I650" t="s">
        <v>7213</v>
      </c>
      <c r="J650" t="s">
        <v>7184</v>
      </c>
      <c r="K650" t="s">
        <v>74</v>
      </c>
      <c r="L650" t="s">
        <v>74</v>
      </c>
      <c r="M650" t="s">
        <v>77</v>
      </c>
      <c r="N650" t="s">
        <v>6426</v>
      </c>
      <c r="O650" t="s">
        <v>7185</v>
      </c>
      <c r="P650" t="s">
        <v>7186</v>
      </c>
      <c r="Q650" t="s">
        <v>7187</v>
      </c>
      <c r="R650" t="s">
        <v>74</v>
      </c>
      <c r="S650" t="s">
        <v>7188</v>
      </c>
      <c r="T650" t="s">
        <v>74</v>
      </c>
      <c r="U650" t="s">
        <v>74</v>
      </c>
      <c r="V650" t="s">
        <v>74</v>
      </c>
      <c r="W650" t="s">
        <v>74</v>
      </c>
      <c r="X650" t="s">
        <v>74</v>
      </c>
      <c r="Y650" t="s">
        <v>74</v>
      </c>
      <c r="Z650" t="s">
        <v>74</v>
      </c>
      <c r="AA650" t="s">
        <v>7214</v>
      </c>
      <c r="AB650" t="s">
        <v>74</v>
      </c>
      <c r="AC650" t="s">
        <v>74</v>
      </c>
      <c r="AD650" t="s">
        <v>74</v>
      </c>
      <c r="AE650" t="s">
        <v>74</v>
      </c>
      <c r="AF650" t="s">
        <v>74</v>
      </c>
      <c r="AG650">
        <v>0</v>
      </c>
      <c r="AH650">
        <v>19</v>
      </c>
      <c r="AI650">
        <v>20</v>
      </c>
      <c r="AJ650">
        <v>0</v>
      </c>
      <c r="AK650">
        <v>1</v>
      </c>
      <c r="AL650" t="s">
        <v>7190</v>
      </c>
      <c r="AM650" t="s">
        <v>7191</v>
      </c>
      <c r="AN650" t="s">
        <v>7191</v>
      </c>
      <c r="AO650" t="s">
        <v>74</v>
      </c>
      <c r="AP650" t="s">
        <v>74</v>
      </c>
      <c r="AQ650" t="s">
        <v>7192</v>
      </c>
      <c r="AR650" t="s">
        <v>74</v>
      </c>
      <c r="AS650" t="s">
        <v>74</v>
      </c>
      <c r="AT650" t="s">
        <v>74</v>
      </c>
      <c r="AU650">
        <v>1993</v>
      </c>
      <c r="AV650" t="s">
        <v>74</v>
      </c>
      <c r="AW650" t="s">
        <v>74</v>
      </c>
      <c r="AX650" t="s">
        <v>74</v>
      </c>
      <c r="AY650" t="s">
        <v>74</v>
      </c>
      <c r="AZ650" t="s">
        <v>74</v>
      </c>
      <c r="BA650" t="s">
        <v>74</v>
      </c>
      <c r="BB650">
        <v>55</v>
      </c>
      <c r="BC650">
        <v>68</v>
      </c>
      <c r="BD650" t="s">
        <v>74</v>
      </c>
      <c r="BE650" t="s">
        <v>74</v>
      </c>
      <c r="BF650" t="s">
        <v>74</v>
      </c>
      <c r="BG650" t="s">
        <v>74</v>
      </c>
      <c r="BH650" t="s">
        <v>74</v>
      </c>
      <c r="BI650">
        <v>14</v>
      </c>
      <c r="BJ650" t="s">
        <v>452</v>
      </c>
      <c r="BK650" t="s">
        <v>6433</v>
      </c>
      <c r="BL650" t="s">
        <v>452</v>
      </c>
      <c r="BM650" t="s">
        <v>7193</v>
      </c>
      <c r="BN650" t="s">
        <v>74</v>
      </c>
      <c r="BO650" t="s">
        <v>74</v>
      </c>
      <c r="BP650" t="s">
        <v>74</v>
      </c>
      <c r="BQ650" t="s">
        <v>74</v>
      </c>
      <c r="BR650" t="s">
        <v>91</v>
      </c>
      <c r="BS650" t="s">
        <v>7215</v>
      </c>
      <c r="BT650" t="str">
        <f>HYPERLINK("https%3A%2F%2Fwww.webofscience.com%2Fwos%2Fwoscc%2Ffull-record%2FWOS:A1993BY12M00006","View Full Record in Web of Science")</f>
        <v>View Full Record in Web of Science</v>
      </c>
    </row>
    <row r="651" spans="1:72" x14ac:dyDescent="0.15">
      <c r="A651" t="s">
        <v>6421</v>
      </c>
      <c r="B651" t="s">
        <v>7216</v>
      </c>
      <c r="C651" t="s">
        <v>74</v>
      </c>
      <c r="D651" t="s">
        <v>7182</v>
      </c>
      <c r="E651" t="s">
        <v>74</v>
      </c>
      <c r="F651" t="s">
        <v>7216</v>
      </c>
      <c r="G651" t="s">
        <v>74</v>
      </c>
      <c r="H651" t="s">
        <v>74</v>
      </c>
      <c r="I651" t="s">
        <v>7217</v>
      </c>
      <c r="J651" t="s">
        <v>7184</v>
      </c>
      <c r="K651" t="s">
        <v>74</v>
      </c>
      <c r="L651" t="s">
        <v>74</v>
      </c>
      <c r="M651" t="s">
        <v>77</v>
      </c>
      <c r="N651" t="s">
        <v>6426</v>
      </c>
      <c r="O651" t="s">
        <v>7185</v>
      </c>
      <c r="P651" t="s">
        <v>7186</v>
      </c>
      <c r="Q651" t="s">
        <v>7187</v>
      </c>
      <c r="R651" t="s">
        <v>74</v>
      </c>
      <c r="S651" t="s">
        <v>7188</v>
      </c>
      <c r="T651" t="s">
        <v>74</v>
      </c>
      <c r="U651" t="s">
        <v>74</v>
      </c>
      <c r="V651" t="s">
        <v>74</v>
      </c>
      <c r="W651" t="s">
        <v>74</v>
      </c>
      <c r="X651" t="s">
        <v>74</v>
      </c>
      <c r="Y651" t="s">
        <v>74</v>
      </c>
      <c r="Z651" t="s">
        <v>74</v>
      </c>
      <c r="AA651" t="s">
        <v>74</v>
      </c>
      <c r="AB651" t="s">
        <v>74</v>
      </c>
      <c r="AC651" t="s">
        <v>74</v>
      </c>
      <c r="AD651" t="s">
        <v>74</v>
      </c>
      <c r="AE651" t="s">
        <v>74</v>
      </c>
      <c r="AF651" t="s">
        <v>74</v>
      </c>
      <c r="AG651">
        <v>0</v>
      </c>
      <c r="AH651">
        <v>23</v>
      </c>
      <c r="AI651">
        <v>25</v>
      </c>
      <c r="AJ651">
        <v>0</v>
      </c>
      <c r="AK651">
        <v>0</v>
      </c>
      <c r="AL651" t="s">
        <v>7190</v>
      </c>
      <c r="AM651" t="s">
        <v>7191</v>
      </c>
      <c r="AN651" t="s">
        <v>7191</v>
      </c>
      <c r="AO651" t="s">
        <v>74</v>
      </c>
      <c r="AP651" t="s">
        <v>74</v>
      </c>
      <c r="AQ651" t="s">
        <v>7192</v>
      </c>
      <c r="AR651" t="s">
        <v>74</v>
      </c>
      <c r="AS651" t="s">
        <v>74</v>
      </c>
      <c r="AT651" t="s">
        <v>74</v>
      </c>
      <c r="AU651">
        <v>1993</v>
      </c>
      <c r="AV651" t="s">
        <v>74</v>
      </c>
      <c r="AW651" t="s">
        <v>74</v>
      </c>
      <c r="AX651" t="s">
        <v>74</v>
      </c>
      <c r="AY651" t="s">
        <v>74</v>
      </c>
      <c r="AZ651" t="s">
        <v>74</v>
      </c>
      <c r="BA651" t="s">
        <v>74</v>
      </c>
      <c r="BB651">
        <v>69</v>
      </c>
      <c r="BC651">
        <v>82</v>
      </c>
      <c r="BD651" t="s">
        <v>74</v>
      </c>
      <c r="BE651" t="s">
        <v>74</v>
      </c>
      <c r="BF651" t="s">
        <v>74</v>
      </c>
      <c r="BG651" t="s">
        <v>74</v>
      </c>
      <c r="BH651" t="s">
        <v>74</v>
      </c>
      <c r="BI651">
        <v>14</v>
      </c>
      <c r="BJ651" t="s">
        <v>452</v>
      </c>
      <c r="BK651" t="s">
        <v>6433</v>
      </c>
      <c r="BL651" t="s">
        <v>452</v>
      </c>
      <c r="BM651" t="s">
        <v>7193</v>
      </c>
      <c r="BN651" t="s">
        <v>74</v>
      </c>
      <c r="BO651" t="s">
        <v>74</v>
      </c>
      <c r="BP651" t="s">
        <v>74</v>
      </c>
      <c r="BQ651" t="s">
        <v>74</v>
      </c>
      <c r="BR651" t="s">
        <v>91</v>
      </c>
      <c r="BS651" t="s">
        <v>7218</v>
      </c>
      <c r="BT651" t="str">
        <f>HYPERLINK("https%3A%2F%2Fwww.webofscience.com%2Fwos%2Fwoscc%2Ffull-record%2FWOS:A1993BY12M00007","View Full Record in Web of Science")</f>
        <v>View Full Record in Web of Science</v>
      </c>
    </row>
    <row r="652" spans="1:72" x14ac:dyDescent="0.15">
      <c r="A652" t="s">
        <v>6421</v>
      </c>
      <c r="B652" t="s">
        <v>7219</v>
      </c>
      <c r="C652" t="s">
        <v>74</v>
      </c>
      <c r="D652" t="s">
        <v>7182</v>
      </c>
      <c r="E652" t="s">
        <v>74</v>
      </c>
      <c r="F652" t="s">
        <v>7219</v>
      </c>
      <c r="G652" t="s">
        <v>74</v>
      </c>
      <c r="H652" t="s">
        <v>74</v>
      </c>
      <c r="I652" t="s">
        <v>7220</v>
      </c>
      <c r="J652" t="s">
        <v>7184</v>
      </c>
      <c r="K652" t="s">
        <v>74</v>
      </c>
      <c r="L652" t="s">
        <v>74</v>
      </c>
      <c r="M652" t="s">
        <v>77</v>
      </c>
      <c r="N652" t="s">
        <v>6426</v>
      </c>
      <c r="O652" t="s">
        <v>7185</v>
      </c>
      <c r="P652" t="s">
        <v>7186</v>
      </c>
      <c r="Q652" t="s">
        <v>7187</v>
      </c>
      <c r="R652" t="s">
        <v>74</v>
      </c>
      <c r="S652" t="s">
        <v>7188</v>
      </c>
      <c r="T652" t="s">
        <v>74</v>
      </c>
      <c r="U652" t="s">
        <v>74</v>
      </c>
      <c r="V652" t="s">
        <v>74</v>
      </c>
      <c r="W652" t="s">
        <v>74</v>
      </c>
      <c r="X652" t="s">
        <v>74</v>
      </c>
      <c r="Y652" t="s">
        <v>74</v>
      </c>
      <c r="Z652" t="s">
        <v>74</v>
      </c>
      <c r="AA652" t="s">
        <v>74</v>
      </c>
      <c r="AB652" t="s">
        <v>74</v>
      </c>
      <c r="AC652" t="s">
        <v>74</v>
      </c>
      <c r="AD652" t="s">
        <v>74</v>
      </c>
      <c r="AE652" t="s">
        <v>74</v>
      </c>
      <c r="AF652" t="s">
        <v>74</v>
      </c>
      <c r="AG652">
        <v>0</v>
      </c>
      <c r="AH652">
        <v>1</v>
      </c>
      <c r="AI652">
        <v>1</v>
      </c>
      <c r="AJ652">
        <v>0</v>
      </c>
      <c r="AK652">
        <v>0</v>
      </c>
      <c r="AL652" t="s">
        <v>7190</v>
      </c>
      <c r="AM652" t="s">
        <v>7191</v>
      </c>
      <c r="AN652" t="s">
        <v>7191</v>
      </c>
      <c r="AO652" t="s">
        <v>74</v>
      </c>
      <c r="AP652" t="s">
        <v>74</v>
      </c>
      <c r="AQ652" t="s">
        <v>7192</v>
      </c>
      <c r="AR652" t="s">
        <v>74</v>
      </c>
      <c r="AS652" t="s">
        <v>74</v>
      </c>
      <c r="AT652" t="s">
        <v>74</v>
      </c>
      <c r="AU652">
        <v>1993</v>
      </c>
      <c r="AV652" t="s">
        <v>74</v>
      </c>
      <c r="AW652" t="s">
        <v>74</v>
      </c>
      <c r="AX652" t="s">
        <v>74</v>
      </c>
      <c r="AY652" t="s">
        <v>74</v>
      </c>
      <c r="AZ652" t="s">
        <v>74</v>
      </c>
      <c r="BA652" t="s">
        <v>74</v>
      </c>
      <c r="BB652">
        <v>83</v>
      </c>
      <c r="BC652">
        <v>95</v>
      </c>
      <c r="BD652" t="s">
        <v>74</v>
      </c>
      <c r="BE652" t="s">
        <v>74</v>
      </c>
      <c r="BF652" t="s">
        <v>74</v>
      </c>
      <c r="BG652" t="s">
        <v>74</v>
      </c>
      <c r="BH652" t="s">
        <v>74</v>
      </c>
      <c r="BI652">
        <v>13</v>
      </c>
      <c r="BJ652" t="s">
        <v>452</v>
      </c>
      <c r="BK652" t="s">
        <v>6433</v>
      </c>
      <c r="BL652" t="s">
        <v>452</v>
      </c>
      <c r="BM652" t="s">
        <v>7193</v>
      </c>
      <c r="BN652" t="s">
        <v>74</v>
      </c>
      <c r="BO652" t="s">
        <v>74</v>
      </c>
      <c r="BP652" t="s">
        <v>74</v>
      </c>
      <c r="BQ652" t="s">
        <v>74</v>
      </c>
      <c r="BR652" t="s">
        <v>91</v>
      </c>
      <c r="BS652" t="s">
        <v>7221</v>
      </c>
      <c r="BT652" t="str">
        <f>HYPERLINK("https%3A%2F%2Fwww.webofscience.com%2Fwos%2Fwoscc%2Ffull-record%2FWOS:A1993BY12M00008","View Full Record in Web of Science")</f>
        <v>View Full Record in Web of Science</v>
      </c>
    </row>
    <row r="653" spans="1:72" x14ac:dyDescent="0.15">
      <c r="A653" t="s">
        <v>6421</v>
      </c>
      <c r="B653" t="s">
        <v>7222</v>
      </c>
      <c r="C653" t="s">
        <v>74</v>
      </c>
      <c r="D653" t="s">
        <v>7182</v>
      </c>
      <c r="E653" t="s">
        <v>74</v>
      </c>
      <c r="F653" t="s">
        <v>7222</v>
      </c>
      <c r="G653" t="s">
        <v>74</v>
      </c>
      <c r="H653" t="s">
        <v>74</v>
      </c>
      <c r="I653" t="s">
        <v>7223</v>
      </c>
      <c r="J653" t="s">
        <v>7184</v>
      </c>
      <c r="K653" t="s">
        <v>74</v>
      </c>
      <c r="L653" t="s">
        <v>74</v>
      </c>
      <c r="M653" t="s">
        <v>77</v>
      </c>
      <c r="N653" t="s">
        <v>6426</v>
      </c>
      <c r="O653" t="s">
        <v>7185</v>
      </c>
      <c r="P653" t="s">
        <v>7186</v>
      </c>
      <c r="Q653" t="s">
        <v>7187</v>
      </c>
      <c r="R653" t="s">
        <v>74</v>
      </c>
      <c r="S653" t="s">
        <v>7188</v>
      </c>
      <c r="T653" t="s">
        <v>74</v>
      </c>
      <c r="U653" t="s">
        <v>74</v>
      </c>
      <c r="V653" t="s">
        <v>74</v>
      </c>
      <c r="W653" t="s">
        <v>74</v>
      </c>
      <c r="X653" t="s">
        <v>74</v>
      </c>
      <c r="Y653" t="s">
        <v>74</v>
      </c>
      <c r="Z653" t="s">
        <v>74</v>
      </c>
      <c r="AA653" t="s">
        <v>74</v>
      </c>
      <c r="AB653" t="s">
        <v>74</v>
      </c>
      <c r="AC653" t="s">
        <v>74</v>
      </c>
      <c r="AD653" t="s">
        <v>74</v>
      </c>
      <c r="AE653" t="s">
        <v>74</v>
      </c>
      <c r="AF653" t="s">
        <v>74</v>
      </c>
      <c r="AG653">
        <v>0</v>
      </c>
      <c r="AH653">
        <v>6</v>
      </c>
      <c r="AI653">
        <v>6</v>
      </c>
      <c r="AJ653">
        <v>0</v>
      </c>
      <c r="AK653">
        <v>0</v>
      </c>
      <c r="AL653" t="s">
        <v>7190</v>
      </c>
      <c r="AM653" t="s">
        <v>7191</v>
      </c>
      <c r="AN653" t="s">
        <v>7191</v>
      </c>
      <c r="AO653" t="s">
        <v>74</v>
      </c>
      <c r="AP653" t="s">
        <v>74</v>
      </c>
      <c r="AQ653" t="s">
        <v>7192</v>
      </c>
      <c r="AR653" t="s">
        <v>74</v>
      </c>
      <c r="AS653" t="s">
        <v>74</v>
      </c>
      <c r="AT653" t="s">
        <v>74</v>
      </c>
      <c r="AU653">
        <v>1993</v>
      </c>
      <c r="AV653" t="s">
        <v>74</v>
      </c>
      <c r="AW653" t="s">
        <v>74</v>
      </c>
      <c r="AX653" t="s">
        <v>74</v>
      </c>
      <c r="AY653" t="s">
        <v>74</v>
      </c>
      <c r="AZ653" t="s">
        <v>74</v>
      </c>
      <c r="BA653" t="s">
        <v>74</v>
      </c>
      <c r="BB653">
        <v>97</v>
      </c>
      <c r="BC653">
        <v>109</v>
      </c>
      <c r="BD653" t="s">
        <v>74</v>
      </c>
      <c r="BE653" t="s">
        <v>74</v>
      </c>
      <c r="BF653" t="s">
        <v>74</v>
      </c>
      <c r="BG653" t="s">
        <v>74</v>
      </c>
      <c r="BH653" t="s">
        <v>74</v>
      </c>
      <c r="BI653">
        <v>13</v>
      </c>
      <c r="BJ653" t="s">
        <v>452</v>
      </c>
      <c r="BK653" t="s">
        <v>6433</v>
      </c>
      <c r="BL653" t="s">
        <v>452</v>
      </c>
      <c r="BM653" t="s">
        <v>7193</v>
      </c>
      <c r="BN653" t="s">
        <v>74</v>
      </c>
      <c r="BO653" t="s">
        <v>74</v>
      </c>
      <c r="BP653" t="s">
        <v>74</v>
      </c>
      <c r="BQ653" t="s">
        <v>74</v>
      </c>
      <c r="BR653" t="s">
        <v>91</v>
      </c>
      <c r="BS653" t="s">
        <v>7224</v>
      </c>
      <c r="BT653" t="str">
        <f>HYPERLINK("https%3A%2F%2Fwww.webofscience.com%2Fwos%2Fwoscc%2Ffull-record%2FWOS:A1993BY12M00009","View Full Record in Web of Science")</f>
        <v>View Full Record in Web of Science</v>
      </c>
    </row>
    <row r="654" spans="1:72" x14ac:dyDescent="0.15">
      <c r="A654" t="s">
        <v>6421</v>
      </c>
      <c r="B654" t="s">
        <v>7225</v>
      </c>
      <c r="C654" t="s">
        <v>74</v>
      </c>
      <c r="D654" t="s">
        <v>7182</v>
      </c>
      <c r="E654" t="s">
        <v>74</v>
      </c>
      <c r="F654" t="s">
        <v>7225</v>
      </c>
      <c r="G654" t="s">
        <v>74</v>
      </c>
      <c r="H654" t="s">
        <v>74</v>
      </c>
      <c r="I654" t="s">
        <v>7226</v>
      </c>
      <c r="J654" t="s">
        <v>7184</v>
      </c>
      <c r="K654" t="s">
        <v>74</v>
      </c>
      <c r="L654" t="s">
        <v>74</v>
      </c>
      <c r="M654" t="s">
        <v>77</v>
      </c>
      <c r="N654" t="s">
        <v>6426</v>
      </c>
      <c r="O654" t="s">
        <v>7185</v>
      </c>
      <c r="P654" t="s">
        <v>7186</v>
      </c>
      <c r="Q654" t="s">
        <v>7187</v>
      </c>
      <c r="R654" t="s">
        <v>74</v>
      </c>
      <c r="S654" t="s">
        <v>7188</v>
      </c>
      <c r="T654" t="s">
        <v>74</v>
      </c>
      <c r="U654" t="s">
        <v>74</v>
      </c>
      <c r="V654" t="s">
        <v>74</v>
      </c>
      <c r="W654" t="s">
        <v>74</v>
      </c>
      <c r="X654" t="s">
        <v>74</v>
      </c>
      <c r="Y654" t="s">
        <v>74</v>
      </c>
      <c r="Z654" t="s">
        <v>74</v>
      </c>
      <c r="AA654" t="s">
        <v>74</v>
      </c>
      <c r="AB654" t="s">
        <v>74</v>
      </c>
      <c r="AC654" t="s">
        <v>74</v>
      </c>
      <c r="AD654" t="s">
        <v>74</v>
      </c>
      <c r="AE654" t="s">
        <v>74</v>
      </c>
      <c r="AF654" t="s">
        <v>74</v>
      </c>
      <c r="AG654">
        <v>0</v>
      </c>
      <c r="AH654">
        <v>5</v>
      </c>
      <c r="AI654">
        <v>6</v>
      </c>
      <c r="AJ654">
        <v>0</v>
      </c>
      <c r="AK654">
        <v>0</v>
      </c>
      <c r="AL654" t="s">
        <v>7190</v>
      </c>
      <c r="AM654" t="s">
        <v>7191</v>
      </c>
      <c r="AN654" t="s">
        <v>7191</v>
      </c>
      <c r="AO654" t="s">
        <v>74</v>
      </c>
      <c r="AP654" t="s">
        <v>74</v>
      </c>
      <c r="AQ654" t="s">
        <v>7192</v>
      </c>
      <c r="AR654" t="s">
        <v>74</v>
      </c>
      <c r="AS654" t="s">
        <v>74</v>
      </c>
      <c r="AT654" t="s">
        <v>74</v>
      </c>
      <c r="AU654">
        <v>1993</v>
      </c>
      <c r="AV654" t="s">
        <v>74</v>
      </c>
      <c r="AW654" t="s">
        <v>74</v>
      </c>
      <c r="AX654" t="s">
        <v>74</v>
      </c>
      <c r="AY654" t="s">
        <v>74</v>
      </c>
      <c r="AZ654" t="s">
        <v>74</v>
      </c>
      <c r="BA654" t="s">
        <v>74</v>
      </c>
      <c r="BB654">
        <v>111</v>
      </c>
      <c r="BC654">
        <v>123</v>
      </c>
      <c r="BD654" t="s">
        <v>74</v>
      </c>
      <c r="BE654" t="s">
        <v>74</v>
      </c>
      <c r="BF654" t="s">
        <v>74</v>
      </c>
      <c r="BG654" t="s">
        <v>74</v>
      </c>
      <c r="BH654" t="s">
        <v>74</v>
      </c>
      <c r="BI654">
        <v>13</v>
      </c>
      <c r="BJ654" t="s">
        <v>452</v>
      </c>
      <c r="BK654" t="s">
        <v>6433</v>
      </c>
      <c r="BL654" t="s">
        <v>452</v>
      </c>
      <c r="BM654" t="s">
        <v>7193</v>
      </c>
      <c r="BN654" t="s">
        <v>74</v>
      </c>
      <c r="BO654" t="s">
        <v>74</v>
      </c>
      <c r="BP654" t="s">
        <v>74</v>
      </c>
      <c r="BQ654" t="s">
        <v>74</v>
      </c>
      <c r="BR654" t="s">
        <v>91</v>
      </c>
      <c r="BS654" t="s">
        <v>7227</v>
      </c>
      <c r="BT654" t="str">
        <f>HYPERLINK("https%3A%2F%2Fwww.webofscience.com%2Fwos%2Fwoscc%2Ffull-record%2FWOS:A1993BY12M00010","View Full Record in Web of Science")</f>
        <v>View Full Record in Web of Science</v>
      </c>
    </row>
    <row r="655" spans="1:72" x14ac:dyDescent="0.15">
      <c r="A655" t="s">
        <v>6421</v>
      </c>
      <c r="B655" t="s">
        <v>7228</v>
      </c>
      <c r="C655" t="s">
        <v>74</v>
      </c>
      <c r="D655" t="s">
        <v>7182</v>
      </c>
      <c r="E655" t="s">
        <v>74</v>
      </c>
      <c r="F655" t="s">
        <v>7228</v>
      </c>
      <c r="G655" t="s">
        <v>74</v>
      </c>
      <c r="H655" t="s">
        <v>74</v>
      </c>
      <c r="I655" t="s">
        <v>7229</v>
      </c>
      <c r="J655" t="s">
        <v>7184</v>
      </c>
      <c r="K655" t="s">
        <v>74</v>
      </c>
      <c r="L655" t="s">
        <v>74</v>
      </c>
      <c r="M655" t="s">
        <v>77</v>
      </c>
      <c r="N655" t="s">
        <v>6426</v>
      </c>
      <c r="O655" t="s">
        <v>7185</v>
      </c>
      <c r="P655" t="s">
        <v>7186</v>
      </c>
      <c r="Q655" t="s">
        <v>7187</v>
      </c>
      <c r="R655" t="s">
        <v>74</v>
      </c>
      <c r="S655" t="s">
        <v>7188</v>
      </c>
      <c r="T655" t="s">
        <v>74</v>
      </c>
      <c r="U655" t="s">
        <v>74</v>
      </c>
      <c r="V655" t="s">
        <v>74</v>
      </c>
      <c r="W655" t="s">
        <v>74</v>
      </c>
      <c r="X655" t="s">
        <v>74</v>
      </c>
      <c r="Y655" t="s">
        <v>74</v>
      </c>
      <c r="Z655" t="s">
        <v>74</v>
      </c>
      <c r="AA655" t="s">
        <v>7230</v>
      </c>
      <c r="AB655" t="s">
        <v>7231</v>
      </c>
      <c r="AC655" t="s">
        <v>74</v>
      </c>
      <c r="AD655" t="s">
        <v>74</v>
      </c>
      <c r="AE655" t="s">
        <v>74</v>
      </c>
      <c r="AF655" t="s">
        <v>74</v>
      </c>
      <c r="AG655">
        <v>0</v>
      </c>
      <c r="AH655">
        <v>16</v>
      </c>
      <c r="AI655">
        <v>16</v>
      </c>
      <c r="AJ655">
        <v>0</v>
      </c>
      <c r="AK655">
        <v>0</v>
      </c>
      <c r="AL655" t="s">
        <v>7190</v>
      </c>
      <c r="AM655" t="s">
        <v>7191</v>
      </c>
      <c r="AN655" t="s">
        <v>7191</v>
      </c>
      <c r="AO655" t="s">
        <v>74</v>
      </c>
      <c r="AP655" t="s">
        <v>74</v>
      </c>
      <c r="AQ655" t="s">
        <v>7192</v>
      </c>
      <c r="AR655" t="s">
        <v>74</v>
      </c>
      <c r="AS655" t="s">
        <v>74</v>
      </c>
      <c r="AT655" t="s">
        <v>74</v>
      </c>
      <c r="AU655">
        <v>1993</v>
      </c>
      <c r="AV655" t="s">
        <v>74</v>
      </c>
      <c r="AW655" t="s">
        <v>74</v>
      </c>
      <c r="AX655" t="s">
        <v>74</v>
      </c>
      <c r="AY655" t="s">
        <v>74</v>
      </c>
      <c r="AZ655" t="s">
        <v>74</v>
      </c>
      <c r="BA655" t="s">
        <v>74</v>
      </c>
      <c r="BB655">
        <v>125</v>
      </c>
      <c r="BC655">
        <v>130</v>
      </c>
      <c r="BD655" t="s">
        <v>74</v>
      </c>
      <c r="BE655" t="s">
        <v>74</v>
      </c>
      <c r="BF655" t="s">
        <v>74</v>
      </c>
      <c r="BG655" t="s">
        <v>74</v>
      </c>
      <c r="BH655" t="s">
        <v>74</v>
      </c>
      <c r="BI655">
        <v>6</v>
      </c>
      <c r="BJ655" t="s">
        <v>452</v>
      </c>
      <c r="BK655" t="s">
        <v>6433</v>
      </c>
      <c r="BL655" t="s">
        <v>452</v>
      </c>
      <c r="BM655" t="s">
        <v>7193</v>
      </c>
      <c r="BN655" t="s">
        <v>74</v>
      </c>
      <c r="BO655" t="s">
        <v>74</v>
      </c>
      <c r="BP655" t="s">
        <v>74</v>
      </c>
      <c r="BQ655" t="s">
        <v>74</v>
      </c>
      <c r="BR655" t="s">
        <v>91</v>
      </c>
      <c r="BS655" t="s">
        <v>7232</v>
      </c>
      <c r="BT655" t="str">
        <f>HYPERLINK("https%3A%2F%2Fwww.webofscience.com%2Fwos%2Fwoscc%2Ffull-record%2FWOS:A1993BY12M00011","View Full Record in Web of Science")</f>
        <v>View Full Record in Web of Science</v>
      </c>
    </row>
    <row r="656" spans="1:72" x14ac:dyDescent="0.15">
      <c r="A656" t="s">
        <v>6421</v>
      </c>
      <c r="B656" t="s">
        <v>7233</v>
      </c>
      <c r="C656" t="s">
        <v>74</v>
      </c>
      <c r="D656" t="s">
        <v>7182</v>
      </c>
      <c r="E656" t="s">
        <v>74</v>
      </c>
      <c r="F656" t="s">
        <v>7233</v>
      </c>
      <c r="G656" t="s">
        <v>74</v>
      </c>
      <c r="H656" t="s">
        <v>74</v>
      </c>
      <c r="I656" t="s">
        <v>7234</v>
      </c>
      <c r="J656" t="s">
        <v>7184</v>
      </c>
      <c r="K656" t="s">
        <v>74</v>
      </c>
      <c r="L656" t="s">
        <v>74</v>
      </c>
      <c r="M656" t="s">
        <v>77</v>
      </c>
      <c r="N656" t="s">
        <v>6426</v>
      </c>
      <c r="O656" t="s">
        <v>7185</v>
      </c>
      <c r="P656" t="s">
        <v>7186</v>
      </c>
      <c r="Q656" t="s">
        <v>7187</v>
      </c>
      <c r="R656" t="s">
        <v>74</v>
      </c>
      <c r="S656" t="s">
        <v>7188</v>
      </c>
      <c r="T656" t="s">
        <v>74</v>
      </c>
      <c r="U656" t="s">
        <v>74</v>
      </c>
      <c r="V656" t="s">
        <v>74</v>
      </c>
      <c r="W656" t="s">
        <v>74</v>
      </c>
      <c r="X656" t="s">
        <v>74</v>
      </c>
      <c r="Y656" t="s">
        <v>74</v>
      </c>
      <c r="Z656" t="s">
        <v>74</v>
      </c>
      <c r="AA656" t="s">
        <v>74</v>
      </c>
      <c r="AB656" t="s">
        <v>74</v>
      </c>
      <c r="AC656" t="s">
        <v>74</v>
      </c>
      <c r="AD656" t="s">
        <v>74</v>
      </c>
      <c r="AE656" t="s">
        <v>74</v>
      </c>
      <c r="AF656" t="s">
        <v>74</v>
      </c>
      <c r="AG656">
        <v>0</v>
      </c>
      <c r="AH656">
        <v>5</v>
      </c>
      <c r="AI656">
        <v>5</v>
      </c>
      <c r="AJ656">
        <v>0</v>
      </c>
      <c r="AK656">
        <v>0</v>
      </c>
      <c r="AL656" t="s">
        <v>7190</v>
      </c>
      <c r="AM656" t="s">
        <v>7191</v>
      </c>
      <c r="AN656" t="s">
        <v>7191</v>
      </c>
      <c r="AO656" t="s">
        <v>74</v>
      </c>
      <c r="AP656" t="s">
        <v>74</v>
      </c>
      <c r="AQ656" t="s">
        <v>7192</v>
      </c>
      <c r="AR656" t="s">
        <v>74</v>
      </c>
      <c r="AS656" t="s">
        <v>74</v>
      </c>
      <c r="AT656" t="s">
        <v>74</v>
      </c>
      <c r="AU656">
        <v>1993</v>
      </c>
      <c r="AV656" t="s">
        <v>74</v>
      </c>
      <c r="AW656" t="s">
        <v>74</v>
      </c>
      <c r="AX656" t="s">
        <v>74</v>
      </c>
      <c r="AY656" t="s">
        <v>74</v>
      </c>
      <c r="AZ656" t="s">
        <v>74</v>
      </c>
      <c r="BA656" t="s">
        <v>74</v>
      </c>
      <c r="BB656">
        <v>131</v>
      </c>
      <c r="BC656">
        <v>139</v>
      </c>
      <c r="BD656" t="s">
        <v>74</v>
      </c>
      <c r="BE656" t="s">
        <v>74</v>
      </c>
      <c r="BF656" t="s">
        <v>74</v>
      </c>
      <c r="BG656" t="s">
        <v>74</v>
      </c>
      <c r="BH656" t="s">
        <v>74</v>
      </c>
      <c r="BI656">
        <v>9</v>
      </c>
      <c r="BJ656" t="s">
        <v>452</v>
      </c>
      <c r="BK656" t="s">
        <v>6433</v>
      </c>
      <c r="BL656" t="s">
        <v>452</v>
      </c>
      <c r="BM656" t="s">
        <v>7193</v>
      </c>
      <c r="BN656" t="s">
        <v>74</v>
      </c>
      <c r="BO656" t="s">
        <v>74</v>
      </c>
      <c r="BP656" t="s">
        <v>74</v>
      </c>
      <c r="BQ656" t="s">
        <v>74</v>
      </c>
      <c r="BR656" t="s">
        <v>91</v>
      </c>
      <c r="BS656" t="s">
        <v>7235</v>
      </c>
      <c r="BT656" t="str">
        <f>HYPERLINK("https%3A%2F%2Fwww.webofscience.com%2Fwos%2Fwoscc%2Ffull-record%2FWOS:A1993BY12M00012","View Full Record in Web of Science")</f>
        <v>View Full Record in Web of Science</v>
      </c>
    </row>
    <row r="657" spans="1:72" x14ac:dyDescent="0.15">
      <c r="A657" t="s">
        <v>6421</v>
      </c>
      <c r="B657" t="s">
        <v>7236</v>
      </c>
      <c r="C657" t="s">
        <v>74</v>
      </c>
      <c r="D657" t="s">
        <v>7182</v>
      </c>
      <c r="E657" t="s">
        <v>74</v>
      </c>
      <c r="F657" t="s">
        <v>7236</v>
      </c>
      <c r="G657" t="s">
        <v>74</v>
      </c>
      <c r="H657" t="s">
        <v>74</v>
      </c>
      <c r="I657" t="s">
        <v>7237</v>
      </c>
      <c r="J657" t="s">
        <v>7184</v>
      </c>
      <c r="K657" t="s">
        <v>74</v>
      </c>
      <c r="L657" t="s">
        <v>74</v>
      </c>
      <c r="M657" t="s">
        <v>77</v>
      </c>
      <c r="N657" t="s">
        <v>6426</v>
      </c>
      <c r="O657" t="s">
        <v>7185</v>
      </c>
      <c r="P657" t="s">
        <v>7186</v>
      </c>
      <c r="Q657" t="s">
        <v>7187</v>
      </c>
      <c r="R657" t="s">
        <v>74</v>
      </c>
      <c r="S657" t="s">
        <v>7188</v>
      </c>
      <c r="T657" t="s">
        <v>74</v>
      </c>
      <c r="U657" t="s">
        <v>74</v>
      </c>
      <c r="V657" t="s">
        <v>74</v>
      </c>
      <c r="W657" t="s">
        <v>74</v>
      </c>
      <c r="X657" t="s">
        <v>74</v>
      </c>
      <c r="Y657" t="s">
        <v>74</v>
      </c>
      <c r="Z657" t="s">
        <v>74</v>
      </c>
      <c r="AA657" t="s">
        <v>74</v>
      </c>
      <c r="AB657" t="s">
        <v>74</v>
      </c>
      <c r="AC657" t="s">
        <v>74</v>
      </c>
      <c r="AD657" t="s">
        <v>74</v>
      </c>
      <c r="AE657" t="s">
        <v>74</v>
      </c>
      <c r="AF657" t="s">
        <v>74</v>
      </c>
      <c r="AG657">
        <v>0</v>
      </c>
      <c r="AH657">
        <v>14</v>
      </c>
      <c r="AI657">
        <v>14</v>
      </c>
      <c r="AJ657">
        <v>0</v>
      </c>
      <c r="AK657">
        <v>0</v>
      </c>
      <c r="AL657" t="s">
        <v>7190</v>
      </c>
      <c r="AM657" t="s">
        <v>7191</v>
      </c>
      <c r="AN657" t="s">
        <v>7191</v>
      </c>
      <c r="AO657" t="s">
        <v>74</v>
      </c>
      <c r="AP657" t="s">
        <v>74</v>
      </c>
      <c r="AQ657" t="s">
        <v>7192</v>
      </c>
      <c r="AR657" t="s">
        <v>74</v>
      </c>
      <c r="AS657" t="s">
        <v>74</v>
      </c>
      <c r="AT657" t="s">
        <v>74</v>
      </c>
      <c r="AU657">
        <v>1993</v>
      </c>
      <c r="AV657" t="s">
        <v>74</v>
      </c>
      <c r="AW657" t="s">
        <v>74</v>
      </c>
      <c r="AX657" t="s">
        <v>74</v>
      </c>
      <c r="AY657" t="s">
        <v>74</v>
      </c>
      <c r="AZ657" t="s">
        <v>74</v>
      </c>
      <c r="BA657" t="s">
        <v>74</v>
      </c>
      <c r="BB657">
        <v>141</v>
      </c>
      <c r="BC657">
        <v>151</v>
      </c>
      <c r="BD657" t="s">
        <v>74</v>
      </c>
      <c r="BE657" t="s">
        <v>74</v>
      </c>
      <c r="BF657" t="s">
        <v>74</v>
      </c>
      <c r="BG657" t="s">
        <v>74</v>
      </c>
      <c r="BH657" t="s">
        <v>74</v>
      </c>
      <c r="BI657">
        <v>11</v>
      </c>
      <c r="BJ657" t="s">
        <v>452</v>
      </c>
      <c r="BK657" t="s">
        <v>6433</v>
      </c>
      <c r="BL657" t="s">
        <v>452</v>
      </c>
      <c r="BM657" t="s">
        <v>7193</v>
      </c>
      <c r="BN657" t="s">
        <v>74</v>
      </c>
      <c r="BO657" t="s">
        <v>74</v>
      </c>
      <c r="BP657" t="s">
        <v>74</v>
      </c>
      <c r="BQ657" t="s">
        <v>74</v>
      </c>
      <c r="BR657" t="s">
        <v>91</v>
      </c>
      <c r="BS657" t="s">
        <v>7238</v>
      </c>
      <c r="BT657" t="str">
        <f>HYPERLINK("https%3A%2F%2Fwww.webofscience.com%2Fwos%2Fwoscc%2Ffull-record%2FWOS:A1993BY12M00013","View Full Record in Web of Science")</f>
        <v>View Full Record in Web of Science</v>
      </c>
    </row>
    <row r="658" spans="1:72" x14ac:dyDescent="0.15">
      <c r="A658" t="s">
        <v>6421</v>
      </c>
      <c r="B658" t="s">
        <v>7239</v>
      </c>
      <c r="C658" t="s">
        <v>74</v>
      </c>
      <c r="D658" t="s">
        <v>7182</v>
      </c>
      <c r="E658" t="s">
        <v>74</v>
      </c>
      <c r="F658" t="s">
        <v>7239</v>
      </c>
      <c r="G658" t="s">
        <v>74</v>
      </c>
      <c r="H658" t="s">
        <v>74</v>
      </c>
      <c r="I658" t="s">
        <v>7240</v>
      </c>
      <c r="J658" t="s">
        <v>7184</v>
      </c>
      <c r="K658" t="s">
        <v>74</v>
      </c>
      <c r="L658" t="s">
        <v>74</v>
      </c>
      <c r="M658" t="s">
        <v>77</v>
      </c>
      <c r="N658" t="s">
        <v>6426</v>
      </c>
      <c r="O658" t="s">
        <v>7185</v>
      </c>
      <c r="P658" t="s">
        <v>7186</v>
      </c>
      <c r="Q658" t="s">
        <v>7187</v>
      </c>
      <c r="R658" t="s">
        <v>74</v>
      </c>
      <c r="S658" t="s">
        <v>7188</v>
      </c>
      <c r="T658" t="s">
        <v>74</v>
      </c>
      <c r="U658" t="s">
        <v>74</v>
      </c>
      <c r="V658" t="s">
        <v>74</v>
      </c>
      <c r="W658" t="s">
        <v>74</v>
      </c>
      <c r="X658" t="s">
        <v>74</v>
      </c>
      <c r="Y658" t="s">
        <v>74</v>
      </c>
      <c r="Z658" t="s">
        <v>74</v>
      </c>
      <c r="AA658" t="s">
        <v>74</v>
      </c>
      <c r="AB658" t="s">
        <v>74</v>
      </c>
      <c r="AC658" t="s">
        <v>74</v>
      </c>
      <c r="AD658" t="s">
        <v>74</v>
      </c>
      <c r="AE658" t="s">
        <v>74</v>
      </c>
      <c r="AF658" t="s">
        <v>74</v>
      </c>
      <c r="AG658">
        <v>0</v>
      </c>
      <c r="AH658">
        <v>2</v>
      </c>
      <c r="AI658">
        <v>2</v>
      </c>
      <c r="AJ658">
        <v>0</v>
      </c>
      <c r="AK658">
        <v>0</v>
      </c>
      <c r="AL658" t="s">
        <v>7190</v>
      </c>
      <c r="AM658" t="s">
        <v>7191</v>
      </c>
      <c r="AN658" t="s">
        <v>7191</v>
      </c>
      <c r="AO658" t="s">
        <v>74</v>
      </c>
      <c r="AP658" t="s">
        <v>74</v>
      </c>
      <c r="AQ658" t="s">
        <v>7192</v>
      </c>
      <c r="AR658" t="s">
        <v>74</v>
      </c>
      <c r="AS658" t="s">
        <v>74</v>
      </c>
      <c r="AT658" t="s">
        <v>74</v>
      </c>
      <c r="AU658">
        <v>1993</v>
      </c>
      <c r="AV658" t="s">
        <v>74</v>
      </c>
      <c r="AW658" t="s">
        <v>74</v>
      </c>
      <c r="AX658" t="s">
        <v>74</v>
      </c>
      <c r="AY658" t="s">
        <v>74</v>
      </c>
      <c r="AZ658" t="s">
        <v>74</v>
      </c>
      <c r="BA658" t="s">
        <v>74</v>
      </c>
      <c r="BB658">
        <v>153</v>
      </c>
      <c r="BC658">
        <v>160</v>
      </c>
      <c r="BD658" t="s">
        <v>74</v>
      </c>
      <c r="BE658" t="s">
        <v>74</v>
      </c>
      <c r="BF658" t="s">
        <v>74</v>
      </c>
      <c r="BG658" t="s">
        <v>74</v>
      </c>
      <c r="BH658" t="s">
        <v>74</v>
      </c>
      <c r="BI658">
        <v>8</v>
      </c>
      <c r="BJ658" t="s">
        <v>452</v>
      </c>
      <c r="BK658" t="s">
        <v>6433</v>
      </c>
      <c r="BL658" t="s">
        <v>452</v>
      </c>
      <c r="BM658" t="s">
        <v>7193</v>
      </c>
      <c r="BN658" t="s">
        <v>74</v>
      </c>
      <c r="BO658" t="s">
        <v>74</v>
      </c>
      <c r="BP658" t="s">
        <v>74</v>
      </c>
      <c r="BQ658" t="s">
        <v>74</v>
      </c>
      <c r="BR658" t="s">
        <v>91</v>
      </c>
      <c r="BS658" t="s">
        <v>7241</v>
      </c>
      <c r="BT658" t="str">
        <f>HYPERLINK("https%3A%2F%2Fwww.webofscience.com%2Fwos%2Fwoscc%2Ffull-record%2FWOS:A1993BY12M00014","View Full Record in Web of Science")</f>
        <v>View Full Record in Web of Science</v>
      </c>
    </row>
    <row r="659" spans="1:72" x14ac:dyDescent="0.15">
      <c r="A659" t="s">
        <v>6421</v>
      </c>
      <c r="B659" t="s">
        <v>7242</v>
      </c>
      <c r="C659" t="s">
        <v>74</v>
      </c>
      <c r="D659" t="s">
        <v>7182</v>
      </c>
      <c r="E659" t="s">
        <v>74</v>
      </c>
      <c r="F659" t="s">
        <v>7242</v>
      </c>
      <c r="G659" t="s">
        <v>74</v>
      </c>
      <c r="H659" t="s">
        <v>74</v>
      </c>
      <c r="I659" t="s">
        <v>7243</v>
      </c>
      <c r="J659" t="s">
        <v>7184</v>
      </c>
      <c r="K659" t="s">
        <v>74</v>
      </c>
      <c r="L659" t="s">
        <v>74</v>
      </c>
      <c r="M659" t="s">
        <v>77</v>
      </c>
      <c r="N659" t="s">
        <v>6426</v>
      </c>
      <c r="O659" t="s">
        <v>7185</v>
      </c>
      <c r="P659" t="s">
        <v>7186</v>
      </c>
      <c r="Q659" t="s">
        <v>7187</v>
      </c>
      <c r="R659" t="s">
        <v>74</v>
      </c>
      <c r="S659" t="s">
        <v>7188</v>
      </c>
      <c r="T659" t="s">
        <v>74</v>
      </c>
      <c r="U659" t="s">
        <v>74</v>
      </c>
      <c r="V659" t="s">
        <v>74</v>
      </c>
      <c r="W659" t="s">
        <v>74</v>
      </c>
      <c r="X659" t="s">
        <v>74</v>
      </c>
      <c r="Y659" t="s">
        <v>74</v>
      </c>
      <c r="Z659" t="s">
        <v>74</v>
      </c>
      <c r="AA659" t="s">
        <v>74</v>
      </c>
      <c r="AB659" t="s">
        <v>74</v>
      </c>
      <c r="AC659" t="s">
        <v>74</v>
      </c>
      <c r="AD659" t="s">
        <v>74</v>
      </c>
      <c r="AE659" t="s">
        <v>74</v>
      </c>
      <c r="AF659" t="s">
        <v>74</v>
      </c>
      <c r="AG659">
        <v>0</v>
      </c>
      <c r="AH659">
        <v>22</v>
      </c>
      <c r="AI659">
        <v>23</v>
      </c>
      <c r="AJ659">
        <v>0</v>
      </c>
      <c r="AK659">
        <v>0</v>
      </c>
      <c r="AL659" t="s">
        <v>7190</v>
      </c>
      <c r="AM659" t="s">
        <v>7191</v>
      </c>
      <c r="AN659" t="s">
        <v>7191</v>
      </c>
      <c r="AO659" t="s">
        <v>74</v>
      </c>
      <c r="AP659" t="s">
        <v>74</v>
      </c>
      <c r="AQ659" t="s">
        <v>7192</v>
      </c>
      <c r="AR659" t="s">
        <v>74</v>
      </c>
      <c r="AS659" t="s">
        <v>74</v>
      </c>
      <c r="AT659" t="s">
        <v>74</v>
      </c>
      <c r="AU659">
        <v>1993</v>
      </c>
      <c r="AV659" t="s">
        <v>74</v>
      </c>
      <c r="AW659" t="s">
        <v>74</v>
      </c>
      <c r="AX659" t="s">
        <v>74</v>
      </c>
      <c r="AY659" t="s">
        <v>74</v>
      </c>
      <c r="AZ659" t="s">
        <v>74</v>
      </c>
      <c r="BA659" t="s">
        <v>74</v>
      </c>
      <c r="BB659">
        <v>161</v>
      </c>
      <c r="BC659">
        <v>164</v>
      </c>
      <c r="BD659" t="s">
        <v>74</v>
      </c>
      <c r="BE659" t="s">
        <v>74</v>
      </c>
      <c r="BF659" t="s">
        <v>74</v>
      </c>
      <c r="BG659" t="s">
        <v>74</v>
      </c>
      <c r="BH659" t="s">
        <v>74</v>
      </c>
      <c r="BI659">
        <v>4</v>
      </c>
      <c r="BJ659" t="s">
        <v>452</v>
      </c>
      <c r="BK659" t="s">
        <v>6433</v>
      </c>
      <c r="BL659" t="s">
        <v>452</v>
      </c>
      <c r="BM659" t="s">
        <v>7193</v>
      </c>
      <c r="BN659" t="s">
        <v>74</v>
      </c>
      <c r="BO659" t="s">
        <v>74</v>
      </c>
      <c r="BP659" t="s">
        <v>74</v>
      </c>
      <c r="BQ659" t="s">
        <v>74</v>
      </c>
      <c r="BR659" t="s">
        <v>91</v>
      </c>
      <c r="BS659" t="s">
        <v>7244</v>
      </c>
      <c r="BT659" t="str">
        <f>HYPERLINK("https%3A%2F%2Fwww.webofscience.com%2Fwos%2Fwoscc%2Ffull-record%2FWOS:A1993BY12M00015","View Full Record in Web of Science")</f>
        <v>View Full Record in Web of Science</v>
      </c>
    </row>
    <row r="660" spans="1:72" x14ac:dyDescent="0.15">
      <c r="A660" t="s">
        <v>6421</v>
      </c>
      <c r="B660" t="s">
        <v>7245</v>
      </c>
      <c r="C660" t="s">
        <v>74</v>
      </c>
      <c r="D660" t="s">
        <v>7182</v>
      </c>
      <c r="E660" t="s">
        <v>74</v>
      </c>
      <c r="F660" t="s">
        <v>7245</v>
      </c>
      <c r="G660" t="s">
        <v>74</v>
      </c>
      <c r="H660" t="s">
        <v>74</v>
      </c>
      <c r="I660" t="s">
        <v>7246</v>
      </c>
      <c r="J660" t="s">
        <v>7184</v>
      </c>
      <c r="K660" t="s">
        <v>74</v>
      </c>
      <c r="L660" t="s">
        <v>74</v>
      </c>
      <c r="M660" t="s">
        <v>77</v>
      </c>
      <c r="N660" t="s">
        <v>6426</v>
      </c>
      <c r="O660" t="s">
        <v>7185</v>
      </c>
      <c r="P660" t="s">
        <v>7186</v>
      </c>
      <c r="Q660" t="s">
        <v>7187</v>
      </c>
      <c r="R660" t="s">
        <v>74</v>
      </c>
      <c r="S660" t="s">
        <v>7188</v>
      </c>
      <c r="T660" t="s">
        <v>74</v>
      </c>
      <c r="U660" t="s">
        <v>74</v>
      </c>
      <c r="V660" t="s">
        <v>74</v>
      </c>
      <c r="W660" t="s">
        <v>74</v>
      </c>
      <c r="X660" t="s">
        <v>74</v>
      </c>
      <c r="Y660" t="s">
        <v>74</v>
      </c>
      <c r="Z660" t="s">
        <v>74</v>
      </c>
      <c r="AA660" t="s">
        <v>74</v>
      </c>
      <c r="AB660" t="s">
        <v>74</v>
      </c>
      <c r="AC660" t="s">
        <v>74</v>
      </c>
      <c r="AD660" t="s">
        <v>74</v>
      </c>
      <c r="AE660" t="s">
        <v>74</v>
      </c>
      <c r="AF660" t="s">
        <v>74</v>
      </c>
      <c r="AG660">
        <v>0</v>
      </c>
      <c r="AH660">
        <v>36</v>
      </c>
      <c r="AI660">
        <v>38</v>
      </c>
      <c r="AJ660">
        <v>0</v>
      </c>
      <c r="AK660">
        <v>0</v>
      </c>
      <c r="AL660" t="s">
        <v>7190</v>
      </c>
      <c r="AM660" t="s">
        <v>7191</v>
      </c>
      <c r="AN660" t="s">
        <v>7191</v>
      </c>
      <c r="AO660" t="s">
        <v>74</v>
      </c>
      <c r="AP660" t="s">
        <v>74</v>
      </c>
      <c r="AQ660" t="s">
        <v>7192</v>
      </c>
      <c r="AR660" t="s">
        <v>74</v>
      </c>
      <c r="AS660" t="s">
        <v>74</v>
      </c>
      <c r="AT660" t="s">
        <v>74</v>
      </c>
      <c r="AU660">
        <v>1993</v>
      </c>
      <c r="AV660" t="s">
        <v>74</v>
      </c>
      <c r="AW660" t="s">
        <v>74</v>
      </c>
      <c r="AX660" t="s">
        <v>74</v>
      </c>
      <c r="AY660" t="s">
        <v>74</v>
      </c>
      <c r="AZ660" t="s">
        <v>74</v>
      </c>
      <c r="BA660" t="s">
        <v>74</v>
      </c>
      <c r="BB660">
        <v>165</v>
      </c>
      <c r="BC660">
        <v>180</v>
      </c>
      <c r="BD660" t="s">
        <v>74</v>
      </c>
      <c r="BE660" t="s">
        <v>74</v>
      </c>
      <c r="BF660" t="s">
        <v>74</v>
      </c>
      <c r="BG660" t="s">
        <v>74</v>
      </c>
      <c r="BH660" t="s">
        <v>74</v>
      </c>
      <c r="BI660">
        <v>16</v>
      </c>
      <c r="BJ660" t="s">
        <v>452</v>
      </c>
      <c r="BK660" t="s">
        <v>6433</v>
      </c>
      <c r="BL660" t="s">
        <v>452</v>
      </c>
      <c r="BM660" t="s">
        <v>7193</v>
      </c>
      <c r="BN660" t="s">
        <v>74</v>
      </c>
      <c r="BO660" t="s">
        <v>74</v>
      </c>
      <c r="BP660" t="s">
        <v>74</v>
      </c>
      <c r="BQ660" t="s">
        <v>74</v>
      </c>
      <c r="BR660" t="s">
        <v>91</v>
      </c>
      <c r="BS660" t="s">
        <v>7247</v>
      </c>
      <c r="BT660" t="str">
        <f>HYPERLINK("https%3A%2F%2Fwww.webofscience.com%2Fwos%2Fwoscc%2Ffull-record%2FWOS:A1993BY12M00016","View Full Record in Web of Science")</f>
        <v>View Full Record in Web of Science</v>
      </c>
    </row>
    <row r="661" spans="1:72" x14ac:dyDescent="0.15">
      <c r="A661" t="s">
        <v>6421</v>
      </c>
      <c r="B661" t="s">
        <v>7248</v>
      </c>
      <c r="C661" t="s">
        <v>74</v>
      </c>
      <c r="D661" t="s">
        <v>7182</v>
      </c>
      <c r="E661" t="s">
        <v>74</v>
      </c>
      <c r="F661" t="s">
        <v>7248</v>
      </c>
      <c r="G661" t="s">
        <v>74</v>
      </c>
      <c r="H661" t="s">
        <v>74</v>
      </c>
      <c r="I661" t="s">
        <v>7249</v>
      </c>
      <c r="J661" t="s">
        <v>7184</v>
      </c>
      <c r="K661" t="s">
        <v>74</v>
      </c>
      <c r="L661" t="s">
        <v>74</v>
      </c>
      <c r="M661" t="s">
        <v>77</v>
      </c>
      <c r="N661" t="s">
        <v>6426</v>
      </c>
      <c r="O661" t="s">
        <v>7185</v>
      </c>
      <c r="P661" t="s">
        <v>7186</v>
      </c>
      <c r="Q661" t="s">
        <v>7187</v>
      </c>
      <c r="R661" t="s">
        <v>74</v>
      </c>
      <c r="S661" t="s">
        <v>7188</v>
      </c>
      <c r="T661" t="s">
        <v>74</v>
      </c>
      <c r="U661" t="s">
        <v>74</v>
      </c>
      <c r="V661" t="s">
        <v>74</v>
      </c>
      <c r="W661" t="s">
        <v>74</v>
      </c>
      <c r="X661" t="s">
        <v>74</v>
      </c>
      <c r="Y661" t="s">
        <v>7250</v>
      </c>
      <c r="Z661" t="s">
        <v>74</v>
      </c>
      <c r="AA661" t="s">
        <v>7251</v>
      </c>
      <c r="AB661" t="s">
        <v>7252</v>
      </c>
      <c r="AC661" t="s">
        <v>74</v>
      </c>
      <c r="AD661" t="s">
        <v>74</v>
      </c>
      <c r="AE661" t="s">
        <v>74</v>
      </c>
      <c r="AF661" t="s">
        <v>74</v>
      </c>
      <c r="AG661">
        <v>0</v>
      </c>
      <c r="AH661">
        <v>31</v>
      </c>
      <c r="AI661">
        <v>33</v>
      </c>
      <c r="AJ661">
        <v>0</v>
      </c>
      <c r="AK661">
        <v>1</v>
      </c>
      <c r="AL661" t="s">
        <v>7190</v>
      </c>
      <c r="AM661" t="s">
        <v>7191</v>
      </c>
      <c r="AN661" t="s">
        <v>7191</v>
      </c>
      <c r="AO661" t="s">
        <v>74</v>
      </c>
      <c r="AP661" t="s">
        <v>74</v>
      </c>
      <c r="AQ661" t="s">
        <v>7192</v>
      </c>
      <c r="AR661" t="s">
        <v>74</v>
      </c>
      <c r="AS661" t="s">
        <v>74</v>
      </c>
      <c r="AT661" t="s">
        <v>74</v>
      </c>
      <c r="AU661">
        <v>1993</v>
      </c>
      <c r="AV661" t="s">
        <v>74</v>
      </c>
      <c r="AW661" t="s">
        <v>74</v>
      </c>
      <c r="AX661" t="s">
        <v>74</v>
      </c>
      <c r="AY661" t="s">
        <v>74</v>
      </c>
      <c r="AZ661" t="s">
        <v>74</v>
      </c>
      <c r="BA661" t="s">
        <v>74</v>
      </c>
      <c r="BB661">
        <v>181</v>
      </c>
      <c r="BC661">
        <v>200</v>
      </c>
      <c r="BD661" t="s">
        <v>74</v>
      </c>
      <c r="BE661" t="s">
        <v>74</v>
      </c>
      <c r="BF661" t="s">
        <v>74</v>
      </c>
      <c r="BG661" t="s">
        <v>74</v>
      </c>
      <c r="BH661" t="s">
        <v>74</v>
      </c>
      <c r="BI661">
        <v>20</v>
      </c>
      <c r="BJ661" t="s">
        <v>452</v>
      </c>
      <c r="BK661" t="s">
        <v>6433</v>
      </c>
      <c r="BL661" t="s">
        <v>452</v>
      </c>
      <c r="BM661" t="s">
        <v>7193</v>
      </c>
      <c r="BN661" t="s">
        <v>74</v>
      </c>
      <c r="BO661" t="s">
        <v>74</v>
      </c>
      <c r="BP661" t="s">
        <v>74</v>
      </c>
      <c r="BQ661" t="s">
        <v>74</v>
      </c>
      <c r="BR661" t="s">
        <v>91</v>
      </c>
      <c r="BS661" t="s">
        <v>7253</v>
      </c>
      <c r="BT661" t="str">
        <f>HYPERLINK("https%3A%2F%2Fwww.webofscience.com%2Fwos%2Fwoscc%2Ffull-record%2FWOS:A1993BY12M00017","View Full Record in Web of Science")</f>
        <v>View Full Record in Web of Science</v>
      </c>
    </row>
    <row r="662" spans="1:72" x14ac:dyDescent="0.15">
      <c r="A662" t="s">
        <v>6421</v>
      </c>
      <c r="B662" t="s">
        <v>7254</v>
      </c>
      <c r="C662" t="s">
        <v>74</v>
      </c>
      <c r="D662" t="s">
        <v>7182</v>
      </c>
      <c r="E662" t="s">
        <v>74</v>
      </c>
      <c r="F662" t="s">
        <v>7254</v>
      </c>
      <c r="G662" t="s">
        <v>74</v>
      </c>
      <c r="H662" t="s">
        <v>74</v>
      </c>
      <c r="I662" t="s">
        <v>7255</v>
      </c>
      <c r="J662" t="s">
        <v>7184</v>
      </c>
      <c r="K662" t="s">
        <v>74</v>
      </c>
      <c r="L662" t="s">
        <v>74</v>
      </c>
      <c r="M662" t="s">
        <v>77</v>
      </c>
      <c r="N662" t="s">
        <v>6426</v>
      </c>
      <c r="O662" t="s">
        <v>7185</v>
      </c>
      <c r="P662" t="s">
        <v>7186</v>
      </c>
      <c r="Q662" t="s">
        <v>7187</v>
      </c>
      <c r="R662" t="s">
        <v>74</v>
      </c>
      <c r="S662" t="s">
        <v>7188</v>
      </c>
      <c r="T662" t="s">
        <v>74</v>
      </c>
      <c r="U662" t="s">
        <v>74</v>
      </c>
      <c r="V662" t="s">
        <v>74</v>
      </c>
      <c r="W662" t="s">
        <v>74</v>
      </c>
      <c r="X662" t="s">
        <v>74</v>
      </c>
      <c r="Y662" t="s">
        <v>74</v>
      </c>
      <c r="Z662" t="s">
        <v>74</v>
      </c>
      <c r="AA662" t="s">
        <v>74</v>
      </c>
      <c r="AB662" t="s">
        <v>74</v>
      </c>
      <c r="AC662" t="s">
        <v>74</v>
      </c>
      <c r="AD662" t="s">
        <v>74</v>
      </c>
      <c r="AE662" t="s">
        <v>74</v>
      </c>
      <c r="AF662" t="s">
        <v>74</v>
      </c>
      <c r="AG662">
        <v>0</v>
      </c>
      <c r="AH662">
        <v>2</v>
      </c>
      <c r="AI662">
        <v>3</v>
      </c>
      <c r="AJ662">
        <v>0</v>
      </c>
      <c r="AK662">
        <v>0</v>
      </c>
      <c r="AL662" t="s">
        <v>7190</v>
      </c>
      <c r="AM662" t="s">
        <v>7191</v>
      </c>
      <c r="AN662" t="s">
        <v>7191</v>
      </c>
      <c r="AO662" t="s">
        <v>74</v>
      </c>
      <c r="AP662" t="s">
        <v>74</v>
      </c>
      <c r="AQ662" t="s">
        <v>7192</v>
      </c>
      <c r="AR662" t="s">
        <v>74</v>
      </c>
      <c r="AS662" t="s">
        <v>74</v>
      </c>
      <c r="AT662" t="s">
        <v>74</v>
      </c>
      <c r="AU662">
        <v>1993</v>
      </c>
      <c r="AV662" t="s">
        <v>74</v>
      </c>
      <c r="AW662" t="s">
        <v>74</v>
      </c>
      <c r="AX662" t="s">
        <v>74</v>
      </c>
      <c r="AY662" t="s">
        <v>74</v>
      </c>
      <c r="AZ662" t="s">
        <v>74</v>
      </c>
      <c r="BA662" t="s">
        <v>74</v>
      </c>
      <c r="BB662">
        <v>201</v>
      </c>
      <c r="BC662">
        <v>209</v>
      </c>
      <c r="BD662" t="s">
        <v>74</v>
      </c>
      <c r="BE662" t="s">
        <v>74</v>
      </c>
      <c r="BF662" t="s">
        <v>74</v>
      </c>
      <c r="BG662" t="s">
        <v>74</v>
      </c>
      <c r="BH662" t="s">
        <v>74</v>
      </c>
      <c r="BI662">
        <v>9</v>
      </c>
      <c r="BJ662" t="s">
        <v>452</v>
      </c>
      <c r="BK662" t="s">
        <v>6433</v>
      </c>
      <c r="BL662" t="s">
        <v>452</v>
      </c>
      <c r="BM662" t="s">
        <v>7193</v>
      </c>
      <c r="BN662" t="s">
        <v>74</v>
      </c>
      <c r="BO662" t="s">
        <v>74</v>
      </c>
      <c r="BP662" t="s">
        <v>74</v>
      </c>
      <c r="BQ662" t="s">
        <v>74</v>
      </c>
      <c r="BR662" t="s">
        <v>91</v>
      </c>
      <c r="BS662" t="s">
        <v>7256</v>
      </c>
      <c r="BT662" t="str">
        <f>HYPERLINK("https%3A%2F%2Fwww.webofscience.com%2Fwos%2Fwoscc%2Ffull-record%2FWOS:A1993BY12M00018","View Full Record in Web of Science")</f>
        <v>View Full Record in Web of Science</v>
      </c>
    </row>
    <row r="663" spans="1:72" x14ac:dyDescent="0.15">
      <c r="A663" t="s">
        <v>6421</v>
      </c>
      <c r="B663" t="s">
        <v>7257</v>
      </c>
      <c r="C663" t="s">
        <v>74</v>
      </c>
      <c r="D663" t="s">
        <v>7182</v>
      </c>
      <c r="E663" t="s">
        <v>74</v>
      </c>
      <c r="F663" t="s">
        <v>7257</v>
      </c>
      <c r="G663" t="s">
        <v>74</v>
      </c>
      <c r="H663" t="s">
        <v>74</v>
      </c>
      <c r="I663" t="s">
        <v>7258</v>
      </c>
      <c r="J663" t="s">
        <v>7184</v>
      </c>
      <c r="K663" t="s">
        <v>74</v>
      </c>
      <c r="L663" t="s">
        <v>74</v>
      </c>
      <c r="M663" t="s">
        <v>77</v>
      </c>
      <c r="N663" t="s">
        <v>6426</v>
      </c>
      <c r="O663" t="s">
        <v>7185</v>
      </c>
      <c r="P663" t="s">
        <v>7186</v>
      </c>
      <c r="Q663" t="s">
        <v>7187</v>
      </c>
      <c r="R663" t="s">
        <v>74</v>
      </c>
      <c r="S663" t="s">
        <v>7188</v>
      </c>
      <c r="T663" t="s">
        <v>74</v>
      </c>
      <c r="U663" t="s">
        <v>74</v>
      </c>
      <c r="V663" t="s">
        <v>74</v>
      </c>
      <c r="W663" t="s">
        <v>74</v>
      </c>
      <c r="X663" t="s">
        <v>74</v>
      </c>
      <c r="Y663" t="s">
        <v>74</v>
      </c>
      <c r="Z663" t="s">
        <v>74</v>
      </c>
      <c r="AA663" t="s">
        <v>74</v>
      </c>
      <c r="AB663" t="s">
        <v>74</v>
      </c>
      <c r="AC663" t="s">
        <v>74</v>
      </c>
      <c r="AD663" t="s">
        <v>74</v>
      </c>
      <c r="AE663" t="s">
        <v>74</v>
      </c>
      <c r="AF663" t="s">
        <v>74</v>
      </c>
      <c r="AG663">
        <v>0</v>
      </c>
      <c r="AH663">
        <v>0</v>
      </c>
      <c r="AI663">
        <v>1</v>
      </c>
      <c r="AJ663">
        <v>0</v>
      </c>
      <c r="AK663">
        <v>0</v>
      </c>
      <c r="AL663" t="s">
        <v>7190</v>
      </c>
      <c r="AM663" t="s">
        <v>7191</v>
      </c>
      <c r="AN663" t="s">
        <v>7191</v>
      </c>
      <c r="AO663" t="s">
        <v>74</v>
      </c>
      <c r="AP663" t="s">
        <v>74</v>
      </c>
      <c r="AQ663" t="s">
        <v>7192</v>
      </c>
      <c r="AR663" t="s">
        <v>74</v>
      </c>
      <c r="AS663" t="s">
        <v>74</v>
      </c>
      <c r="AT663" t="s">
        <v>74</v>
      </c>
      <c r="AU663">
        <v>1993</v>
      </c>
      <c r="AV663" t="s">
        <v>74</v>
      </c>
      <c r="AW663" t="s">
        <v>74</v>
      </c>
      <c r="AX663" t="s">
        <v>74</v>
      </c>
      <c r="AY663" t="s">
        <v>74</v>
      </c>
      <c r="AZ663" t="s">
        <v>74</v>
      </c>
      <c r="BA663" t="s">
        <v>74</v>
      </c>
      <c r="BB663">
        <v>211</v>
      </c>
      <c r="BC663">
        <v>217</v>
      </c>
      <c r="BD663" t="s">
        <v>74</v>
      </c>
      <c r="BE663" t="s">
        <v>74</v>
      </c>
      <c r="BF663" t="s">
        <v>74</v>
      </c>
      <c r="BG663" t="s">
        <v>74</v>
      </c>
      <c r="BH663" t="s">
        <v>74</v>
      </c>
      <c r="BI663">
        <v>7</v>
      </c>
      <c r="BJ663" t="s">
        <v>452</v>
      </c>
      <c r="BK663" t="s">
        <v>6433</v>
      </c>
      <c r="BL663" t="s">
        <v>452</v>
      </c>
      <c r="BM663" t="s">
        <v>7193</v>
      </c>
      <c r="BN663" t="s">
        <v>74</v>
      </c>
      <c r="BO663" t="s">
        <v>74</v>
      </c>
      <c r="BP663" t="s">
        <v>74</v>
      </c>
      <c r="BQ663" t="s">
        <v>74</v>
      </c>
      <c r="BR663" t="s">
        <v>91</v>
      </c>
      <c r="BS663" t="s">
        <v>7259</v>
      </c>
      <c r="BT663" t="str">
        <f>HYPERLINK("https%3A%2F%2Fwww.webofscience.com%2Fwos%2Fwoscc%2Ffull-record%2FWOS:A1993BY12M00019","View Full Record in Web of Science")</f>
        <v>View Full Record in Web of Science</v>
      </c>
    </row>
    <row r="664" spans="1:72" x14ac:dyDescent="0.15">
      <c r="A664" t="s">
        <v>6421</v>
      </c>
      <c r="B664" t="s">
        <v>7260</v>
      </c>
      <c r="C664" t="s">
        <v>74</v>
      </c>
      <c r="D664" t="s">
        <v>7182</v>
      </c>
      <c r="E664" t="s">
        <v>74</v>
      </c>
      <c r="F664" t="s">
        <v>7260</v>
      </c>
      <c r="G664" t="s">
        <v>74</v>
      </c>
      <c r="H664" t="s">
        <v>74</v>
      </c>
      <c r="I664" t="s">
        <v>7261</v>
      </c>
      <c r="J664" t="s">
        <v>7184</v>
      </c>
      <c r="K664" t="s">
        <v>74</v>
      </c>
      <c r="L664" t="s">
        <v>74</v>
      </c>
      <c r="M664" t="s">
        <v>77</v>
      </c>
      <c r="N664" t="s">
        <v>6426</v>
      </c>
      <c r="O664" t="s">
        <v>7185</v>
      </c>
      <c r="P664" t="s">
        <v>7186</v>
      </c>
      <c r="Q664" t="s">
        <v>7187</v>
      </c>
      <c r="R664" t="s">
        <v>74</v>
      </c>
      <c r="S664" t="s">
        <v>7188</v>
      </c>
      <c r="T664" t="s">
        <v>74</v>
      </c>
      <c r="U664" t="s">
        <v>74</v>
      </c>
      <c r="V664" t="s">
        <v>74</v>
      </c>
      <c r="W664" t="s">
        <v>74</v>
      </c>
      <c r="X664" t="s">
        <v>74</v>
      </c>
      <c r="Y664" t="s">
        <v>74</v>
      </c>
      <c r="Z664" t="s">
        <v>74</v>
      </c>
      <c r="AA664" t="s">
        <v>74</v>
      </c>
      <c r="AB664" t="s">
        <v>74</v>
      </c>
      <c r="AC664" t="s">
        <v>74</v>
      </c>
      <c r="AD664" t="s">
        <v>74</v>
      </c>
      <c r="AE664" t="s">
        <v>74</v>
      </c>
      <c r="AF664" t="s">
        <v>74</v>
      </c>
      <c r="AG664">
        <v>0</v>
      </c>
      <c r="AH664">
        <v>5</v>
      </c>
      <c r="AI664">
        <v>5</v>
      </c>
      <c r="AJ664">
        <v>0</v>
      </c>
      <c r="AK664">
        <v>0</v>
      </c>
      <c r="AL664" t="s">
        <v>7190</v>
      </c>
      <c r="AM664" t="s">
        <v>7191</v>
      </c>
      <c r="AN664" t="s">
        <v>7191</v>
      </c>
      <c r="AO664" t="s">
        <v>74</v>
      </c>
      <c r="AP664" t="s">
        <v>74</v>
      </c>
      <c r="AQ664" t="s">
        <v>7192</v>
      </c>
      <c r="AR664" t="s">
        <v>74</v>
      </c>
      <c r="AS664" t="s">
        <v>74</v>
      </c>
      <c r="AT664" t="s">
        <v>74</v>
      </c>
      <c r="AU664">
        <v>1993</v>
      </c>
      <c r="AV664" t="s">
        <v>74</v>
      </c>
      <c r="AW664" t="s">
        <v>74</v>
      </c>
      <c r="AX664" t="s">
        <v>74</v>
      </c>
      <c r="AY664" t="s">
        <v>74</v>
      </c>
      <c r="AZ664" t="s">
        <v>74</v>
      </c>
      <c r="BA664" t="s">
        <v>74</v>
      </c>
      <c r="BB664">
        <v>219</v>
      </c>
      <c r="BC664">
        <v>239</v>
      </c>
      <c r="BD664" t="s">
        <v>74</v>
      </c>
      <c r="BE664" t="s">
        <v>74</v>
      </c>
      <c r="BF664" t="s">
        <v>74</v>
      </c>
      <c r="BG664" t="s">
        <v>74</v>
      </c>
      <c r="BH664" t="s">
        <v>74</v>
      </c>
      <c r="BI664">
        <v>21</v>
      </c>
      <c r="BJ664" t="s">
        <v>452</v>
      </c>
      <c r="BK664" t="s">
        <v>6433</v>
      </c>
      <c r="BL664" t="s">
        <v>452</v>
      </c>
      <c r="BM664" t="s">
        <v>7193</v>
      </c>
      <c r="BN664" t="s">
        <v>74</v>
      </c>
      <c r="BO664" t="s">
        <v>74</v>
      </c>
      <c r="BP664" t="s">
        <v>74</v>
      </c>
      <c r="BQ664" t="s">
        <v>74</v>
      </c>
      <c r="BR664" t="s">
        <v>91</v>
      </c>
      <c r="BS664" t="s">
        <v>7262</v>
      </c>
      <c r="BT664" t="str">
        <f>HYPERLINK("https%3A%2F%2Fwww.webofscience.com%2Fwos%2Fwoscc%2Ffull-record%2FWOS:A1993BY12M00020","View Full Record in Web of Science")</f>
        <v>View Full Record in Web of Science</v>
      </c>
    </row>
    <row r="665" spans="1:72" x14ac:dyDescent="0.15">
      <c r="A665" t="s">
        <v>6421</v>
      </c>
      <c r="B665" t="s">
        <v>7263</v>
      </c>
      <c r="C665" t="s">
        <v>74</v>
      </c>
      <c r="D665" t="s">
        <v>7182</v>
      </c>
      <c r="E665" t="s">
        <v>74</v>
      </c>
      <c r="F665" t="s">
        <v>7263</v>
      </c>
      <c r="G665" t="s">
        <v>74</v>
      </c>
      <c r="H665" t="s">
        <v>74</v>
      </c>
      <c r="I665" t="s">
        <v>7264</v>
      </c>
      <c r="J665" t="s">
        <v>7184</v>
      </c>
      <c r="K665" t="s">
        <v>74</v>
      </c>
      <c r="L665" t="s">
        <v>74</v>
      </c>
      <c r="M665" t="s">
        <v>77</v>
      </c>
      <c r="N665" t="s">
        <v>6426</v>
      </c>
      <c r="O665" t="s">
        <v>7185</v>
      </c>
      <c r="P665" t="s">
        <v>7186</v>
      </c>
      <c r="Q665" t="s">
        <v>7187</v>
      </c>
      <c r="R665" t="s">
        <v>74</v>
      </c>
      <c r="S665" t="s">
        <v>7188</v>
      </c>
      <c r="T665" t="s">
        <v>74</v>
      </c>
      <c r="U665" t="s">
        <v>74</v>
      </c>
      <c r="V665" t="s">
        <v>74</v>
      </c>
      <c r="W665" t="s">
        <v>74</v>
      </c>
      <c r="X665" t="s">
        <v>74</v>
      </c>
      <c r="Y665" t="s">
        <v>74</v>
      </c>
      <c r="Z665" t="s">
        <v>74</v>
      </c>
      <c r="AA665" t="s">
        <v>74</v>
      </c>
      <c r="AB665" t="s">
        <v>74</v>
      </c>
      <c r="AC665" t="s">
        <v>74</v>
      </c>
      <c r="AD665" t="s">
        <v>74</v>
      </c>
      <c r="AE665" t="s">
        <v>74</v>
      </c>
      <c r="AF665" t="s">
        <v>74</v>
      </c>
      <c r="AG665">
        <v>0</v>
      </c>
      <c r="AH665">
        <v>6</v>
      </c>
      <c r="AI665">
        <v>6</v>
      </c>
      <c r="AJ665">
        <v>0</v>
      </c>
      <c r="AK665">
        <v>0</v>
      </c>
      <c r="AL665" t="s">
        <v>7190</v>
      </c>
      <c r="AM665" t="s">
        <v>7191</v>
      </c>
      <c r="AN665" t="s">
        <v>7191</v>
      </c>
      <c r="AO665" t="s">
        <v>74</v>
      </c>
      <c r="AP665" t="s">
        <v>74</v>
      </c>
      <c r="AQ665" t="s">
        <v>7192</v>
      </c>
      <c r="AR665" t="s">
        <v>74</v>
      </c>
      <c r="AS665" t="s">
        <v>74</v>
      </c>
      <c r="AT665" t="s">
        <v>74</v>
      </c>
      <c r="AU665">
        <v>1993</v>
      </c>
      <c r="AV665" t="s">
        <v>74</v>
      </c>
      <c r="AW665" t="s">
        <v>74</v>
      </c>
      <c r="AX665" t="s">
        <v>74</v>
      </c>
      <c r="AY665" t="s">
        <v>74</v>
      </c>
      <c r="AZ665" t="s">
        <v>74</v>
      </c>
      <c r="BA665" t="s">
        <v>74</v>
      </c>
      <c r="BB665">
        <v>241</v>
      </c>
      <c r="BC665">
        <v>247</v>
      </c>
      <c r="BD665" t="s">
        <v>74</v>
      </c>
      <c r="BE665" t="s">
        <v>74</v>
      </c>
      <c r="BF665" t="s">
        <v>74</v>
      </c>
      <c r="BG665" t="s">
        <v>74</v>
      </c>
      <c r="BH665" t="s">
        <v>74</v>
      </c>
      <c r="BI665">
        <v>7</v>
      </c>
      <c r="BJ665" t="s">
        <v>452</v>
      </c>
      <c r="BK665" t="s">
        <v>6433</v>
      </c>
      <c r="BL665" t="s">
        <v>452</v>
      </c>
      <c r="BM665" t="s">
        <v>7193</v>
      </c>
      <c r="BN665" t="s">
        <v>74</v>
      </c>
      <c r="BO665" t="s">
        <v>74</v>
      </c>
      <c r="BP665" t="s">
        <v>74</v>
      </c>
      <c r="BQ665" t="s">
        <v>74</v>
      </c>
      <c r="BR665" t="s">
        <v>91</v>
      </c>
      <c r="BS665" t="s">
        <v>7265</v>
      </c>
      <c r="BT665" t="str">
        <f>HYPERLINK("https%3A%2F%2Fwww.webofscience.com%2Fwos%2Fwoscc%2Ffull-record%2FWOS:A1993BY12M00021","View Full Record in Web of Science")</f>
        <v>View Full Record in Web of Science</v>
      </c>
    </row>
    <row r="666" spans="1:72" x14ac:dyDescent="0.15">
      <c r="A666" t="s">
        <v>6421</v>
      </c>
      <c r="B666" t="s">
        <v>7266</v>
      </c>
      <c r="C666" t="s">
        <v>74</v>
      </c>
      <c r="D666" t="s">
        <v>7182</v>
      </c>
      <c r="E666" t="s">
        <v>74</v>
      </c>
      <c r="F666" t="s">
        <v>7266</v>
      </c>
      <c r="G666" t="s">
        <v>74</v>
      </c>
      <c r="H666" t="s">
        <v>74</v>
      </c>
      <c r="I666" t="s">
        <v>7267</v>
      </c>
      <c r="J666" t="s">
        <v>7184</v>
      </c>
      <c r="K666" t="s">
        <v>74</v>
      </c>
      <c r="L666" t="s">
        <v>74</v>
      </c>
      <c r="M666" t="s">
        <v>77</v>
      </c>
      <c r="N666" t="s">
        <v>6426</v>
      </c>
      <c r="O666" t="s">
        <v>7185</v>
      </c>
      <c r="P666" t="s">
        <v>7186</v>
      </c>
      <c r="Q666" t="s">
        <v>7187</v>
      </c>
      <c r="R666" t="s">
        <v>74</v>
      </c>
      <c r="S666" t="s">
        <v>7188</v>
      </c>
      <c r="T666" t="s">
        <v>74</v>
      </c>
      <c r="U666" t="s">
        <v>74</v>
      </c>
      <c r="V666" t="s">
        <v>74</v>
      </c>
      <c r="W666" t="s">
        <v>74</v>
      </c>
      <c r="X666" t="s">
        <v>74</v>
      </c>
      <c r="Y666" t="s">
        <v>74</v>
      </c>
      <c r="Z666" t="s">
        <v>74</v>
      </c>
      <c r="AA666" t="s">
        <v>74</v>
      </c>
      <c r="AB666" t="s">
        <v>74</v>
      </c>
      <c r="AC666" t="s">
        <v>74</v>
      </c>
      <c r="AD666" t="s">
        <v>74</v>
      </c>
      <c r="AE666" t="s">
        <v>74</v>
      </c>
      <c r="AF666" t="s">
        <v>74</v>
      </c>
      <c r="AG666">
        <v>0</v>
      </c>
      <c r="AH666">
        <v>2</v>
      </c>
      <c r="AI666">
        <v>2</v>
      </c>
      <c r="AJ666">
        <v>0</v>
      </c>
      <c r="AK666">
        <v>0</v>
      </c>
      <c r="AL666" t="s">
        <v>7190</v>
      </c>
      <c r="AM666" t="s">
        <v>7191</v>
      </c>
      <c r="AN666" t="s">
        <v>7191</v>
      </c>
      <c r="AO666" t="s">
        <v>74</v>
      </c>
      <c r="AP666" t="s">
        <v>74</v>
      </c>
      <c r="AQ666" t="s">
        <v>7192</v>
      </c>
      <c r="AR666" t="s">
        <v>74</v>
      </c>
      <c r="AS666" t="s">
        <v>74</v>
      </c>
      <c r="AT666" t="s">
        <v>74</v>
      </c>
      <c r="AU666">
        <v>1993</v>
      </c>
      <c r="AV666" t="s">
        <v>74</v>
      </c>
      <c r="AW666" t="s">
        <v>74</v>
      </c>
      <c r="AX666" t="s">
        <v>74</v>
      </c>
      <c r="AY666" t="s">
        <v>74</v>
      </c>
      <c r="AZ666" t="s">
        <v>74</v>
      </c>
      <c r="BA666" t="s">
        <v>74</v>
      </c>
      <c r="BB666">
        <v>249</v>
      </c>
      <c r="BC666">
        <v>251</v>
      </c>
      <c r="BD666" t="s">
        <v>74</v>
      </c>
      <c r="BE666" t="s">
        <v>74</v>
      </c>
      <c r="BF666" t="s">
        <v>74</v>
      </c>
      <c r="BG666" t="s">
        <v>74</v>
      </c>
      <c r="BH666" t="s">
        <v>74</v>
      </c>
      <c r="BI666">
        <v>3</v>
      </c>
      <c r="BJ666" t="s">
        <v>452</v>
      </c>
      <c r="BK666" t="s">
        <v>6433</v>
      </c>
      <c r="BL666" t="s">
        <v>452</v>
      </c>
      <c r="BM666" t="s">
        <v>7193</v>
      </c>
      <c r="BN666" t="s">
        <v>74</v>
      </c>
      <c r="BO666" t="s">
        <v>74</v>
      </c>
      <c r="BP666" t="s">
        <v>74</v>
      </c>
      <c r="BQ666" t="s">
        <v>74</v>
      </c>
      <c r="BR666" t="s">
        <v>91</v>
      </c>
      <c r="BS666" t="s">
        <v>7268</v>
      </c>
      <c r="BT666" t="str">
        <f>HYPERLINK("https%3A%2F%2Fwww.webofscience.com%2Fwos%2Fwoscc%2Ffull-record%2FWOS:A1993BY12M00022","View Full Record in Web of Science")</f>
        <v>View Full Record in Web of Science</v>
      </c>
    </row>
    <row r="667" spans="1:72" x14ac:dyDescent="0.15">
      <c r="A667" t="s">
        <v>6421</v>
      </c>
      <c r="B667" t="s">
        <v>7269</v>
      </c>
      <c r="C667" t="s">
        <v>74</v>
      </c>
      <c r="D667" t="s">
        <v>7182</v>
      </c>
      <c r="E667" t="s">
        <v>74</v>
      </c>
      <c r="F667" t="s">
        <v>7269</v>
      </c>
      <c r="G667" t="s">
        <v>74</v>
      </c>
      <c r="H667" t="s">
        <v>74</v>
      </c>
      <c r="I667" t="s">
        <v>7270</v>
      </c>
      <c r="J667" t="s">
        <v>7184</v>
      </c>
      <c r="K667" t="s">
        <v>74</v>
      </c>
      <c r="L667" t="s">
        <v>74</v>
      </c>
      <c r="M667" t="s">
        <v>77</v>
      </c>
      <c r="N667" t="s">
        <v>6426</v>
      </c>
      <c r="O667" t="s">
        <v>7185</v>
      </c>
      <c r="P667" t="s">
        <v>7186</v>
      </c>
      <c r="Q667" t="s">
        <v>7187</v>
      </c>
      <c r="R667" t="s">
        <v>74</v>
      </c>
      <c r="S667" t="s">
        <v>7188</v>
      </c>
      <c r="T667" t="s">
        <v>74</v>
      </c>
      <c r="U667" t="s">
        <v>74</v>
      </c>
      <c r="V667" t="s">
        <v>74</v>
      </c>
      <c r="W667" t="s">
        <v>74</v>
      </c>
      <c r="X667" t="s">
        <v>74</v>
      </c>
      <c r="Y667" t="s">
        <v>74</v>
      </c>
      <c r="Z667" t="s">
        <v>74</v>
      </c>
      <c r="AA667" t="s">
        <v>74</v>
      </c>
      <c r="AB667" t="s">
        <v>74</v>
      </c>
      <c r="AC667" t="s">
        <v>74</v>
      </c>
      <c r="AD667" t="s">
        <v>74</v>
      </c>
      <c r="AE667" t="s">
        <v>74</v>
      </c>
      <c r="AF667" t="s">
        <v>74</v>
      </c>
      <c r="AG667">
        <v>0</v>
      </c>
      <c r="AH667">
        <v>23</v>
      </c>
      <c r="AI667">
        <v>26</v>
      </c>
      <c r="AJ667">
        <v>0</v>
      </c>
      <c r="AK667">
        <v>0</v>
      </c>
      <c r="AL667" t="s">
        <v>7190</v>
      </c>
      <c r="AM667" t="s">
        <v>7191</v>
      </c>
      <c r="AN667" t="s">
        <v>7191</v>
      </c>
      <c r="AO667" t="s">
        <v>74</v>
      </c>
      <c r="AP667" t="s">
        <v>74</v>
      </c>
      <c r="AQ667" t="s">
        <v>7192</v>
      </c>
      <c r="AR667" t="s">
        <v>74</v>
      </c>
      <c r="AS667" t="s">
        <v>74</v>
      </c>
      <c r="AT667" t="s">
        <v>74</v>
      </c>
      <c r="AU667">
        <v>1993</v>
      </c>
      <c r="AV667" t="s">
        <v>74</v>
      </c>
      <c r="AW667" t="s">
        <v>74</v>
      </c>
      <c r="AX667" t="s">
        <v>74</v>
      </c>
      <c r="AY667" t="s">
        <v>74</v>
      </c>
      <c r="AZ667" t="s">
        <v>74</v>
      </c>
      <c r="BA667" t="s">
        <v>74</v>
      </c>
      <c r="BB667">
        <v>253</v>
      </c>
      <c r="BC667">
        <v>264</v>
      </c>
      <c r="BD667" t="s">
        <v>74</v>
      </c>
      <c r="BE667" t="s">
        <v>74</v>
      </c>
      <c r="BF667" t="s">
        <v>74</v>
      </c>
      <c r="BG667" t="s">
        <v>74</v>
      </c>
      <c r="BH667" t="s">
        <v>74</v>
      </c>
      <c r="BI667">
        <v>12</v>
      </c>
      <c r="BJ667" t="s">
        <v>452</v>
      </c>
      <c r="BK667" t="s">
        <v>6433</v>
      </c>
      <c r="BL667" t="s">
        <v>452</v>
      </c>
      <c r="BM667" t="s">
        <v>7193</v>
      </c>
      <c r="BN667" t="s">
        <v>74</v>
      </c>
      <c r="BO667" t="s">
        <v>74</v>
      </c>
      <c r="BP667" t="s">
        <v>74</v>
      </c>
      <c r="BQ667" t="s">
        <v>74</v>
      </c>
      <c r="BR667" t="s">
        <v>91</v>
      </c>
      <c r="BS667" t="s">
        <v>7271</v>
      </c>
      <c r="BT667" t="str">
        <f>HYPERLINK("https%3A%2F%2Fwww.webofscience.com%2Fwos%2Fwoscc%2Ffull-record%2FWOS:A1993BY12M00023","View Full Record in Web of Science")</f>
        <v>View Full Record in Web of Science</v>
      </c>
    </row>
    <row r="668" spans="1:72" x14ac:dyDescent="0.15">
      <c r="A668" t="s">
        <v>6421</v>
      </c>
      <c r="B668" t="s">
        <v>7272</v>
      </c>
      <c r="C668" t="s">
        <v>74</v>
      </c>
      <c r="D668" t="s">
        <v>7182</v>
      </c>
      <c r="E668" t="s">
        <v>74</v>
      </c>
      <c r="F668" t="s">
        <v>7272</v>
      </c>
      <c r="G668" t="s">
        <v>74</v>
      </c>
      <c r="H668" t="s">
        <v>74</v>
      </c>
      <c r="I668" t="s">
        <v>7273</v>
      </c>
      <c r="J668" t="s">
        <v>7184</v>
      </c>
      <c r="K668" t="s">
        <v>74</v>
      </c>
      <c r="L668" t="s">
        <v>74</v>
      </c>
      <c r="M668" t="s">
        <v>77</v>
      </c>
      <c r="N668" t="s">
        <v>6426</v>
      </c>
      <c r="O668" t="s">
        <v>7185</v>
      </c>
      <c r="P668" t="s">
        <v>7186</v>
      </c>
      <c r="Q668" t="s">
        <v>7187</v>
      </c>
      <c r="R668" t="s">
        <v>74</v>
      </c>
      <c r="S668" t="s">
        <v>7188</v>
      </c>
      <c r="T668" t="s">
        <v>74</v>
      </c>
      <c r="U668" t="s">
        <v>74</v>
      </c>
      <c r="V668" t="s">
        <v>74</v>
      </c>
      <c r="W668" t="s">
        <v>74</v>
      </c>
      <c r="X668" t="s">
        <v>74</v>
      </c>
      <c r="Y668" t="s">
        <v>74</v>
      </c>
      <c r="Z668" t="s">
        <v>74</v>
      </c>
      <c r="AA668" t="s">
        <v>74</v>
      </c>
      <c r="AB668" t="s">
        <v>74</v>
      </c>
      <c r="AC668" t="s">
        <v>74</v>
      </c>
      <c r="AD668" t="s">
        <v>74</v>
      </c>
      <c r="AE668" t="s">
        <v>74</v>
      </c>
      <c r="AF668" t="s">
        <v>74</v>
      </c>
      <c r="AG668">
        <v>0</v>
      </c>
      <c r="AH668">
        <v>0</v>
      </c>
      <c r="AI668">
        <v>0</v>
      </c>
      <c r="AJ668">
        <v>0</v>
      </c>
      <c r="AK668">
        <v>0</v>
      </c>
      <c r="AL668" t="s">
        <v>7190</v>
      </c>
      <c r="AM668" t="s">
        <v>7191</v>
      </c>
      <c r="AN668" t="s">
        <v>7191</v>
      </c>
      <c r="AO668" t="s">
        <v>74</v>
      </c>
      <c r="AP668" t="s">
        <v>74</v>
      </c>
      <c r="AQ668" t="s">
        <v>7192</v>
      </c>
      <c r="AR668" t="s">
        <v>74</v>
      </c>
      <c r="AS668" t="s">
        <v>74</v>
      </c>
      <c r="AT668" t="s">
        <v>74</v>
      </c>
      <c r="AU668">
        <v>1993</v>
      </c>
      <c r="AV668" t="s">
        <v>74</v>
      </c>
      <c r="AW668" t="s">
        <v>74</v>
      </c>
      <c r="AX668" t="s">
        <v>74</v>
      </c>
      <c r="AY668" t="s">
        <v>74</v>
      </c>
      <c r="AZ668" t="s">
        <v>74</v>
      </c>
      <c r="BA668" t="s">
        <v>74</v>
      </c>
      <c r="BB668">
        <v>265</v>
      </c>
      <c r="BC668">
        <v>275</v>
      </c>
      <c r="BD668" t="s">
        <v>74</v>
      </c>
      <c r="BE668" t="s">
        <v>74</v>
      </c>
      <c r="BF668" t="s">
        <v>74</v>
      </c>
      <c r="BG668" t="s">
        <v>74</v>
      </c>
      <c r="BH668" t="s">
        <v>74</v>
      </c>
      <c r="BI668">
        <v>11</v>
      </c>
      <c r="BJ668" t="s">
        <v>452</v>
      </c>
      <c r="BK668" t="s">
        <v>6433</v>
      </c>
      <c r="BL668" t="s">
        <v>452</v>
      </c>
      <c r="BM668" t="s">
        <v>7193</v>
      </c>
      <c r="BN668" t="s">
        <v>74</v>
      </c>
      <c r="BO668" t="s">
        <v>74</v>
      </c>
      <c r="BP668" t="s">
        <v>74</v>
      </c>
      <c r="BQ668" t="s">
        <v>74</v>
      </c>
      <c r="BR668" t="s">
        <v>91</v>
      </c>
      <c r="BS668" t="s">
        <v>7274</v>
      </c>
      <c r="BT668" t="str">
        <f>HYPERLINK("https%3A%2F%2Fwww.webofscience.com%2Fwos%2Fwoscc%2Ffull-record%2FWOS:A1993BY12M00024","View Full Record in Web of Science")</f>
        <v>View Full Record in Web of Science</v>
      </c>
    </row>
    <row r="669" spans="1:72" x14ac:dyDescent="0.15">
      <c r="A669" t="s">
        <v>6421</v>
      </c>
      <c r="B669" t="s">
        <v>7275</v>
      </c>
      <c r="C669" t="s">
        <v>74</v>
      </c>
      <c r="D669" t="s">
        <v>7182</v>
      </c>
      <c r="E669" t="s">
        <v>74</v>
      </c>
      <c r="F669" t="s">
        <v>7275</v>
      </c>
      <c r="G669" t="s">
        <v>74</v>
      </c>
      <c r="H669" t="s">
        <v>74</v>
      </c>
      <c r="I669" t="s">
        <v>7276</v>
      </c>
      <c r="J669" t="s">
        <v>7184</v>
      </c>
      <c r="K669" t="s">
        <v>74</v>
      </c>
      <c r="L669" t="s">
        <v>74</v>
      </c>
      <c r="M669" t="s">
        <v>77</v>
      </c>
      <c r="N669" t="s">
        <v>6426</v>
      </c>
      <c r="O669" t="s">
        <v>7185</v>
      </c>
      <c r="P669" t="s">
        <v>7186</v>
      </c>
      <c r="Q669" t="s">
        <v>7187</v>
      </c>
      <c r="R669" t="s">
        <v>74</v>
      </c>
      <c r="S669" t="s">
        <v>7188</v>
      </c>
      <c r="T669" t="s">
        <v>74</v>
      </c>
      <c r="U669" t="s">
        <v>74</v>
      </c>
      <c r="V669" t="s">
        <v>74</v>
      </c>
      <c r="W669" t="s">
        <v>74</v>
      </c>
      <c r="X669" t="s">
        <v>74</v>
      </c>
      <c r="Y669" t="s">
        <v>74</v>
      </c>
      <c r="Z669" t="s">
        <v>74</v>
      </c>
      <c r="AA669" t="s">
        <v>74</v>
      </c>
      <c r="AB669" t="s">
        <v>74</v>
      </c>
      <c r="AC669" t="s">
        <v>74</v>
      </c>
      <c r="AD669" t="s">
        <v>74</v>
      </c>
      <c r="AE669" t="s">
        <v>74</v>
      </c>
      <c r="AF669" t="s">
        <v>74</v>
      </c>
      <c r="AG669">
        <v>0</v>
      </c>
      <c r="AH669">
        <v>1</v>
      </c>
      <c r="AI669">
        <v>1</v>
      </c>
      <c r="AJ669">
        <v>0</v>
      </c>
      <c r="AK669">
        <v>0</v>
      </c>
      <c r="AL669" t="s">
        <v>7190</v>
      </c>
      <c r="AM669" t="s">
        <v>7191</v>
      </c>
      <c r="AN669" t="s">
        <v>7191</v>
      </c>
      <c r="AO669" t="s">
        <v>74</v>
      </c>
      <c r="AP669" t="s">
        <v>74</v>
      </c>
      <c r="AQ669" t="s">
        <v>7192</v>
      </c>
      <c r="AR669" t="s">
        <v>74</v>
      </c>
      <c r="AS669" t="s">
        <v>74</v>
      </c>
      <c r="AT669" t="s">
        <v>74</v>
      </c>
      <c r="AU669">
        <v>1993</v>
      </c>
      <c r="AV669" t="s">
        <v>74</v>
      </c>
      <c r="AW669" t="s">
        <v>74</v>
      </c>
      <c r="AX669" t="s">
        <v>74</v>
      </c>
      <c r="AY669" t="s">
        <v>74</v>
      </c>
      <c r="AZ669" t="s">
        <v>74</v>
      </c>
      <c r="BA669" t="s">
        <v>74</v>
      </c>
      <c r="BB669">
        <v>277</v>
      </c>
      <c r="BC669">
        <v>289</v>
      </c>
      <c r="BD669" t="s">
        <v>74</v>
      </c>
      <c r="BE669" t="s">
        <v>74</v>
      </c>
      <c r="BF669" t="s">
        <v>74</v>
      </c>
      <c r="BG669" t="s">
        <v>74</v>
      </c>
      <c r="BH669" t="s">
        <v>74</v>
      </c>
      <c r="BI669">
        <v>13</v>
      </c>
      <c r="BJ669" t="s">
        <v>452</v>
      </c>
      <c r="BK669" t="s">
        <v>6433</v>
      </c>
      <c r="BL669" t="s">
        <v>452</v>
      </c>
      <c r="BM669" t="s">
        <v>7193</v>
      </c>
      <c r="BN669" t="s">
        <v>74</v>
      </c>
      <c r="BO669" t="s">
        <v>74</v>
      </c>
      <c r="BP669" t="s">
        <v>74</v>
      </c>
      <c r="BQ669" t="s">
        <v>74</v>
      </c>
      <c r="BR669" t="s">
        <v>91</v>
      </c>
      <c r="BS669" t="s">
        <v>7277</v>
      </c>
      <c r="BT669" t="str">
        <f>HYPERLINK("https%3A%2F%2Fwww.webofscience.com%2Fwos%2Fwoscc%2Ffull-record%2FWOS:A1993BY12M00025","View Full Record in Web of Science")</f>
        <v>View Full Record in Web of Science</v>
      </c>
    </row>
    <row r="670" spans="1:72" x14ac:dyDescent="0.15">
      <c r="A670" t="s">
        <v>6421</v>
      </c>
      <c r="B670" t="s">
        <v>7278</v>
      </c>
      <c r="C670" t="s">
        <v>74</v>
      </c>
      <c r="D670" t="s">
        <v>7182</v>
      </c>
      <c r="E670" t="s">
        <v>74</v>
      </c>
      <c r="F670" t="s">
        <v>7278</v>
      </c>
      <c r="G670" t="s">
        <v>74</v>
      </c>
      <c r="H670" t="s">
        <v>74</v>
      </c>
      <c r="I670" t="s">
        <v>7279</v>
      </c>
      <c r="J670" t="s">
        <v>7184</v>
      </c>
      <c r="K670" t="s">
        <v>74</v>
      </c>
      <c r="L670" t="s">
        <v>74</v>
      </c>
      <c r="M670" t="s">
        <v>77</v>
      </c>
      <c r="N670" t="s">
        <v>6426</v>
      </c>
      <c r="O670" t="s">
        <v>7185</v>
      </c>
      <c r="P670" t="s">
        <v>7186</v>
      </c>
      <c r="Q670" t="s">
        <v>7187</v>
      </c>
      <c r="R670" t="s">
        <v>74</v>
      </c>
      <c r="S670" t="s">
        <v>7188</v>
      </c>
      <c r="T670" t="s">
        <v>74</v>
      </c>
      <c r="U670" t="s">
        <v>74</v>
      </c>
      <c r="V670" t="s">
        <v>74</v>
      </c>
      <c r="W670" t="s">
        <v>74</v>
      </c>
      <c r="X670" t="s">
        <v>74</v>
      </c>
      <c r="Y670" t="s">
        <v>74</v>
      </c>
      <c r="Z670" t="s">
        <v>74</v>
      </c>
      <c r="AA670" t="s">
        <v>74</v>
      </c>
      <c r="AB670" t="s">
        <v>7280</v>
      </c>
      <c r="AC670" t="s">
        <v>74</v>
      </c>
      <c r="AD670" t="s">
        <v>74</v>
      </c>
      <c r="AE670" t="s">
        <v>74</v>
      </c>
      <c r="AF670" t="s">
        <v>74</v>
      </c>
      <c r="AG670">
        <v>0</v>
      </c>
      <c r="AH670">
        <v>0</v>
      </c>
      <c r="AI670">
        <v>0</v>
      </c>
      <c r="AJ670">
        <v>0</v>
      </c>
      <c r="AK670">
        <v>0</v>
      </c>
      <c r="AL670" t="s">
        <v>7190</v>
      </c>
      <c r="AM670" t="s">
        <v>7191</v>
      </c>
      <c r="AN670" t="s">
        <v>7191</v>
      </c>
      <c r="AO670" t="s">
        <v>74</v>
      </c>
      <c r="AP670" t="s">
        <v>74</v>
      </c>
      <c r="AQ670" t="s">
        <v>7192</v>
      </c>
      <c r="AR670" t="s">
        <v>74</v>
      </c>
      <c r="AS670" t="s">
        <v>74</v>
      </c>
      <c r="AT670" t="s">
        <v>74</v>
      </c>
      <c r="AU670">
        <v>1993</v>
      </c>
      <c r="AV670" t="s">
        <v>74</v>
      </c>
      <c r="AW670" t="s">
        <v>74</v>
      </c>
      <c r="AX670" t="s">
        <v>74</v>
      </c>
      <c r="AY670" t="s">
        <v>74</v>
      </c>
      <c r="AZ670" t="s">
        <v>74</v>
      </c>
      <c r="BA670" t="s">
        <v>74</v>
      </c>
      <c r="BB670">
        <v>291</v>
      </c>
      <c r="BC670">
        <v>298</v>
      </c>
      <c r="BD670" t="s">
        <v>74</v>
      </c>
      <c r="BE670" t="s">
        <v>74</v>
      </c>
      <c r="BF670" t="s">
        <v>74</v>
      </c>
      <c r="BG670" t="s">
        <v>74</v>
      </c>
      <c r="BH670" t="s">
        <v>74</v>
      </c>
      <c r="BI670">
        <v>8</v>
      </c>
      <c r="BJ670" t="s">
        <v>452</v>
      </c>
      <c r="BK670" t="s">
        <v>6433</v>
      </c>
      <c r="BL670" t="s">
        <v>452</v>
      </c>
      <c r="BM670" t="s">
        <v>7193</v>
      </c>
      <c r="BN670" t="s">
        <v>74</v>
      </c>
      <c r="BO670" t="s">
        <v>74</v>
      </c>
      <c r="BP670" t="s">
        <v>74</v>
      </c>
      <c r="BQ670" t="s">
        <v>74</v>
      </c>
      <c r="BR670" t="s">
        <v>91</v>
      </c>
      <c r="BS670" t="s">
        <v>7281</v>
      </c>
      <c r="BT670" t="str">
        <f>HYPERLINK("https%3A%2F%2Fwww.webofscience.com%2Fwos%2Fwoscc%2Ffull-record%2FWOS:A1993BY12M00026","View Full Record in Web of Science")</f>
        <v>View Full Record in Web of Science</v>
      </c>
    </row>
    <row r="671" spans="1:72" x14ac:dyDescent="0.15">
      <c r="A671" t="s">
        <v>6421</v>
      </c>
      <c r="B671" t="s">
        <v>7282</v>
      </c>
      <c r="C671" t="s">
        <v>74</v>
      </c>
      <c r="D671" t="s">
        <v>7182</v>
      </c>
      <c r="E671" t="s">
        <v>74</v>
      </c>
      <c r="F671" t="s">
        <v>7282</v>
      </c>
      <c r="G671" t="s">
        <v>74</v>
      </c>
      <c r="H671" t="s">
        <v>74</v>
      </c>
      <c r="I671" t="s">
        <v>7283</v>
      </c>
      <c r="J671" t="s">
        <v>7184</v>
      </c>
      <c r="K671" t="s">
        <v>74</v>
      </c>
      <c r="L671" t="s">
        <v>74</v>
      </c>
      <c r="M671" t="s">
        <v>77</v>
      </c>
      <c r="N671" t="s">
        <v>6426</v>
      </c>
      <c r="O671" t="s">
        <v>7185</v>
      </c>
      <c r="P671" t="s">
        <v>7186</v>
      </c>
      <c r="Q671" t="s">
        <v>7187</v>
      </c>
      <c r="R671" t="s">
        <v>74</v>
      </c>
      <c r="S671" t="s">
        <v>7188</v>
      </c>
      <c r="T671" t="s">
        <v>74</v>
      </c>
      <c r="U671" t="s">
        <v>74</v>
      </c>
      <c r="V671" t="s">
        <v>74</v>
      </c>
      <c r="W671" t="s">
        <v>74</v>
      </c>
      <c r="X671" t="s">
        <v>74</v>
      </c>
      <c r="Y671" t="s">
        <v>74</v>
      </c>
      <c r="Z671" t="s">
        <v>74</v>
      </c>
      <c r="AA671" t="s">
        <v>74</v>
      </c>
      <c r="AB671" t="s">
        <v>74</v>
      </c>
      <c r="AC671" t="s">
        <v>74</v>
      </c>
      <c r="AD671" t="s">
        <v>74</v>
      </c>
      <c r="AE671" t="s">
        <v>74</v>
      </c>
      <c r="AF671" t="s">
        <v>74</v>
      </c>
      <c r="AG671">
        <v>0</v>
      </c>
      <c r="AH671">
        <v>2</v>
      </c>
      <c r="AI671">
        <v>3</v>
      </c>
      <c r="AJ671">
        <v>0</v>
      </c>
      <c r="AK671">
        <v>0</v>
      </c>
      <c r="AL671" t="s">
        <v>7190</v>
      </c>
      <c r="AM671" t="s">
        <v>7191</v>
      </c>
      <c r="AN671" t="s">
        <v>7191</v>
      </c>
      <c r="AO671" t="s">
        <v>74</v>
      </c>
      <c r="AP671" t="s">
        <v>74</v>
      </c>
      <c r="AQ671" t="s">
        <v>7192</v>
      </c>
      <c r="AR671" t="s">
        <v>74</v>
      </c>
      <c r="AS671" t="s">
        <v>74</v>
      </c>
      <c r="AT671" t="s">
        <v>74</v>
      </c>
      <c r="AU671">
        <v>1993</v>
      </c>
      <c r="AV671" t="s">
        <v>74</v>
      </c>
      <c r="AW671" t="s">
        <v>74</v>
      </c>
      <c r="AX671" t="s">
        <v>74</v>
      </c>
      <c r="AY671" t="s">
        <v>74</v>
      </c>
      <c r="AZ671" t="s">
        <v>74</v>
      </c>
      <c r="BA671" t="s">
        <v>74</v>
      </c>
      <c r="BB671">
        <v>299</v>
      </c>
      <c r="BC671">
        <v>306</v>
      </c>
      <c r="BD671" t="s">
        <v>74</v>
      </c>
      <c r="BE671" t="s">
        <v>74</v>
      </c>
      <c r="BF671" t="s">
        <v>74</v>
      </c>
      <c r="BG671" t="s">
        <v>74</v>
      </c>
      <c r="BH671" t="s">
        <v>74</v>
      </c>
      <c r="BI671">
        <v>8</v>
      </c>
      <c r="BJ671" t="s">
        <v>452</v>
      </c>
      <c r="BK671" t="s">
        <v>6433</v>
      </c>
      <c r="BL671" t="s">
        <v>452</v>
      </c>
      <c r="BM671" t="s">
        <v>7193</v>
      </c>
      <c r="BN671" t="s">
        <v>74</v>
      </c>
      <c r="BO671" t="s">
        <v>74</v>
      </c>
      <c r="BP671" t="s">
        <v>74</v>
      </c>
      <c r="BQ671" t="s">
        <v>74</v>
      </c>
      <c r="BR671" t="s">
        <v>91</v>
      </c>
      <c r="BS671" t="s">
        <v>7284</v>
      </c>
      <c r="BT671" t="str">
        <f>HYPERLINK("https%3A%2F%2Fwww.webofscience.com%2Fwos%2Fwoscc%2Ffull-record%2FWOS:A1993BY12M00027","View Full Record in Web of Science")</f>
        <v>View Full Record in Web of Science</v>
      </c>
    </row>
    <row r="672" spans="1:72" x14ac:dyDescent="0.15">
      <c r="A672" t="s">
        <v>6421</v>
      </c>
      <c r="B672" t="s">
        <v>7285</v>
      </c>
      <c r="C672" t="s">
        <v>74</v>
      </c>
      <c r="D672" t="s">
        <v>7182</v>
      </c>
      <c r="E672" t="s">
        <v>74</v>
      </c>
      <c r="F672" t="s">
        <v>7285</v>
      </c>
      <c r="G672" t="s">
        <v>74</v>
      </c>
      <c r="H672" t="s">
        <v>74</v>
      </c>
      <c r="I672" t="s">
        <v>7286</v>
      </c>
      <c r="J672" t="s">
        <v>7184</v>
      </c>
      <c r="K672" t="s">
        <v>74</v>
      </c>
      <c r="L672" t="s">
        <v>74</v>
      </c>
      <c r="M672" t="s">
        <v>77</v>
      </c>
      <c r="N672" t="s">
        <v>6426</v>
      </c>
      <c r="O672" t="s">
        <v>7185</v>
      </c>
      <c r="P672" t="s">
        <v>7186</v>
      </c>
      <c r="Q672" t="s">
        <v>7187</v>
      </c>
      <c r="R672" t="s">
        <v>74</v>
      </c>
      <c r="S672" t="s">
        <v>7188</v>
      </c>
      <c r="T672" t="s">
        <v>74</v>
      </c>
      <c r="U672" t="s">
        <v>74</v>
      </c>
      <c r="V672" t="s">
        <v>74</v>
      </c>
      <c r="W672" t="s">
        <v>74</v>
      </c>
      <c r="X672" t="s">
        <v>74</v>
      </c>
      <c r="Y672" t="s">
        <v>74</v>
      </c>
      <c r="Z672" t="s">
        <v>74</v>
      </c>
      <c r="AA672" t="s">
        <v>74</v>
      </c>
      <c r="AB672" t="s">
        <v>74</v>
      </c>
      <c r="AC672" t="s">
        <v>74</v>
      </c>
      <c r="AD672" t="s">
        <v>74</v>
      </c>
      <c r="AE672" t="s">
        <v>74</v>
      </c>
      <c r="AF672" t="s">
        <v>74</v>
      </c>
      <c r="AG672">
        <v>0</v>
      </c>
      <c r="AH672">
        <v>4</v>
      </c>
      <c r="AI672">
        <v>5</v>
      </c>
      <c r="AJ672">
        <v>0</v>
      </c>
      <c r="AK672">
        <v>0</v>
      </c>
      <c r="AL672" t="s">
        <v>7190</v>
      </c>
      <c r="AM672" t="s">
        <v>7191</v>
      </c>
      <c r="AN672" t="s">
        <v>7191</v>
      </c>
      <c r="AO672" t="s">
        <v>74</v>
      </c>
      <c r="AP672" t="s">
        <v>74</v>
      </c>
      <c r="AQ672" t="s">
        <v>7192</v>
      </c>
      <c r="AR672" t="s">
        <v>74</v>
      </c>
      <c r="AS672" t="s">
        <v>74</v>
      </c>
      <c r="AT672" t="s">
        <v>74</v>
      </c>
      <c r="AU672">
        <v>1993</v>
      </c>
      <c r="AV672" t="s">
        <v>74</v>
      </c>
      <c r="AW672" t="s">
        <v>74</v>
      </c>
      <c r="AX672" t="s">
        <v>74</v>
      </c>
      <c r="AY672" t="s">
        <v>74</v>
      </c>
      <c r="AZ672" t="s">
        <v>74</v>
      </c>
      <c r="BA672" t="s">
        <v>74</v>
      </c>
      <c r="BB672">
        <v>307</v>
      </c>
      <c r="BC672">
        <v>312</v>
      </c>
      <c r="BD672" t="s">
        <v>74</v>
      </c>
      <c r="BE672" t="s">
        <v>74</v>
      </c>
      <c r="BF672" t="s">
        <v>74</v>
      </c>
      <c r="BG672" t="s">
        <v>74</v>
      </c>
      <c r="BH672" t="s">
        <v>74</v>
      </c>
      <c r="BI672">
        <v>6</v>
      </c>
      <c r="BJ672" t="s">
        <v>452</v>
      </c>
      <c r="BK672" t="s">
        <v>6433</v>
      </c>
      <c r="BL672" t="s">
        <v>452</v>
      </c>
      <c r="BM672" t="s">
        <v>7193</v>
      </c>
      <c r="BN672" t="s">
        <v>74</v>
      </c>
      <c r="BO672" t="s">
        <v>74</v>
      </c>
      <c r="BP672" t="s">
        <v>74</v>
      </c>
      <c r="BQ672" t="s">
        <v>74</v>
      </c>
      <c r="BR672" t="s">
        <v>91</v>
      </c>
      <c r="BS672" t="s">
        <v>7287</v>
      </c>
      <c r="BT672" t="str">
        <f>HYPERLINK("https%3A%2F%2Fwww.webofscience.com%2Fwos%2Fwoscc%2Ffull-record%2FWOS:A1993BY12M00028","View Full Record in Web of Science")</f>
        <v>View Full Record in Web of Science</v>
      </c>
    </row>
    <row r="673" spans="1:72" x14ac:dyDescent="0.15">
      <c r="A673" t="s">
        <v>6421</v>
      </c>
      <c r="B673" t="s">
        <v>7288</v>
      </c>
      <c r="C673" t="s">
        <v>74</v>
      </c>
      <c r="D673" t="s">
        <v>7182</v>
      </c>
      <c r="E673" t="s">
        <v>74</v>
      </c>
      <c r="F673" t="s">
        <v>7288</v>
      </c>
      <c r="G673" t="s">
        <v>74</v>
      </c>
      <c r="H673" t="s">
        <v>74</v>
      </c>
      <c r="I673" t="s">
        <v>7289</v>
      </c>
      <c r="J673" t="s">
        <v>7184</v>
      </c>
      <c r="K673" t="s">
        <v>74</v>
      </c>
      <c r="L673" t="s">
        <v>74</v>
      </c>
      <c r="M673" t="s">
        <v>77</v>
      </c>
      <c r="N673" t="s">
        <v>6426</v>
      </c>
      <c r="O673" t="s">
        <v>7185</v>
      </c>
      <c r="P673" t="s">
        <v>7186</v>
      </c>
      <c r="Q673" t="s">
        <v>7187</v>
      </c>
      <c r="R673" t="s">
        <v>74</v>
      </c>
      <c r="S673" t="s">
        <v>7188</v>
      </c>
      <c r="T673" t="s">
        <v>74</v>
      </c>
      <c r="U673" t="s">
        <v>74</v>
      </c>
      <c r="V673" t="s">
        <v>74</v>
      </c>
      <c r="W673" t="s">
        <v>74</v>
      </c>
      <c r="X673" t="s">
        <v>74</v>
      </c>
      <c r="Y673" t="s">
        <v>74</v>
      </c>
      <c r="Z673" t="s">
        <v>74</v>
      </c>
      <c r="AA673" t="s">
        <v>74</v>
      </c>
      <c r="AB673" t="s">
        <v>74</v>
      </c>
      <c r="AC673" t="s">
        <v>74</v>
      </c>
      <c r="AD673" t="s">
        <v>74</v>
      </c>
      <c r="AE673" t="s">
        <v>74</v>
      </c>
      <c r="AF673" t="s">
        <v>74</v>
      </c>
      <c r="AG673">
        <v>0</v>
      </c>
      <c r="AH673">
        <v>15</v>
      </c>
      <c r="AI673">
        <v>16</v>
      </c>
      <c r="AJ673">
        <v>0</v>
      </c>
      <c r="AK673">
        <v>0</v>
      </c>
      <c r="AL673" t="s">
        <v>7190</v>
      </c>
      <c r="AM673" t="s">
        <v>7191</v>
      </c>
      <c r="AN673" t="s">
        <v>7191</v>
      </c>
      <c r="AO673" t="s">
        <v>74</v>
      </c>
      <c r="AP673" t="s">
        <v>74</v>
      </c>
      <c r="AQ673" t="s">
        <v>7192</v>
      </c>
      <c r="AR673" t="s">
        <v>74</v>
      </c>
      <c r="AS673" t="s">
        <v>74</v>
      </c>
      <c r="AT673" t="s">
        <v>74</v>
      </c>
      <c r="AU673">
        <v>1993</v>
      </c>
      <c r="AV673" t="s">
        <v>74</v>
      </c>
      <c r="AW673" t="s">
        <v>74</v>
      </c>
      <c r="AX673" t="s">
        <v>74</v>
      </c>
      <c r="AY673" t="s">
        <v>74</v>
      </c>
      <c r="AZ673" t="s">
        <v>74</v>
      </c>
      <c r="BA673" t="s">
        <v>74</v>
      </c>
      <c r="BB673">
        <v>313</v>
      </c>
      <c r="BC673">
        <v>321</v>
      </c>
      <c r="BD673" t="s">
        <v>74</v>
      </c>
      <c r="BE673" t="s">
        <v>74</v>
      </c>
      <c r="BF673" t="s">
        <v>74</v>
      </c>
      <c r="BG673" t="s">
        <v>74</v>
      </c>
      <c r="BH673" t="s">
        <v>74</v>
      </c>
      <c r="BI673">
        <v>9</v>
      </c>
      <c r="BJ673" t="s">
        <v>452</v>
      </c>
      <c r="BK673" t="s">
        <v>6433</v>
      </c>
      <c r="BL673" t="s">
        <v>452</v>
      </c>
      <c r="BM673" t="s">
        <v>7193</v>
      </c>
      <c r="BN673" t="s">
        <v>74</v>
      </c>
      <c r="BO673" t="s">
        <v>74</v>
      </c>
      <c r="BP673" t="s">
        <v>74</v>
      </c>
      <c r="BQ673" t="s">
        <v>74</v>
      </c>
      <c r="BR673" t="s">
        <v>91</v>
      </c>
      <c r="BS673" t="s">
        <v>7290</v>
      </c>
      <c r="BT673" t="str">
        <f>HYPERLINK("https%3A%2F%2Fwww.webofscience.com%2Fwos%2Fwoscc%2Ffull-record%2FWOS:A1993BY12M00029","View Full Record in Web of Science")</f>
        <v>View Full Record in Web of Science</v>
      </c>
    </row>
    <row r="674" spans="1:72" x14ac:dyDescent="0.15">
      <c r="A674" t="s">
        <v>6421</v>
      </c>
      <c r="B674" t="s">
        <v>7291</v>
      </c>
      <c r="C674" t="s">
        <v>74</v>
      </c>
      <c r="D674" t="s">
        <v>7182</v>
      </c>
      <c r="E674" t="s">
        <v>74</v>
      </c>
      <c r="F674" t="s">
        <v>7291</v>
      </c>
      <c r="G674" t="s">
        <v>74</v>
      </c>
      <c r="H674" t="s">
        <v>74</v>
      </c>
      <c r="I674" t="s">
        <v>7292</v>
      </c>
      <c r="J674" t="s">
        <v>7184</v>
      </c>
      <c r="K674" t="s">
        <v>74</v>
      </c>
      <c r="L674" t="s">
        <v>74</v>
      </c>
      <c r="M674" t="s">
        <v>77</v>
      </c>
      <c r="N674" t="s">
        <v>6426</v>
      </c>
      <c r="O674" t="s">
        <v>7185</v>
      </c>
      <c r="P674" t="s">
        <v>7186</v>
      </c>
      <c r="Q674" t="s">
        <v>7187</v>
      </c>
      <c r="R674" t="s">
        <v>74</v>
      </c>
      <c r="S674" t="s">
        <v>7188</v>
      </c>
      <c r="T674" t="s">
        <v>74</v>
      </c>
      <c r="U674" t="s">
        <v>74</v>
      </c>
      <c r="V674" t="s">
        <v>74</v>
      </c>
      <c r="W674" t="s">
        <v>74</v>
      </c>
      <c r="X674" t="s">
        <v>74</v>
      </c>
      <c r="Y674" t="s">
        <v>74</v>
      </c>
      <c r="Z674" t="s">
        <v>74</v>
      </c>
      <c r="AA674" t="s">
        <v>74</v>
      </c>
      <c r="AB674" t="s">
        <v>74</v>
      </c>
      <c r="AC674" t="s">
        <v>74</v>
      </c>
      <c r="AD674" t="s">
        <v>74</v>
      </c>
      <c r="AE674" t="s">
        <v>74</v>
      </c>
      <c r="AF674" t="s">
        <v>74</v>
      </c>
      <c r="AG674">
        <v>0</v>
      </c>
      <c r="AH674">
        <v>2</v>
      </c>
      <c r="AI674">
        <v>3</v>
      </c>
      <c r="AJ674">
        <v>0</v>
      </c>
      <c r="AK674">
        <v>0</v>
      </c>
      <c r="AL674" t="s">
        <v>7190</v>
      </c>
      <c r="AM674" t="s">
        <v>7191</v>
      </c>
      <c r="AN674" t="s">
        <v>7191</v>
      </c>
      <c r="AO674" t="s">
        <v>74</v>
      </c>
      <c r="AP674" t="s">
        <v>74</v>
      </c>
      <c r="AQ674" t="s">
        <v>7192</v>
      </c>
      <c r="AR674" t="s">
        <v>74</v>
      </c>
      <c r="AS674" t="s">
        <v>74</v>
      </c>
      <c r="AT674" t="s">
        <v>74</v>
      </c>
      <c r="AU674">
        <v>1993</v>
      </c>
      <c r="AV674" t="s">
        <v>74</v>
      </c>
      <c r="AW674" t="s">
        <v>74</v>
      </c>
      <c r="AX674" t="s">
        <v>74</v>
      </c>
      <c r="AY674" t="s">
        <v>74</v>
      </c>
      <c r="AZ674" t="s">
        <v>74</v>
      </c>
      <c r="BA674" t="s">
        <v>74</v>
      </c>
      <c r="BB674">
        <v>323</v>
      </c>
      <c r="BC674">
        <v>331</v>
      </c>
      <c r="BD674" t="s">
        <v>74</v>
      </c>
      <c r="BE674" t="s">
        <v>74</v>
      </c>
      <c r="BF674" t="s">
        <v>74</v>
      </c>
      <c r="BG674" t="s">
        <v>74</v>
      </c>
      <c r="BH674" t="s">
        <v>74</v>
      </c>
      <c r="BI674">
        <v>9</v>
      </c>
      <c r="BJ674" t="s">
        <v>452</v>
      </c>
      <c r="BK674" t="s">
        <v>6433</v>
      </c>
      <c r="BL674" t="s">
        <v>452</v>
      </c>
      <c r="BM674" t="s">
        <v>7193</v>
      </c>
      <c r="BN674" t="s">
        <v>74</v>
      </c>
      <c r="BO674" t="s">
        <v>74</v>
      </c>
      <c r="BP674" t="s">
        <v>74</v>
      </c>
      <c r="BQ674" t="s">
        <v>74</v>
      </c>
      <c r="BR674" t="s">
        <v>91</v>
      </c>
      <c r="BS674" t="s">
        <v>7293</v>
      </c>
      <c r="BT674" t="str">
        <f>HYPERLINK("https%3A%2F%2Fwww.webofscience.com%2Fwos%2Fwoscc%2Ffull-record%2FWOS:A1993BY12M00030","View Full Record in Web of Science")</f>
        <v>View Full Record in Web of Science</v>
      </c>
    </row>
    <row r="675" spans="1:72" x14ac:dyDescent="0.15">
      <c r="A675" t="s">
        <v>6421</v>
      </c>
      <c r="B675" t="s">
        <v>7294</v>
      </c>
      <c r="C675" t="s">
        <v>74</v>
      </c>
      <c r="D675" t="s">
        <v>7182</v>
      </c>
      <c r="E675" t="s">
        <v>74</v>
      </c>
      <c r="F675" t="s">
        <v>7294</v>
      </c>
      <c r="G675" t="s">
        <v>74</v>
      </c>
      <c r="H675" t="s">
        <v>74</v>
      </c>
      <c r="I675" t="s">
        <v>7295</v>
      </c>
      <c r="J675" t="s">
        <v>7184</v>
      </c>
      <c r="K675" t="s">
        <v>74</v>
      </c>
      <c r="L675" t="s">
        <v>74</v>
      </c>
      <c r="M675" t="s">
        <v>77</v>
      </c>
      <c r="N675" t="s">
        <v>6426</v>
      </c>
      <c r="O675" t="s">
        <v>7185</v>
      </c>
      <c r="P675" t="s">
        <v>7186</v>
      </c>
      <c r="Q675" t="s">
        <v>7187</v>
      </c>
      <c r="R675" t="s">
        <v>74</v>
      </c>
      <c r="S675" t="s">
        <v>7188</v>
      </c>
      <c r="T675" t="s">
        <v>74</v>
      </c>
      <c r="U675" t="s">
        <v>74</v>
      </c>
      <c r="V675" t="s">
        <v>74</v>
      </c>
      <c r="W675" t="s">
        <v>74</v>
      </c>
      <c r="X675" t="s">
        <v>74</v>
      </c>
      <c r="Y675" t="s">
        <v>74</v>
      </c>
      <c r="Z675" t="s">
        <v>74</v>
      </c>
      <c r="AA675" t="s">
        <v>7296</v>
      </c>
      <c r="AB675" t="s">
        <v>74</v>
      </c>
      <c r="AC675" t="s">
        <v>74</v>
      </c>
      <c r="AD675" t="s">
        <v>74</v>
      </c>
      <c r="AE675" t="s">
        <v>74</v>
      </c>
      <c r="AF675" t="s">
        <v>74</v>
      </c>
      <c r="AG675">
        <v>0</v>
      </c>
      <c r="AH675">
        <v>5</v>
      </c>
      <c r="AI675">
        <v>5</v>
      </c>
      <c r="AJ675">
        <v>0</v>
      </c>
      <c r="AK675">
        <v>1</v>
      </c>
      <c r="AL675" t="s">
        <v>7190</v>
      </c>
      <c r="AM675" t="s">
        <v>7191</v>
      </c>
      <c r="AN675" t="s">
        <v>7191</v>
      </c>
      <c r="AO675" t="s">
        <v>74</v>
      </c>
      <c r="AP675" t="s">
        <v>74</v>
      </c>
      <c r="AQ675" t="s">
        <v>7192</v>
      </c>
      <c r="AR675" t="s">
        <v>74</v>
      </c>
      <c r="AS675" t="s">
        <v>74</v>
      </c>
      <c r="AT675" t="s">
        <v>74</v>
      </c>
      <c r="AU675">
        <v>1993</v>
      </c>
      <c r="AV675" t="s">
        <v>74</v>
      </c>
      <c r="AW675" t="s">
        <v>74</v>
      </c>
      <c r="AX675" t="s">
        <v>74</v>
      </c>
      <c r="AY675" t="s">
        <v>74</v>
      </c>
      <c r="AZ675" t="s">
        <v>74</v>
      </c>
      <c r="BA675" t="s">
        <v>74</v>
      </c>
      <c r="BB675">
        <v>333</v>
      </c>
      <c r="BC675">
        <v>343</v>
      </c>
      <c r="BD675" t="s">
        <v>74</v>
      </c>
      <c r="BE675" t="s">
        <v>74</v>
      </c>
      <c r="BF675" t="s">
        <v>74</v>
      </c>
      <c r="BG675" t="s">
        <v>74</v>
      </c>
      <c r="BH675" t="s">
        <v>74</v>
      </c>
      <c r="BI675">
        <v>11</v>
      </c>
      <c r="BJ675" t="s">
        <v>452</v>
      </c>
      <c r="BK675" t="s">
        <v>6433</v>
      </c>
      <c r="BL675" t="s">
        <v>452</v>
      </c>
      <c r="BM675" t="s">
        <v>7193</v>
      </c>
      <c r="BN675" t="s">
        <v>74</v>
      </c>
      <c r="BO675" t="s">
        <v>74</v>
      </c>
      <c r="BP675" t="s">
        <v>74</v>
      </c>
      <c r="BQ675" t="s">
        <v>74</v>
      </c>
      <c r="BR675" t="s">
        <v>91</v>
      </c>
      <c r="BS675" t="s">
        <v>7297</v>
      </c>
      <c r="BT675" t="str">
        <f>HYPERLINK("https%3A%2F%2Fwww.webofscience.com%2Fwos%2Fwoscc%2Ffull-record%2FWOS:A1993BY12M00031","View Full Record in Web of Science")</f>
        <v>View Full Record in Web of Science</v>
      </c>
    </row>
    <row r="676" spans="1:72" x14ac:dyDescent="0.15">
      <c r="A676" t="s">
        <v>6421</v>
      </c>
      <c r="B676" t="s">
        <v>7298</v>
      </c>
      <c r="C676" t="s">
        <v>74</v>
      </c>
      <c r="D676" t="s">
        <v>7182</v>
      </c>
      <c r="E676" t="s">
        <v>74</v>
      </c>
      <c r="F676" t="s">
        <v>7298</v>
      </c>
      <c r="G676" t="s">
        <v>74</v>
      </c>
      <c r="H676" t="s">
        <v>74</v>
      </c>
      <c r="I676" t="s">
        <v>7299</v>
      </c>
      <c r="J676" t="s">
        <v>7184</v>
      </c>
      <c r="K676" t="s">
        <v>74</v>
      </c>
      <c r="L676" t="s">
        <v>74</v>
      </c>
      <c r="M676" t="s">
        <v>77</v>
      </c>
      <c r="N676" t="s">
        <v>6426</v>
      </c>
      <c r="O676" t="s">
        <v>7185</v>
      </c>
      <c r="P676" t="s">
        <v>7186</v>
      </c>
      <c r="Q676" t="s">
        <v>7187</v>
      </c>
      <c r="R676" t="s">
        <v>74</v>
      </c>
      <c r="S676" t="s">
        <v>7188</v>
      </c>
      <c r="T676" t="s">
        <v>74</v>
      </c>
      <c r="U676" t="s">
        <v>74</v>
      </c>
      <c r="V676" t="s">
        <v>74</v>
      </c>
      <c r="W676" t="s">
        <v>74</v>
      </c>
      <c r="X676" t="s">
        <v>74</v>
      </c>
      <c r="Y676" t="s">
        <v>74</v>
      </c>
      <c r="Z676" t="s">
        <v>74</v>
      </c>
      <c r="AA676" t="s">
        <v>74</v>
      </c>
      <c r="AB676" t="s">
        <v>74</v>
      </c>
      <c r="AC676" t="s">
        <v>74</v>
      </c>
      <c r="AD676" t="s">
        <v>74</v>
      </c>
      <c r="AE676" t="s">
        <v>74</v>
      </c>
      <c r="AF676" t="s">
        <v>74</v>
      </c>
      <c r="AG676">
        <v>0</v>
      </c>
      <c r="AH676">
        <v>0</v>
      </c>
      <c r="AI676">
        <v>1</v>
      </c>
      <c r="AJ676">
        <v>0</v>
      </c>
      <c r="AK676">
        <v>0</v>
      </c>
      <c r="AL676" t="s">
        <v>7190</v>
      </c>
      <c r="AM676" t="s">
        <v>7191</v>
      </c>
      <c r="AN676" t="s">
        <v>7191</v>
      </c>
      <c r="AO676" t="s">
        <v>74</v>
      </c>
      <c r="AP676" t="s">
        <v>74</v>
      </c>
      <c r="AQ676" t="s">
        <v>7192</v>
      </c>
      <c r="AR676" t="s">
        <v>74</v>
      </c>
      <c r="AS676" t="s">
        <v>74</v>
      </c>
      <c r="AT676" t="s">
        <v>74</v>
      </c>
      <c r="AU676">
        <v>1993</v>
      </c>
      <c r="AV676" t="s">
        <v>74</v>
      </c>
      <c r="AW676" t="s">
        <v>74</v>
      </c>
      <c r="AX676" t="s">
        <v>74</v>
      </c>
      <c r="AY676" t="s">
        <v>74</v>
      </c>
      <c r="AZ676" t="s">
        <v>74</v>
      </c>
      <c r="BA676" t="s">
        <v>74</v>
      </c>
      <c r="BB676">
        <v>345</v>
      </c>
      <c r="BC676">
        <v>355</v>
      </c>
      <c r="BD676" t="s">
        <v>74</v>
      </c>
      <c r="BE676" t="s">
        <v>74</v>
      </c>
      <c r="BF676" t="s">
        <v>74</v>
      </c>
      <c r="BG676" t="s">
        <v>74</v>
      </c>
      <c r="BH676" t="s">
        <v>74</v>
      </c>
      <c r="BI676">
        <v>11</v>
      </c>
      <c r="BJ676" t="s">
        <v>452</v>
      </c>
      <c r="BK676" t="s">
        <v>6433</v>
      </c>
      <c r="BL676" t="s">
        <v>452</v>
      </c>
      <c r="BM676" t="s">
        <v>7193</v>
      </c>
      <c r="BN676" t="s">
        <v>74</v>
      </c>
      <c r="BO676" t="s">
        <v>74</v>
      </c>
      <c r="BP676" t="s">
        <v>74</v>
      </c>
      <c r="BQ676" t="s">
        <v>74</v>
      </c>
      <c r="BR676" t="s">
        <v>91</v>
      </c>
      <c r="BS676" t="s">
        <v>7300</v>
      </c>
      <c r="BT676" t="str">
        <f>HYPERLINK("https%3A%2F%2Fwww.webofscience.com%2Fwos%2Fwoscc%2Ffull-record%2FWOS:A1993BY12M00032","View Full Record in Web of Science")</f>
        <v>View Full Record in Web of Science</v>
      </c>
    </row>
    <row r="677" spans="1:72" x14ac:dyDescent="0.15">
      <c r="A677" t="s">
        <v>6421</v>
      </c>
      <c r="B677" t="s">
        <v>7301</v>
      </c>
      <c r="C677" t="s">
        <v>74</v>
      </c>
      <c r="D677" t="s">
        <v>7182</v>
      </c>
      <c r="E677" t="s">
        <v>74</v>
      </c>
      <c r="F677" t="s">
        <v>7301</v>
      </c>
      <c r="G677" t="s">
        <v>74</v>
      </c>
      <c r="H677" t="s">
        <v>74</v>
      </c>
      <c r="I677" t="s">
        <v>7302</v>
      </c>
      <c r="J677" t="s">
        <v>7184</v>
      </c>
      <c r="K677" t="s">
        <v>74</v>
      </c>
      <c r="L677" t="s">
        <v>74</v>
      </c>
      <c r="M677" t="s">
        <v>77</v>
      </c>
      <c r="N677" t="s">
        <v>6426</v>
      </c>
      <c r="O677" t="s">
        <v>7185</v>
      </c>
      <c r="P677" t="s">
        <v>7186</v>
      </c>
      <c r="Q677" t="s">
        <v>7187</v>
      </c>
      <c r="R677" t="s">
        <v>74</v>
      </c>
      <c r="S677" t="s">
        <v>7188</v>
      </c>
      <c r="T677" t="s">
        <v>74</v>
      </c>
      <c r="U677" t="s">
        <v>74</v>
      </c>
      <c r="V677" t="s">
        <v>74</v>
      </c>
      <c r="W677" t="s">
        <v>74</v>
      </c>
      <c r="X677" t="s">
        <v>74</v>
      </c>
      <c r="Y677" t="s">
        <v>74</v>
      </c>
      <c r="Z677" t="s">
        <v>74</v>
      </c>
      <c r="AA677" t="s">
        <v>7303</v>
      </c>
      <c r="AB677" t="s">
        <v>7304</v>
      </c>
      <c r="AC677" t="s">
        <v>74</v>
      </c>
      <c r="AD677" t="s">
        <v>74</v>
      </c>
      <c r="AE677" t="s">
        <v>74</v>
      </c>
      <c r="AF677" t="s">
        <v>74</v>
      </c>
      <c r="AG677">
        <v>0</v>
      </c>
      <c r="AH677">
        <v>33</v>
      </c>
      <c r="AI677">
        <v>33</v>
      </c>
      <c r="AJ677">
        <v>0</v>
      </c>
      <c r="AK677">
        <v>1</v>
      </c>
      <c r="AL677" t="s">
        <v>7190</v>
      </c>
      <c r="AM677" t="s">
        <v>7191</v>
      </c>
      <c r="AN677" t="s">
        <v>7191</v>
      </c>
      <c r="AO677" t="s">
        <v>74</v>
      </c>
      <c r="AP677" t="s">
        <v>74</v>
      </c>
      <c r="AQ677" t="s">
        <v>7192</v>
      </c>
      <c r="AR677" t="s">
        <v>74</v>
      </c>
      <c r="AS677" t="s">
        <v>74</v>
      </c>
      <c r="AT677" t="s">
        <v>74</v>
      </c>
      <c r="AU677">
        <v>1993</v>
      </c>
      <c r="AV677" t="s">
        <v>74</v>
      </c>
      <c r="AW677" t="s">
        <v>74</v>
      </c>
      <c r="AX677" t="s">
        <v>74</v>
      </c>
      <c r="AY677" t="s">
        <v>74</v>
      </c>
      <c r="AZ677" t="s">
        <v>74</v>
      </c>
      <c r="BA677" t="s">
        <v>74</v>
      </c>
      <c r="BB677">
        <v>357</v>
      </c>
      <c r="BC677">
        <v>369</v>
      </c>
      <c r="BD677" t="s">
        <v>74</v>
      </c>
      <c r="BE677" t="s">
        <v>74</v>
      </c>
      <c r="BF677" t="s">
        <v>74</v>
      </c>
      <c r="BG677" t="s">
        <v>74</v>
      </c>
      <c r="BH677" t="s">
        <v>74</v>
      </c>
      <c r="BI677">
        <v>13</v>
      </c>
      <c r="BJ677" t="s">
        <v>452</v>
      </c>
      <c r="BK677" t="s">
        <v>6433</v>
      </c>
      <c r="BL677" t="s">
        <v>452</v>
      </c>
      <c r="BM677" t="s">
        <v>7193</v>
      </c>
      <c r="BN677" t="s">
        <v>74</v>
      </c>
      <c r="BO677" t="s">
        <v>74</v>
      </c>
      <c r="BP677" t="s">
        <v>74</v>
      </c>
      <c r="BQ677" t="s">
        <v>74</v>
      </c>
      <c r="BR677" t="s">
        <v>91</v>
      </c>
      <c r="BS677" t="s">
        <v>7305</v>
      </c>
      <c r="BT677" t="str">
        <f>HYPERLINK("https%3A%2F%2Fwww.webofscience.com%2Fwos%2Fwoscc%2Ffull-record%2FWOS:A1993BY12M00033","View Full Record in Web of Science")</f>
        <v>View Full Record in Web of Science</v>
      </c>
    </row>
    <row r="678" spans="1:72" x14ac:dyDescent="0.15">
      <c r="A678" t="s">
        <v>6421</v>
      </c>
      <c r="B678" t="s">
        <v>7306</v>
      </c>
      <c r="C678" t="s">
        <v>74</v>
      </c>
      <c r="D678" t="s">
        <v>7182</v>
      </c>
      <c r="E678" t="s">
        <v>74</v>
      </c>
      <c r="F678" t="s">
        <v>7306</v>
      </c>
      <c r="G678" t="s">
        <v>74</v>
      </c>
      <c r="H678" t="s">
        <v>74</v>
      </c>
      <c r="I678" t="s">
        <v>7307</v>
      </c>
      <c r="J678" t="s">
        <v>7184</v>
      </c>
      <c r="K678" t="s">
        <v>74</v>
      </c>
      <c r="L678" t="s">
        <v>74</v>
      </c>
      <c r="M678" t="s">
        <v>77</v>
      </c>
      <c r="N678" t="s">
        <v>6426</v>
      </c>
      <c r="O678" t="s">
        <v>7185</v>
      </c>
      <c r="P678" t="s">
        <v>7186</v>
      </c>
      <c r="Q678" t="s">
        <v>7187</v>
      </c>
      <c r="R678" t="s">
        <v>74</v>
      </c>
      <c r="S678" t="s">
        <v>7188</v>
      </c>
      <c r="T678" t="s">
        <v>74</v>
      </c>
      <c r="U678" t="s">
        <v>74</v>
      </c>
      <c r="V678" t="s">
        <v>74</v>
      </c>
      <c r="W678" t="s">
        <v>74</v>
      </c>
      <c r="X678" t="s">
        <v>74</v>
      </c>
      <c r="Y678" t="s">
        <v>74</v>
      </c>
      <c r="Z678" t="s">
        <v>74</v>
      </c>
      <c r="AA678" t="s">
        <v>74</v>
      </c>
      <c r="AB678" t="s">
        <v>74</v>
      </c>
      <c r="AC678" t="s">
        <v>74</v>
      </c>
      <c r="AD678" t="s">
        <v>74</v>
      </c>
      <c r="AE678" t="s">
        <v>74</v>
      </c>
      <c r="AF678" t="s">
        <v>74</v>
      </c>
      <c r="AG678">
        <v>0</v>
      </c>
      <c r="AH678">
        <v>4</v>
      </c>
      <c r="AI678">
        <v>4</v>
      </c>
      <c r="AJ678">
        <v>0</v>
      </c>
      <c r="AK678">
        <v>1</v>
      </c>
      <c r="AL678" t="s">
        <v>7190</v>
      </c>
      <c r="AM678" t="s">
        <v>7191</v>
      </c>
      <c r="AN678" t="s">
        <v>7191</v>
      </c>
      <c r="AO678" t="s">
        <v>74</v>
      </c>
      <c r="AP678" t="s">
        <v>74</v>
      </c>
      <c r="AQ678" t="s">
        <v>7192</v>
      </c>
      <c r="AR678" t="s">
        <v>74</v>
      </c>
      <c r="AS678" t="s">
        <v>74</v>
      </c>
      <c r="AT678" t="s">
        <v>74</v>
      </c>
      <c r="AU678">
        <v>1993</v>
      </c>
      <c r="AV678" t="s">
        <v>74</v>
      </c>
      <c r="AW678" t="s">
        <v>74</v>
      </c>
      <c r="AX678" t="s">
        <v>74</v>
      </c>
      <c r="AY678" t="s">
        <v>74</v>
      </c>
      <c r="AZ678" t="s">
        <v>74</v>
      </c>
      <c r="BA678" t="s">
        <v>74</v>
      </c>
      <c r="BB678">
        <v>371</v>
      </c>
      <c r="BC678">
        <v>383</v>
      </c>
      <c r="BD678" t="s">
        <v>74</v>
      </c>
      <c r="BE678" t="s">
        <v>74</v>
      </c>
      <c r="BF678" t="s">
        <v>74</v>
      </c>
      <c r="BG678" t="s">
        <v>74</v>
      </c>
      <c r="BH678" t="s">
        <v>74</v>
      </c>
      <c r="BI678">
        <v>13</v>
      </c>
      <c r="BJ678" t="s">
        <v>452</v>
      </c>
      <c r="BK678" t="s">
        <v>6433</v>
      </c>
      <c r="BL678" t="s">
        <v>452</v>
      </c>
      <c r="BM678" t="s">
        <v>7193</v>
      </c>
      <c r="BN678" t="s">
        <v>74</v>
      </c>
      <c r="BO678" t="s">
        <v>74</v>
      </c>
      <c r="BP678" t="s">
        <v>74</v>
      </c>
      <c r="BQ678" t="s">
        <v>74</v>
      </c>
      <c r="BR678" t="s">
        <v>91</v>
      </c>
      <c r="BS678" t="s">
        <v>7308</v>
      </c>
      <c r="BT678" t="str">
        <f>HYPERLINK("https%3A%2F%2Fwww.webofscience.com%2Fwos%2Fwoscc%2Ffull-record%2FWOS:A1993BY12M00034","View Full Record in Web of Science")</f>
        <v>View Full Record in Web of Science</v>
      </c>
    </row>
    <row r="679" spans="1:72" x14ac:dyDescent="0.15">
      <c r="A679" t="s">
        <v>6421</v>
      </c>
      <c r="B679" t="s">
        <v>7309</v>
      </c>
      <c r="C679" t="s">
        <v>74</v>
      </c>
      <c r="D679" t="s">
        <v>7182</v>
      </c>
      <c r="E679" t="s">
        <v>74</v>
      </c>
      <c r="F679" t="s">
        <v>7309</v>
      </c>
      <c r="G679" t="s">
        <v>74</v>
      </c>
      <c r="H679" t="s">
        <v>74</v>
      </c>
      <c r="I679" t="s">
        <v>7310</v>
      </c>
      <c r="J679" t="s">
        <v>7184</v>
      </c>
      <c r="K679" t="s">
        <v>74</v>
      </c>
      <c r="L679" t="s">
        <v>74</v>
      </c>
      <c r="M679" t="s">
        <v>77</v>
      </c>
      <c r="N679" t="s">
        <v>6426</v>
      </c>
      <c r="O679" t="s">
        <v>7185</v>
      </c>
      <c r="P679" t="s">
        <v>7186</v>
      </c>
      <c r="Q679" t="s">
        <v>7187</v>
      </c>
      <c r="R679" t="s">
        <v>74</v>
      </c>
      <c r="S679" t="s">
        <v>7188</v>
      </c>
      <c r="T679" t="s">
        <v>74</v>
      </c>
      <c r="U679" t="s">
        <v>74</v>
      </c>
      <c r="V679" t="s">
        <v>74</v>
      </c>
      <c r="W679" t="s">
        <v>74</v>
      </c>
      <c r="X679" t="s">
        <v>74</v>
      </c>
      <c r="Y679" t="s">
        <v>74</v>
      </c>
      <c r="Z679" t="s">
        <v>74</v>
      </c>
      <c r="AA679" t="s">
        <v>74</v>
      </c>
      <c r="AB679" t="s">
        <v>74</v>
      </c>
      <c r="AC679" t="s">
        <v>74</v>
      </c>
      <c r="AD679" t="s">
        <v>74</v>
      </c>
      <c r="AE679" t="s">
        <v>74</v>
      </c>
      <c r="AF679" t="s">
        <v>74</v>
      </c>
      <c r="AG679">
        <v>0</v>
      </c>
      <c r="AH679">
        <v>3</v>
      </c>
      <c r="AI679">
        <v>3</v>
      </c>
      <c r="AJ679">
        <v>0</v>
      </c>
      <c r="AK679">
        <v>0</v>
      </c>
      <c r="AL679" t="s">
        <v>7190</v>
      </c>
      <c r="AM679" t="s">
        <v>7191</v>
      </c>
      <c r="AN679" t="s">
        <v>7191</v>
      </c>
      <c r="AO679" t="s">
        <v>74</v>
      </c>
      <c r="AP679" t="s">
        <v>74</v>
      </c>
      <c r="AQ679" t="s">
        <v>7192</v>
      </c>
      <c r="AR679" t="s">
        <v>74</v>
      </c>
      <c r="AS679" t="s">
        <v>74</v>
      </c>
      <c r="AT679" t="s">
        <v>74</v>
      </c>
      <c r="AU679">
        <v>1993</v>
      </c>
      <c r="AV679" t="s">
        <v>74</v>
      </c>
      <c r="AW679" t="s">
        <v>74</v>
      </c>
      <c r="AX679" t="s">
        <v>74</v>
      </c>
      <c r="AY679" t="s">
        <v>74</v>
      </c>
      <c r="AZ679" t="s">
        <v>74</v>
      </c>
      <c r="BA679" t="s">
        <v>74</v>
      </c>
      <c r="BB679">
        <v>385</v>
      </c>
      <c r="BC679">
        <v>396</v>
      </c>
      <c r="BD679" t="s">
        <v>74</v>
      </c>
      <c r="BE679" t="s">
        <v>74</v>
      </c>
      <c r="BF679" t="s">
        <v>74</v>
      </c>
      <c r="BG679" t="s">
        <v>74</v>
      </c>
      <c r="BH679" t="s">
        <v>74</v>
      </c>
      <c r="BI679">
        <v>12</v>
      </c>
      <c r="BJ679" t="s">
        <v>452</v>
      </c>
      <c r="BK679" t="s">
        <v>6433</v>
      </c>
      <c r="BL679" t="s">
        <v>452</v>
      </c>
      <c r="BM679" t="s">
        <v>7193</v>
      </c>
      <c r="BN679" t="s">
        <v>74</v>
      </c>
      <c r="BO679" t="s">
        <v>74</v>
      </c>
      <c r="BP679" t="s">
        <v>74</v>
      </c>
      <c r="BQ679" t="s">
        <v>74</v>
      </c>
      <c r="BR679" t="s">
        <v>91</v>
      </c>
      <c r="BS679" t="s">
        <v>7311</v>
      </c>
      <c r="BT679" t="str">
        <f>HYPERLINK("https%3A%2F%2Fwww.webofscience.com%2Fwos%2Fwoscc%2Ffull-record%2FWOS:A1993BY12M00035","View Full Record in Web of Science")</f>
        <v>View Full Record in Web of Science</v>
      </c>
    </row>
    <row r="680" spans="1:72" x14ac:dyDescent="0.15">
      <c r="A680" t="s">
        <v>6421</v>
      </c>
      <c r="B680" t="s">
        <v>7312</v>
      </c>
      <c r="C680" t="s">
        <v>74</v>
      </c>
      <c r="D680" t="s">
        <v>7182</v>
      </c>
      <c r="E680" t="s">
        <v>74</v>
      </c>
      <c r="F680" t="s">
        <v>7312</v>
      </c>
      <c r="G680" t="s">
        <v>74</v>
      </c>
      <c r="H680" t="s">
        <v>74</v>
      </c>
      <c r="I680" t="s">
        <v>7313</v>
      </c>
      <c r="J680" t="s">
        <v>7184</v>
      </c>
      <c r="K680" t="s">
        <v>74</v>
      </c>
      <c r="L680" t="s">
        <v>74</v>
      </c>
      <c r="M680" t="s">
        <v>77</v>
      </c>
      <c r="N680" t="s">
        <v>6426</v>
      </c>
      <c r="O680" t="s">
        <v>7185</v>
      </c>
      <c r="P680" t="s">
        <v>7186</v>
      </c>
      <c r="Q680" t="s">
        <v>7187</v>
      </c>
      <c r="R680" t="s">
        <v>74</v>
      </c>
      <c r="S680" t="s">
        <v>7188</v>
      </c>
      <c r="T680" t="s">
        <v>74</v>
      </c>
      <c r="U680" t="s">
        <v>74</v>
      </c>
      <c r="V680" t="s">
        <v>74</v>
      </c>
      <c r="W680" t="s">
        <v>74</v>
      </c>
      <c r="X680" t="s">
        <v>74</v>
      </c>
      <c r="Y680" t="s">
        <v>74</v>
      </c>
      <c r="Z680" t="s">
        <v>74</v>
      </c>
      <c r="AA680" t="s">
        <v>74</v>
      </c>
      <c r="AB680" t="s">
        <v>74</v>
      </c>
      <c r="AC680" t="s">
        <v>74</v>
      </c>
      <c r="AD680" t="s">
        <v>74</v>
      </c>
      <c r="AE680" t="s">
        <v>74</v>
      </c>
      <c r="AF680" t="s">
        <v>74</v>
      </c>
      <c r="AG680">
        <v>0</v>
      </c>
      <c r="AH680">
        <v>15</v>
      </c>
      <c r="AI680">
        <v>15</v>
      </c>
      <c r="AJ680">
        <v>0</v>
      </c>
      <c r="AK680">
        <v>0</v>
      </c>
      <c r="AL680" t="s">
        <v>7190</v>
      </c>
      <c r="AM680" t="s">
        <v>7191</v>
      </c>
      <c r="AN680" t="s">
        <v>7191</v>
      </c>
      <c r="AO680" t="s">
        <v>74</v>
      </c>
      <c r="AP680" t="s">
        <v>74</v>
      </c>
      <c r="AQ680" t="s">
        <v>7192</v>
      </c>
      <c r="AR680" t="s">
        <v>74</v>
      </c>
      <c r="AS680" t="s">
        <v>74</v>
      </c>
      <c r="AT680" t="s">
        <v>74</v>
      </c>
      <c r="AU680">
        <v>1993</v>
      </c>
      <c r="AV680" t="s">
        <v>74</v>
      </c>
      <c r="AW680" t="s">
        <v>74</v>
      </c>
      <c r="AX680" t="s">
        <v>74</v>
      </c>
      <c r="AY680" t="s">
        <v>74</v>
      </c>
      <c r="AZ680" t="s">
        <v>74</v>
      </c>
      <c r="BA680" t="s">
        <v>74</v>
      </c>
      <c r="BB680">
        <v>397</v>
      </c>
      <c r="BC680">
        <v>410</v>
      </c>
      <c r="BD680" t="s">
        <v>74</v>
      </c>
      <c r="BE680" t="s">
        <v>74</v>
      </c>
      <c r="BF680" t="s">
        <v>74</v>
      </c>
      <c r="BG680" t="s">
        <v>74</v>
      </c>
      <c r="BH680" t="s">
        <v>74</v>
      </c>
      <c r="BI680">
        <v>14</v>
      </c>
      <c r="BJ680" t="s">
        <v>452</v>
      </c>
      <c r="BK680" t="s">
        <v>6433</v>
      </c>
      <c r="BL680" t="s">
        <v>452</v>
      </c>
      <c r="BM680" t="s">
        <v>7193</v>
      </c>
      <c r="BN680" t="s">
        <v>74</v>
      </c>
      <c r="BO680" t="s">
        <v>74</v>
      </c>
      <c r="BP680" t="s">
        <v>74</v>
      </c>
      <c r="BQ680" t="s">
        <v>74</v>
      </c>
      <c r="BR680" t="s">
        <v>91</v>
      </c>
      <c r="BS680" t="s">
        <v>7314</v>
      </c>
      <c r="BT680" t="str">
        <f>HYPERLINK("https%3A%2F%2Fwww.webofscience.com%2Fwos%2Fwoscc%2Ffull-record%2FWOS:A1993BY12M00036","View Full Record in Web of Science")</f>
        <v>View Full Record in Web of Science</v>
      </c>
    </row>
    <row r="681" spans="1:72" x14ac:dyDescent="0.15">
      <c r="A681" t="s">
        <v>6421</v>
      </c>
      <c r="B681" t="s">
        <v>7315</v>
      </c>
      <c r="C681" t="s">
        <v>74</v>
      </c>
      <c r="D681" t="s">
        <v>7182</v>
      </c>
      <c r="E681" t="s">
        <v>74</v>
      </c>
      <c r="F681" t="s">
        <v>7315</v>
      </c>
      <c r="G681" t="s">
        <v>74</v>
      </c>
      <c r="H681" t="s">
        <v>74</v>
      </c>
      <c r="I681" t="s">
        <v>7316</v>
      </c>
      <c r="J681" t="s">
        <v>7184</v>
      </c>
      <c r="K681" t="s">
        <v>74</v>
      </c>
      <c r="L681" t="s">
        <v>74</v>
      </c>
      <c r="M681" t="s">
        <v>77</v>
      </c>
      <c r="N681" t="s">
        <v>6426</v>
      </c>
      <c r="O681" t="s">
        <v>7185</v>
      </c>
      <c r="P681" t="s">
        <v>7186</v>
      </c>
      <c r="Q681" t="s">
        <v>7187</v>
      </c>
      <c r="R681" t="s">
        <v>74</v>
      </c>
      <c r="S681" t="s">
        <v>7188</v>
      </c>
      <c r="T681" t="s">
        <v>74</v>
      </c>
      <c r="U681" t="s">
        <v>74</v>
      </c>
      <c r="V681" t="s">
        <v>74</v>
      </c>
      <c r="W681" t="s">
        <v>74</v>
      </c>
      <c r="X681" t="s">
        <v>74</v>
      </c>
      <c r="Y681" t="s">
        <v>74</v>
      </c>
      <c r="Z681" t="s">
        <v>74</v>
      </c>
      <c r="AA681" t="s">
        <v>74</v>
      </c>
      <c r="AB681" t="s">
        <v>7317</v>
      </c>
      <c r="AC681" t="s">
        <v>74</v>
      </c>
      <c r="AD681" t="s">
        <v>74</v>
      </c>
      <c r="AE681" t="s">
        <v>74</v>
      </c>
      <c r="AF681" t="s">
        <v>74</v>
      </c>
      <c r="AG681">
        <v>0</v>
      </c>
      <c r="AH681">
        <v>12</v>
      </c>
      <c r="AI681">
        <v>12</v>
      </c>
      <c r="AJ681">
        <v>0</v>
      </c>
      <c r="AK681">
        <v>0</v>
      </c>
      <c r="AL681" t="s">
        <v>7190</v>
      </c>
      <c r="AM681" t="s">
        <v>7191</v>
      </c>
      <c r="AN681" t="s">
        <v>7191</v>
      </c>
      <c r="AO681" t="s">
        <v>74</v>
      </c>
      <c r="AP681" t="s">
        <v>74</v>
      </c>
      <c r="AQ681" t="s">
        <v>7192</v>
      </c>
      <c r="AR681" t="s">
        <v>74</v>
      </c>
      <c r="AS681" t="s">
        <v>74</v>
      </c>
      <c r="AT681" t="s">
        <v>74</v>
      </c>
      <c r="AU681">
        <v>1993</v>
      </c>
      <c r="AV681" t="s">
        <v>74</v>
      </c>
      <c r="AW681" t="s">
        <v>74</v>
      </c>
      <c r="AX681" t="s">
        <v>74</v>
      </c>
      <c r="AY681" t="s">
        <v>74</v>
      </c>
      <c r="AZ681" t="s">
        <v>74</v>
      </c>
      <c r="BA681" t="s">
        <v>74</v>
      </c>
      <c r="BB681">
        <v>411</v>
      </c>
      <c r="BC681">
        <v>424</v>
      </c>
      <c r="BD681" t="s">
        <v>74</v>
      </c>
      <c r="BE681" t="s">
        <v>74</v>
      </c>
      <c r="BF681" t="s">
        <v>74</v>
      </c>
      <c r="BG681" t="s">
        <v>74</v>
      </c>
      <c r="BH681" t="s">
        <v>74</v>
      </c>
      <c r="BI681">
        <v>14</v>
      </c>
      <c r="BJ681" t="s">
        <v>452</v>
      </c>
      <c r="BK681" t="s">
        <v>6433</v>
      </c>
      <c r="BL681" t="s">
        <v>452</v>
      </c>
      <c r="BM681" t="s">
        <v>7193</v>
      </c>
      <c r="BN681" t="s">
        <v>74</v>
      </c>
      <c r="BO681" t="s">
        <v>74</v>
      </c>
      <c r="BP681" t="s">
        <v>74</v>
      </c>
      <c r="BQ681" t="s">
        <v>74</v>
      </c>
      <c r="BR681" t="s">
        <v>91</v>
      </c>
      <c r="BS681" t="s">
        <v>7318</v>
      </c>
      <c r="BT681" t="str">
        <f>HYPERLINK("https%3A%2F%2Fwww.webofscience.com%2Fwos%2Fwoscc%2Ffull-record%2FWOS:A1993BY12M00037","View Full Record in Web of Science")</f>
        <v>View Full Record in Web of Science</v>
      </c>
    </row>
    <row r="682" spans="1:72" x14ac:dyDescent="0.15">
      <c r="A682" t="s">
        <v>6421</v>
      </c>
      <c r="B682" t="s">
        <v>7319</v>
      </c>
      <c r="C682" t="s">
        <v>74</v>
      </c>
      <c r="D682" t="s">
        <v>7182</v>
      </c>
      <c r="E682" t="s">
        <v>74</v>
      </c>
      <c r="F682" t="s">
        <v>7319</v>
      </c>
      <c r="G682" t="s">
        <v>74</v>
      </c>
      <c r="H682" t="s">
        <v>74</v>
      </c>
      <c r="I682" t="s">
        <v>7320</v>
      </c>
      <c r="J682" t="s">
        <v>7184</v>
      </c>
      <c r="K682" t="s">
        <v>74</v>
      </c>
      <c r="L682" t="s">
        <v>74</v>
      </c>
      <c r="M682" t="s">
        <v>77</v>
      </c>
      <c r="N682" t="s">
        <v>6426</v>
      </c>
      <c r="O682" t="s">
        <v>7185</v>
      </c>
      <c r="P682" t="s">
        <v>7186</v>
      </c>
      <c r="Q682" t="s">
        <v>7187</v>
      </c>
      <c r="R682" t="s">
        <v>74</v>
      </c>
      <c r="S682" t="s">
        <v>7188</v>
      </c>
      <c r="T682" t="s">
        <v>74</v>
      </c>
      <c r="U682" t="s">
        <v>74</v>
      </c>
      <c r="V682" t="s">
        <v>74</v>
      </c>
      <c r="W682" t="s">
        <v>74</v>
      </c>
      <c r="X682" t="s">
        <v>74</v>
      </c>
      <c r="Y682" t="s">
        <v>74</v>
      </c>
      <c r="Z682" t="s">
        <v>74</v>
      </c>
      <c r="AA682" t="s">
        <v>74</v>
      </c>
      <c r="AB682" t="s">
        <v>74</v>
      </c>
      <c r="AC682" t="s">
        <v>74</v>
      </c>
      <c r="AD682" t="s">
        <v>74</v>
      </c>
      <c r="AE682" t="s">
        <v>74</v>
      </c>
      <c r="AF682" t="s">
        <v>74</v>
      </c>
      <c r="AG682">
        <v>0</v>
      </c>
      <c r="AH682">
        <v>4</v>
      </c>
      <c r="AI682">
        <v>4</v>
      </c>
      <c r="AJ682">
        <v>0</v>
      </c>
      <c r="AK682">
        <v>0</v>
      </c>
      <c r="AL682" t="s">
        <v>7190</v>
      </c>
      <c r="AM682" t="s">
        <v>7191</v>
      </c>
      <c r="AN682" t="s">
        <v>7191</v>
      </c>
      <c r="AO682" t="s">
        <v>74</v>
      </c>
      <c r="AP682" t="s">
        <v>74</v>
      </c>
      <c r="AQ682" t="s">
        <v>7192</v>
      </c>
      <c r="AR682" t="s">
        <v>74</v>
      </c>
      <c r="AS682" t="s">
        <v>74</v>
      </c>
      <c r="AT682" t="s">
        <v>74</v>
      </c>
      <c r="AU682">
        <v>1993</v>
      </c>
      <c r="AV682" t="s">
        <v>74</v>
      </c>
      <c r="AW682" t="s">
        <v>74</v>
      </c>
      <c r="AX682" t="s">
        <v>74</v>
      </c>
      <c r="AY682" t="s">
        <v>74</v>
      </c>
      <c r="AZ682" t="s">
        <v>74</v>
      </c>
      <c r="BA682" t="s">
        <v>74</v>
      </c>
      <c r="BB682">
        <v>425</v>
      </c>
      <c r="BC682">
        <v>437</v>
      </c>
      <c r="BD682" t="s">
        <v>74</v>
      </c>
      <c r="BE682" t="s">
        <v>74</v>
      </c>
      <c r="BF682" t="s">
        <v>74</v>
      </c>
      <c r="BG682" t="s">
        <v>74</v>
      </c>
      <c r="BH682" t="s">
        <v>74</v>
      </c>
      <c r="BI682">
        <v>13</v>
      </c>
      <c r="BJ682" t="s">
        <v>452</v>
      </c>
      <c r="BK682" t="s">
        <v>6433</v>
      </c>
      <c r="BL682" t="s">
        <v>452</v>
      </c>
      <c r="BM682" t="s">
        <v>7193</v>
      </c>
      <c r="BN682" t="s">
        <v>74</v>
      </c>
      <c r="BO682" t="s">
        <v>74</v>
      </c>
      <c r="BP682" t="s">
        <v>74</v>
      </c>
      <c r="BQ682" t="s">
        <v>74</v>
      </c>
      <c r="BR682" t="s">
        <v>91</v>
      </c>
      <c r="BS682" t="s">
        <v>7321</v>
      </c>
      <c r="BT682" t="str">
        <f>HYPERLINK("https%3A%2F%2Fwww.webofscience.com%2Fwos%2Fwoscc%2Ffull-record%2FWOS:A1993BY12M00038","View Full Record in Web of Science")</f>
        <v>View Full Record in Web of Science</v>
      </c>
    </row>
    <row r="683" spans="1:72" x14ac:dyDescent="0.15">
      <c r="A683" t="s">
        <v>6421</v>
      </c>
      <c r="B683" t="s">
        <v>7322</v>
      </c>
      <c r="C683" t="s">
        <v>74</v>
      </c>
      <c r="D683" t="s">
        <v>7182</v>
      </c>
      <c r="E683" t="s">
        <v>74</v>
      </c>
      <c r="F683" t="s">
        <v>7322</v>
      </c>
      <c r="G683" t="s">
        <v>74</v>
      </c>
      <c r="H683" t="s">
        <v>74</v>
      </c>
      <c r="I683" t="s">
        <v>7323</v>
      </c>
      <c r="J683" t="s">
        <v>7184</v>
      </c>
      <c r="K683" t="s">
        <v>74</v>
      </c>
      <c r="L683" t="s">
        <v>74</v>
      </c>
      <c r="M683" t="s">
        <v>77</v>
      </c>
      <c r="N683" t="s">
        <v>6426</v>
      </c>
      <c r="O683" t="s">
        <v>7185</v>
      </c>
      <c r="P683" t="s">
        <v>7186</v>
      </c>
      <c r="Q683" t="s">
        <v>7187</v>
      </c>
      <c r="R683" t="s">
        <v>74</v>
      </c>
      <c r="S683" t="s">
        <v>7188</v>
      </c>
      <c r="T683" t="s">
        <v>74</v>
      </c>
      <c r="U683" t="s">
        <v>74</v>
      </c>
      <c r="V683" t="s">
        <v>74</v>
      </c>
      <c r="W683" t="s">
        <v>74</v>
      </c>
      <c r="X683" t="s">
        <v>74</v>
      </c>
      <c r="Y683" t="s">
        <v>74</v>
      </c>
      <c r="Z683" t="s">
        <v>74</v>
      </c>
      <c r="AA683" t="s">
        <v>74</v>
      </c>
      <c r="AB683" t="s">
        <v>74</v>
      </c>
      <c r="AC683" t="s">
        <v>74</v>
      </c>
      <c r="AD683" t="s">
        <v>74</v>
      </c>
      <c r="AE683" t="s">
        <v>74</v>
      </c>
      <c r="AF683" t="s">
        <v>74</v>
      </c>
      <c r="AG683">
        <v>0</v>
      </c>
      <c r="AH683">
        <v>28</v>
      </c>
      <c r="AI683">
        <v>31</v>
      </c>
      <c r="AJ683">
        <v>0</v>
      </c>
      <c r="AK683">
        <v>0</v>
      </c>
      <c r="AL683" t="s">
        <v>7190</v>
      </c>
      <c r="AM683" t="s">
        <v>7191</v>
      </c>
      <c r="AN683" t="s">
        <v>7191</v>
      </c>
      <c r="AO683" t="s">
        <v>74</v>
      </c>
      <c r="AP683" t="s">
        <v>74</v>
      </c>
      <c r="AQ683" t="s">
        <v>7192</v>
      </c>
      <c r="AR683" t="s">
        <v>74</v>
      </c>
      <c r="AS683" t="s">
        <v>74</v>
      </c>
      <c r="AT683" t="s">
        <v>74</v>
      </c>
      <c r="AU683">
        <v>1993</v>
      </c>
      <c r="AV683" t="s">
        <v>74</v>
      </c>
      <c r="AW683" t="s">
        <v>74</v>
      </c>
      <c r="AX683" t="s">
        <v>74</v>
      </c>
      <c r="AY683" t="s">
        <v>74</v>
      </c>
      <c r="AZ683" t="s">
        <v>74</v>
      </c>
      <c r="BA683" t="s">
        <v>74</v>
      </c>
      <c r="BB683">
        <v>439</v>
      </c>
      <c r="BC683">
        <v>447</v>
      </c>
      <c r="BD683" t="s">
        <v>74</v>
      </c>
      <c r="BE683" t="s">
        <v>74</v>
      </c>
      <c r="BF683" t="s">
        <v>74</v>
      </c>
      <c r="BG683" t="s">
        <v>74</v>
      </c>
      <c r="BH683" t="s">
        <v>74</v>
      </c>
      <c r="BI683">
        <v>9</v>
      </c>
      <c r="BJ683" t="s">
        <v>452</v>
      </c>
      <c r="BK683" t="s">
        <v>6433</v>
      </c>
      <c r="BL683" t="s">
        <v>452</v>
      </c>
      <c r="BM683" t="s">
        <v>7193</v>
      </c>
      <c r="BN683" t="s">
        <v>74</v>
      </c>
      <c r="BO683" t="s">
        <v>74</v>
      </c>
      <c r="BP683" t="s">
        <v>74</v>
      </c>
      <c r="BQ683" t="s">
        <v>74</v>
      </c>
      <c r="BR683" t="s">
        <v>91</v>
      </c>
      <c r="BS683" t="s">
        <v>7324</v>
      </c>
      <c r="BT683" t="str">
        <f>HYPERLINK("https%3A%2F%2Fwww.webofscience.com%2Fwos%2Fwoscc%2Ffull-record%2FWOS:A1993BY12M00039","View Full Record in Web of Science")</f>
        <v>View Full Record in Web of Science</v>
      </c>
    </row>
    <row r="684" spans="1:72" x14ac:dyDescent="0.15">
      <c r="A684" t="s">
        <v>6421</v>
      </c>
      <c r="B684" t="s">
        <v>7325</v>
      </c>
      <c r="C684" t="s">
        <v>74</v>
      </c>
      <c r="D684" t="s">
        <v>7182</v>
      </c>
      <c r="E684" t="s">
        <v>74</v>
      </c>
      <c r="F684" t="s">
        <v>7325</v>
      </c>
      <c r="G684" t="s">
        <v>74</v>
      </c>
      <c r="H684" t="s">
        <v>74</v>
      </c>
      <c r="I684" t="s">
        <v>7326</v>
      </c>
      <c r="J684" t="s">
        <v>7184</v>
      </c>
      <c r="K684" t="s">
        <v>74</v>
      </c>
      <c r="L684" t="s">
        <v>74</v>
      </c>
      <c r="M684" t="s">
        <v>77</v>
      </c>
      <c r="N684" t="s">
        <v>6426</v>
      </c>
      <c r="O684" t="s">
        <v>7185</v>
      </c>
      <c r="P684" t="s">
        <v>7186</v>
      </c>
      <c r="Q684" t="s">
        <v>7187</v>
      </c>
      <c r="R684" t="s">
        <v>74</v>
      </c>
      <c r="S684" t="s">
        <v>7188</v>
      </c>
      <c r="T684" t="s">
        <v>74</v>
      </c>
      <c r="U684" t="s">
        <v>74</v>
      </c>
      <c r="V684" t="s">
        <v>74</v>
      </c>
      <c r="W684" t="s">
        <v>74</v>
      </c>
      <c r="X684" t="s">
        <v>74</v>
      </c>
      <c r="Y684" t="s">
        <v>74</v>
      </c>
      <c r="Z684" t="s">
        <v>74</v>
      </c>
      <c r="AA684" t="s">
        <v>74</v>
      </c>
      <c r="AB684" t="s">
        <v>74</v>
      </c>
      <c r="AC684" t="s">
        <v>74</v>
      </c>
      <c r="AD684" t="s">
        <v>74</v>
      </c>
      <c r="AE684" t="s">
        <v>74</v>
      </c>
      <c r="AF684" t="s">
        <v>74</v>
      </c>
      <c r="AG684">
        <v>0</v>
      </c>
      <c r="AH684">
        <v>4</v>
      </c>
      <c r="AI684">
        <v>4</v>
      </c>
      <c r="AJ684">
        <v>0</v>
      </c>
      <c r="AK684">
        <v>0</v>
      </c>
      <c r="AL684" t="s">
        <v>7190</v>
      </c>
      <c r="AM684" t="s">
        <v>7191</v>
      </c>
      <c r="AN684" t="s">
        <v>7191</v>
      </c>
      <c r="AO684" t="s">
        <v>74</v>
      </c>
      <c r="AP684" t="s">
        <v>74</v>
      </c>
      <c r="AQ684" t="s">
        <v>7192</v>
      </c>
      <c r="AR684" t="s">
        <v>74</v>
      </c>
      <c r="AS684" t="s">
        <v>74</v>
      </c>
      <c r="AT684" t="s">
        <v>74</v>
      </c>
      <c r="AU684">
        <v>1993</v>
      </c>
      <c r="AV684" t="s">
        <v>74</v>
      </c>
      <c r="AW684" t="s">
        <v>74</v>
      </c>
      <c r="AX684" t="s">
        <v>74</v>
      </c>
      <c r="AY684" t="s">
        <v>74</v>
      </c>
      <c r="AZ684" t="s">
        <v>74</v>
      </c>
      <c r="BA684" t="s">
        <v>74</v>
      </c>
      <c r="BB684">
        <v>449</v>
      </c>
      <c r="BC684">
        <v>458</v>
      </c>
      <c r="BD684" t="s">
        <v>74</v>
      </c>
      <c r="BE684" t="s">
        <v>74</v>
      </c>
      <c r="BF684" t="s">
        <v>74</v>
      </c>
      <c r="BG684" t="s">
        <v>74</v>
      </c>
      <c r="BH684" t="s">
        <v>74</v>
      </c>
      <c r="BI684">
        <v>10</v>
      </c>
      <c r="BJ684" t="s">
        <v>452</v>
      </c>
      <c r="BK684" t="s">
        <v>6433</v>
      </c>
      <c r="BL684" t="s">
        <v>452</v>
      </c>
      <c r="BM684" t="s">
        <v>7193</v>
      </c>
      <c r="BN684" t="s">
        <v>74</v>
      </c>
      <c r="BO684" t="s">
        <v>74</v>
      </c>
      <c r="BP684" t="s">
        <v>74</v>
      </c>
      <c r="BQ684" t="s">
        <v>74</v>
      </c>
      <c r="BR684" t="s">
        <v>91</v>
      </c>
      <c r="BS684" t="s">
        <v>7327</v>
      </c>
      <c r="BT684" t="str">
        <f>HYPERLINK("https%3A%2F%2Fwww.webofscience.com%2Fwos%2Fwoscc%2Ffull-record%2FWOS:A1993BY12M00040","View Full Record in Web of Science")</f>
        <v>View Full Record in Web of Science</v>
      </c>
    </row>
    <row r="685" spans="1:72" x14ac:dyDescent="0.15">
      <c r="A685" t="s">
        <v>6421</v>
      </c>
      <c r="B685" t="s">
        <v>7328</v>
      </c>
      <c r="C685" t="s">
        <v>74</v>
      </c>
      <c r="D685" t="s">
        <v>7182</v>
      </c>
      <c r="E685" t="s">
        <v>74</v>
      </c>
      <c r="F685" t="s">
        <v>7328</v>
      </c>
      <c r="G685" t="s">
        <v>74</v>
      </c>
      <c r="H685" t="s">
        <v>74</v>
      </c>
      <c r="I685" t="s">
        <v>7329</v>
      </c>
      <c r="J685" t="s">
        <v>7184</v>
      </c>
      <c r="K685" t="s">
        <v>74</v>
      </c>
      <c r="L685" t="s">
        <v>74</v>
      </c>
      <c r="M685" t="s">
        <v>77</v>
      </c>
      <c r="N685" t="s">
        <v>6426</v>
      </c>
      <c r="O685" t="s">
        <v>7185</v>
      </c>
      <c r="P685" t="s">
        <v>7186</v>
      </c>
      <c r="Q685" t="s">
        <v>7187</v>
      </c>
      <c r="R685" t="s">
        <v>74</v>
      </c>
      <c r="S685" t="s">
        <v>7188</v>
      </c>
      <c r="T685" t="s">
        <v>74</v>
      </c>
      <c r="U685" t="s">
        <v>74</v>
      </c>
      <c r="V685" t="s">
        <v>74</v>
      </c>
      <c r="W685" t="s">
        <v>74</v>
      </c>
      <c r="X685" t="s">
        <v>74</v>
      </c>
      <c r="Y685" t="s">
        <v>74</v>
      </c>
      <c r="Z685" t="s">
        <v>74</v>
      </c>
      <c r="AA685" t="s">
        <v>7330</v>
      </c>
      <c r="AB685" t="s">
        <v>74</v>
      </c>
      <c r="AC685" t="s">
        <v>74</v>
      </c>
      <c r="AD685" t="s">
        <v>74</v>
      </c>
      <c r="AE685" t="s">
        <v>74</v>
      </c>
      <c r="AF685" t="s">
        <v>74</v>
      </c>
      <c r="AG685">
        <v>0</v>
      </c>
      <c r="AH685">
        <v>14</v>
      </c>
      <c r="AI685">
        <v>18</v>
      </c>
      <c r="AJ685">
        <v>0</v>
      </c>
      <c r="AK685">
        <v>0</v>
      </c>
      <c r="AL685" t="s">
        <v>7190</v>
      </c>
      <c r="AM685" t="s">
        <v>7191</v>
      </c>
      <c r="AN685" t="s">
        <v>7191</v>
      </c>
      <c r="AO685" t="s">
        <v>74</v>
      </c>
      <c r="AP685" t="s">
        <v>74</v>
      </c>
      <c r="AQ685" t="s">
        <v>7192</v>
      </c>
      <c r="AR685" t="s">
        <v>74</v>
      </c>
      <c r="AS685" t="s">
        <v>74</v>
      </c>
      <c r="AT685" t="s">
        <v>74</v>
      </c>
      <c r="AU685">
        <v>1993</v>
      </c>
      <c r="AV685" t="s">
        <v>74</v>
      </c>
      <c r="AW685" t="s">
        <v>74</v>
      </c>
      <c r="AX685" t="s">
        <v>74</v>
      </c>
      <c r="AY685" t="s">
        <v>74</v>
      </c>
      <c r="AZ685" t="s">
        <v>74</v>
      </c>
      <c r="BA685" t="s">
        <v>74</v>
      </c>
      <c r="BB685">
        <v>459</v>
      </c>
      <c r="BC685">
        <v>469</v>
      </c>
      <c r="BD685" t="s">
        <v>74</v>
      </c>
      <c r="BE685" t="s">
        <v>74</v>
      </c>
      <c r="BF685" t="s">
        <v>74</v>
      </c>
      <c r="BG685" t="s">
        <v>74</v>
      </c>
      <c r="BH685" t="s">
        <v>74</v>
      </c>
      <c r="BI685">
        <v>11</v>
      </c>
      <c r="BJ685" t="s">
        <v>452</v>
      </c>
      <c r="BK685" t="s">
        <v>6433</v>
      </c>
      <c r="BL685" t="s">
        <v>452</v>
      </c>
      <c r="BM685" t="s">
        <v>7193</v>
      </c>
      <c r="BN685" t="s">
        <v>74</v>
      </c>
      <c r="BO685" t="s">
        <v>74</v>
      </c>
      <c r="BP685" t="s">
        <v>74</v>
      </c>
      <c r="BQ685" t="s">
        <v>74</v>
      </c>
      <c r="BR685" t="s">
        <v>91</v>
      </c>
      <c r="BS685" t="s">
        <v>7331</v>
      </c>
      <c r="BT685" t="str">
        <f>HYPERLINK("https%3A%2F%2Fwww.webofscience.com%2Fwos%2Fwoscc%2Ffull-record%2FWOS:A1993BY12M00041","View Full Record in Web of Science")</f>
        <v>View Full Record in Web of Science</v>
      </c>
    </row>
    <row r="686" spans="1:72" x14ac:dyDescent="0.15">
      <c r="A686" t="s">
        <v>6421</v>
      </c>
      <c r="B686" t="s">
        <v>7332</v>
      </c>
      <c r="C686" t="s">
        <v>74</v>
      </c>
      <c r="D686" t="s">
        <v>7182</v>
      </c>
      <c r="E686" t="s">
        <v>74</v>
      </c>
      <c r="F686" t="s">
        <v>7332</v>
      </c>
      <c r="G686" t="s">
        <v>74</v>
      </c>
      <c r="H686" t="s">
        <v>74</v>
      </c>
      <c r="I686" t="s">
        <v>7333</v>
      </c>
      <c r="J686" t="s">
        <v>7184</v>
      </c>
      <c r="K686" t="s">
        <v>74</v>
      </c>
      <c r="L686" t="s">
        <v>74</v>
      </c>
      <c r="M686" t="s">
        <v>77</v>
      </c>
      <c r="N686" t="s">
        <v>6426</v>
      </c>
      <c r="O686" t="s">
        <v>7185</v>
      </c>
      <c r="P686" t="s">
        <v>7186</v>
      </c>
      <c r="Q686" t="s">
        <v>7187</v>
      </c>
      <c r="R686" t="s">
        <v>74</v>
      </c>
      <c r="S686" t="s">
        <v>7188</v>
      </c>
      <c r="T686" t="s">
        <v>74</v>
      </c>
      <c r="U686" t="s">
        <v>74</v>
      </c>
      <c r="V686" t="s">
        <v>74</v>
      </c>
      <c r="W686" t="s">
        <v>74</v>
      </c>
      <c r="X686" t="s">
        <v>74</v>
      </c>
      <c r="Y686" t="s">
        <v>74</v>
      </c>
      <c r="Z686" t="s">
        <v>74</v>
      </c>
      <c r="AA686" t="s">
        <v>74</v>
      </c>
      <c r="AB686" t="s">
        <v>74</v>
      </c>
      <c r="AC686" t="s">
        <v>74</v>
      </c>
      <c r="AD686" t="s">
        <v>74</v>
      </c>
      <c r="AE686" t="s">
        <v>74</v>
      </c>
      <c r="AF686" t="s">
        <v>74</v>
      </c>
      <c r="AG686">
        <v>0</v>
      </c>
      <c r="AH686">
        <v>18</v>
      </c>
      <c r="AI686">
        <v>21</v>
      </c>
      <c r="AJ686">
        <v>0</v>
      </c>
      <c r="AK686">
        <v>1</v>
      </c>
      <c r="AL686" t="s">
        <v>7190</v>
      </c>
      <c r="AM686" t="s">
        <v>7191</v>
      </c>
      <c r="AN686" t="s">
        <v>7191</v>
      </c>
      <c r="AO686" t="s">
        <v>74</v>
      </c>
      <c r="AP686" t="s">
        <v>74</v>
      </c>
      <c r="AQ686" t="s">
        <v>7192</v>
      </c>
      <c r="AR686" t="s">
        <v>74</v>
      </c>
      <c r="AS686" t="s">
        <v>74</v>
      </c>
      <c r="AT686" t="s">
        <v>74</v>
      </c>
      <c r="AU686">
        <v>1993</v>
      </c>
      <c r="AV686" t="s">
        <v>74</v>
      </c>
      <c r="AW686" t="s">
        <v>74</v>
      </c>
      <c r="AX686" t="s">
        <v>74</v>
      </c>
      <c r="AY686" t="s">
        <v>74</v>
      </c>
      <c r="AZ686" t="s">
        <v>74</v>
      </c>
      <c r="BA686" t="s">
        <v>74</v>
      </c>
      <c r="BB686">
        <v>471</v>
      </c>
      <c r="BC686">
        <v>484</v>
      </c>
      <c r="BD686" t="s">
        <v>74</v>
      </c>
      <c r="BE686" t="s">
        <v>74</v>
      </c>
      <c r="BF686" t="s">
        <v>74</v>
      </c>
      <c r="BG686" t="s">
        <v>74</v>
      </c>
      <c r="BH686" t="s">
        <v>74</v>
      </c>
      <c r="BI686">
        <v>14</v>
      </c>
      <c r="BJ686" t="s">
        <v>452</v>
      </c>
      <c r="BK686" t="s">
        <v>6433</v>
      </c>
      <c r="BL686" t="s">
        <v>452</v>
      </c>
      <c r="BM686" t="s">
        <v>7193</v>
      </c>
      <c r="BN686" t="s">
        <v>74</v>
      </c>
      <c r="BO686" t="s">
        <v>74</v>
      </c>
      <c r="BP686" t="s">
        <v>74</v>
      </c>
      <c r="BQ686" t="s">
        <v>74</v>
      </c>
      <c r="BR686" t="s">
        <v>91</v>
      </c>
      <c r="BS686" t="s">
        <v>7334</v>
      </c>
      <c r="BT686" t="str">
        <f>HYPERLINK("https%3A%2F%2Fwww.webofscience.com%2Fwos%2Fwoscc%2Ffull-record%2FWOS:A1993BY12M00042","View Full Record in Web of Science")</f>
        <v>View Full Record in Web of Science</v>
      </c>
    </row>
    <row r="687" spans="1:72" x14ac:dyDescent="0.15">
      <c r="A687" t="s">
        <v>6421</v>
      </c>
      <c r="B687" t="s">
        <v>7335</v>
      </c>
      <c r="C687" t="s">
        <v>74</v>
      </c>
      <c r="D687" t="s">
        <v>7182</v>
      </c>
      <c r="E687" t="s">
        <v>74</v>
      </c>
      <c r="F687" t="s">
        <v>7335</v>
      </c>
      <c r="G687" t="s">
        <v>74</v>
      </c>
      <c r="H687" t="s">
        <v>74</v>
      </c>
      <c r="I687" t="s">
        <v>7336</v>
      </c>
      <c r="J687" t="s">
        <v>7184</v>
      </c>
      <c r="K687" t="s">
        <v>74</v>
      </c>
      <c r="L687" t="s">
        <v>74</v>
      </c>
      <c r="M687" t="s">
        <v>77</v>
      </c>
      <c r="N687" t="s">
        <v>6426</v>
      </c>
      <c r="O687" t="s">
        <v>7185</v>
      </c>
      <c r="P687" t="s">
        <v>7186</v>
      </c>
      <c r="Q687" t="s">
        <v>7187</v>
      </c>
      <c r="R687" t="s">
        <v>74</v>
      </c>
      <c r="S687" t="s">
        <v>7188</v>
      </c>
      <c r="T687" t="s">
        <v>74</v>
      </c>
      <c r="U687" t="s">
        <v>74</v>
      </c>
      <c r="V687" t="s">
        <v>74</v>
      </c>
      <c r="W687" t="s">
        <v>74</v>
      </c>
      <c r="X687" t="s">
        <v>74</v>
      </c>
      <c r="Y687" t="s">
        <v>74</v>
      </c>
      <c r="Z687" t="s">
        <v>74</v>
      </c>
      <c r="AA687" t="s">
        <v>74</v>
      </c>
      <c r="AB687" t="s">
        <v>74</v>
      </c>
      <c r="AC687" t="s">
        <v>74</v>
      </c>
      <c r="AD687" t="s">
        <v>74</v>
      </c>
      <c r="AE687" t="s">
        <v>74</v>
      </c>
      <c r="AF687" t="s">
        <v>74</v>
      </c>
      <c r="AG687">
        <v>0</v>
      </c>
      <c r="AH687">
        <v>0</v>
      </c>
      <c r="AI687">
        <v>0</v>
      </c>
      <c r="AJ687">
        <v>0</v>
      </c>
      <c r="AK687">
        <v>1</v>
      </c>
      <c r="AL687" t="s">
        <v>7190</v>
      </c>
      <c r="AM687" t="s">
        <v>7191</v>
      </c>
      <c r="AN687" t="s">
        <v>7191</v>
      </c>
      <c r="AO687" t="s">
        <v>74</v>
      </c>
      <c r="AP687" t="s">
        <v>74</v>
      </c>
      <c r="AQ687" t="s">
        <v>7192</v>
      </c>
      <c r="AR687" t="s">
        <v>74</v>
      </c>
      <c r="AS687" t="s">
        <v>74</v>
      </c>
      <c r="AT687" t="s">
        <v>74</v>
      </c>
      <c r="AU687">
        <v>1993</v>
      </c>
      <c r="AV687" t="s">
        <v>74</v>
      </c>
      <c r="AW687" t="s">
        <v>74</v>
      </c>
      <c r="AX687" t="s">
        <v>74</v>
      </c>
      <c r="AY687" t="s">
        <v>74</v>
      </c>
      <c r="AZ687" t="s">
        <v>74</v>
      </c>
      <c r="BA687" t="s">
        <v>74</v>
      </c>
      <c r="BB687">
        <v>485</v>
      </c>
      <c r="BC687">
        <v>495</v>
      </c>
      <c r="BD687" t="s">
        <v>74</v>
      </c>
      <c r="BE687" t="s">
        <v>74</v>
      </c>
      <c r="BF687" t="s">
        <v>74</v>
      </c>
      <c r="BG687" t="s">
        <v>74</v>
      </c>
      <c r="BH687" t="s">
        <v>74</v>
      </c>
      <c r="BI687">
        <v>11</v>
      </c>
      <c r="BJ687" t="s">
        <v>452</v>
      </c>
      <c r="BK687" t="s">
        <v>6433</v>
      </c>
      <c r="BL687" t="s">
        <v>452</v>
      </c>
      <c r="BM687" t="s">
        <v>7193</v>
      </c>
      <c r="BN687" t="s">
        <v>74</v>
      </c>
      <c r="BO687" t="s">
        <v>74</v>
      </c>
      <c r="BP687" t="s">
        <v>74</v>
      </c>
      <c r="BQ687" t="s">
        <v>74</v>
      </c>
      <c r="BR687" t="s">
        <v>91</v>
      </c>
      <c r="BS687" t="s">
        <v>7337</v>
      </c>
      <c r="BT687" t="str">
        <f>HYPERLINK("https%3A%2F%2Fwww.webofscience.com%2Fwos%2Fwoscc%2Ffull-record%2FWOS:A1993BY12M00043","View Full Record in Web of Science")</f>
        <v>View Full Record in Web of Science</v>
      </c>
    </row>
    <row r="688" spans="1:72" x14ac:dyDescent="0.15">
      <c r="A688" t="s">
        <v>6421</v>
      </c>
      <c r="B688" t="s">
        <v>7338</v>
      </c>
      <c r="C688" t="s">
        <v>74</v>
      </c>
      <c r="D688" t="s">
        <v>7182</v>
      </c>
      <c r="E688" t="s">
        <v>74</v>
      </c>
      <c r="F688" t="s">
        <v>7338</v>
      </c>
      <c r="G688" t="s">
        <v>74</v>
      </c>
      <c r="H688" t="s">
        <v>74</v>
      </c>
      <c r="I688" t="s">
        <v>7339</v>
      </c>
      <c r="J688" t="s">
        <v>7184</v>
      </c>
      <c r="K688" t="s">
        <v>74</v>
      </c>
      <c r="L688" t="s">
        <v>74</v>
      </c>
      <c r="M688" t="s">
        <v>77</v>
      </c>
      <c r="N688" t="s">
        <v>6426</v>
      </c>
      <c r="O688" t="s">
        <v>7185</v>
      </c>
      <c r="P688" t="s">
        <v>7186</v>
      </c>
      <c r="Q688" t="s">
        <v>7187</v>
      </c>
      <c r="R688" t="s">
        <v>74</v>
      </c>
      <c r="S688" t="s">
        <v>7188</v>
      </c>
      <c r="T688" t="s">
        <v>74</v>
      </c>
      <c r="U688" t="s">
        <v>74</v>
      </c>
      <c r="V688" t="s">
        <v>74</v>
      </c>
      <c r="W688" t="s">
        <v>74</v>
      </c>
      <c r="X688" t="s">
        <v>74</v>
      </c>
      <c r="Y688" t="s">
        <v>74</v>
      </c>
      <c r="Z688" t="s">
        <v>74</v>
      </c>
      <c r="AA688" t="s">
        <v>74</v>
      </c>
      <c r="AB688" t="s">
        <v>74</v>
      </c>
      <c r="AC688" t="s">
        <v>74</v>
      </c>
      <c r="AD688" t="s">
        <v>74</v>
      </c>
      <c r="AE688" t="s">
        <v>74</v>
      </c>
      <c r="AF688" t="s">
        <v>74</v>
      </c>
      <c r="AG688">
        <v>0</v>
      </c>
      <c r="AH688">
        <v>3</v>
      </c>
      <c r="AI688">
        <v>3</v>
      </c>
      <c r="AJ688">
        <v>0</v>
      </c>
      <c r="AK688">
        <v>0</v>
      </c>
      <c r="AL688" t="s">
        <v>7190</v>
      </c>
      <c r="AM688" t="s">
        <v>7191</v>
      </c>
      <c r="AN688" t="s">
        <v>7191</v>
      </c>
      <c r="AO688" t="s">
        <v>74</v>
      </c>
      <c r="AP688" t="s">
        <v>74</v>
      </c>
      <c r="AQ688" t="s">
        <v>7192</v>
      </c>
      <c r="AR688" t="s">
        <v>74</v>
      </c>
      <c r="AS688" t="s">
        <v>74</v>
      </c>
      <c r="AT688" t="s">
        <v>74</v>
      </c>
      <c r="AU688">
        <v>1993</v>
      </c>
      <c r="AV688" t="s">
        <v>74</v>
      </c>
      <c r="AW688" t="s">
        <v>74</v>
      </c>
      <c r="AX688" t="s">
        <v>74</v>
      </c>
      <c r="AY688" t="s">
        <v>74</v>
      </c>
      <c r="AZ688" t="s">
        <v>74</v>
      </c>
      <c r="BA688" t="s">
        <v>74</v>
      </c>
      <c r="BB688">
        <v>497</v>
      </c>
      <c r="BC688">
        <v>506</v>
      </c>
      <c r="BD688" t="s">
        <v>74</v>
      </c>
      <c r="BE688" t="s">
        <v>74</v>
      </c>
      <c r="BF688" t="s">
        <v>74</v>
      </c>
      <c r="BG688" t="s">
        <v>74</v>
      </c>
      <c r="BH688" t="s">
        <v>74</v>
      </c>
      <c r="BI688">
        <v>10</v>
      </c>
      <c r="BJ688" t="s">
        <v>452</v>
      </c>
      <c r="BK688" t="s">
        <v>6433</v>
      </c>
      <c r="BL688" t="s">
        <v>452</v>
      </c>
      <c r="BM688" t="s">
        <v>7193</v>
      </c>
      <c r="BN688" t="s">
        <v>74</v>
      </c>
      <c r="BO688" t="s">
        <v>74</v>
      </c>
      <c r="BP688" t="s">
        <v>74</v>
      </c>
      <c r="BQ688" t="s">
        <v>74</v>
      </c>
      <c r="BR688" t="s">
        <v>91</v>
      </c>
      <c r="BS688" t="s">
        <v>7340</v>
      </c>
      <c r="BT688" t="str">
        <f>HYPERLINK("https%3A%2F%2Fwww.webofscience.com%2Fwos%2Fwoscc%2Ffull-record%2FWOS:A1993BY12M00044","View Full Record in Web of Science")</f>
        <v>View Full Record in Web of Science</v>
      </c>
    </row>
    <row r="689" spans="1:72" x14ac:dyDescent="0.15">
      <c r="A689" t="s">
        <v>6421</v>
      </c>
      <c r="B689" t="s">
        <v>7341</v>
      </c>
      <c r="C689" t="s">
        <v>74</v>
      </c>
      <c r="D689" t="s">
        <v>7182</v>
      </c>
      <c r="E689" t="s">
        <v>74</v>
      </c>
      <c r="F689" t="s">
        <v>7341</v>
      </c>
      <c r="G689" t="s">
        <v>74</v>
      </c>
      <c r="H689" t="s">
        <v>74</v>
      </c>
      <c r="I689" t="s">
        <v>7342</v>
      </c>
      <c r="J689" t="s">
        <v>7184</v>
      </c>
      <c r="K689" t="s">
        <v>74</v>
      </c>
      <c r="L689" t="s">
        <v>74</v>
      </c>
      <c r="M689" t="s">
        <v>77</v>
      </c>
      <c r="N689" t="s">
        <v>6426</v>
      </c>
      <c r="O689" t="s">
        <v>7185</v>
      </c>
      <c r="P689" t="s">
        <v>7186</v>
      </c>
      <c r="Q689" t="s">
        <v>7187</v>
      </c>
      <c r="R689" t="s">
        <v>74</v>
      </c>
      <c r="S689" t="s">
        <v>7188</v>
      </c>
      <c r="T689" t="s">
        <v>74</v>
      </c>
      <c r="U689" t="s">
        <v>74</v>
      </c>
      <c r="V689" t="s">
        <v>74</v>
      </c>
      <c r="W689" t="s">
        <v>74</v>
      </c>
      <c r="X689" t="s">
        <v>74</v>
      </c>
      <c r="Y689" t="s">
        <v>74</v>
      </c>
      <c r="Z689" t="s">
        <v>74</v>
      </c>
      <c r="AA689" t="s">
        <v>74</v>
      </c>
      <c r="AB689" t="s">
        <v>74</v>
      </c>
      <c r="AC689" t="s">
        <v>74</v>
      </c>
      <c r="AD689" t="s">
        <v>74</v>
      </c>
      <c r="AE689" t="s">
        <v>74</v>
      </c>
      <c r="AF689" t="s">
        <v>74</v>
      </c>
      <c r="AG689">
        <v>0</v>
      </c>
      <c r="AH689">
        <v>21</v>
      </c>
      <c r="AI689">
        <v>23</v>
      </c>
      <c r="AJ689">
        <v>0</v>
      </c>
      <c r="AK689">
        <v>0</v>
      </c>
      <c r="AL689" t="s">
        <v>7190</v>
      </c>
      <c r="AM689" t="s">
        <v>7191</v>
      </c>
      <c r="AN689" t="s">
        <v>7191</v>
      </c>
      <c r="AO689" t="s">
        <v>74</v>
      </c>
      <c r="AP689" t="s">
        <v>74</v>
      </c>
      <c r="AQ689" t="s">
        <v>7192</v>
      </c>
      <c r="AR689" t="s">
        <v>74</v>
      </c>
      <c r="AS689" t="s">
        <v>74</v>
      </c>
      <c r="AT689" t="s">
        <v>74</v>
      </c>
      <c r="AU689">
        <v>1993</v>
      </c>
      <c r="AV689" t="s">
        <v>74</v>
      </c>
      <c r="AW689" t="s">
        <v>74</v>
      </c>
      <c r="AX689" t="s">
        <v>74</v>
      </c>
      <c r="AY689" t="s">
        <v>74</v>
      </c>
      <c r="AZ689" t="s">
        <v>74</v>
      </c>
      <c r="BA689" t="s">
        <v>74</v>
      </c>
      <c r="BB689">
        <v>507</v>
      </c>
      <c r="BC689">
        <v>512</v>
      </c>
      <c r="BD689" t="s">
        <v>74</v>
      </c>
      <c r="BE689" t="s">
        <v>74</v>
      </c>
      <c r="BF689" t="s">
        <v>74</v>
      </c>
      <c r="BG689" t="s">
        <v>74</v>
      </c>
      <c r="BH689" t="s">
        <v>74</v>
      </c>
      <c r="BI689">
        <v>6</v>
      </c>
      <c r="BJ689" t="s">
        <v>452</v>
      </c>
      <c r="BK689" t="s">
        <v>6433</v>
      </c>
      <c r="BL689" t="s">
        <v>452</v>
      </c>
      <c r="BM689" t="s">
        <v>7193</v>
      </c>
      <c r="BN689" t="s">
        <v>74</v>
      </c>
      <c r="BO689" t="s">
        <v>74</v>
      </c>
      <c r="BP689" t="s">
        <v>74</v>
      </c>
      <c r="BQ689" t="s">
        <v>74</v>
      </c>
      <c r="BR689" t="s">
        <v>91</v>
      </c>
      <c r="BS689" t="s">
        <v>7343</v>
      </c>
      <c r="BT689" t="str">
        <f>HYPERLINK("https%3A%2F%2Fwww.webofscience.com%2Fwos%2Fwoscc%2Ffull-record%2FWOS:A1993BY12M00045","View Full Record in Web of Science")</f>
        <v>View Full Record in Web of Science</v>
      </c>
    </row>
    <row r="690" spans="1:72" x14ac:dyDescent="0.15">
      <c r="A690" t="s">
        <v>6421</v>
      </c>
      <c r="B690" t="s">
        <v>7344</v>
      </c>
      <c r="C690" t="s">
        <v>74</v>
      </c>
      <c r="D690" t="s">
        <v>7182</v>
      </c>
      <c r="E690" t="s">
        <v>74</v>
      </c>
      <c r="F690" t="s">
        <v>7344</v>
      </c>
      <c r="G690" t="s">
        <v>74</v>
      </c>
      <c r="H690" t="s">
        <v>74</v>
      </c>
      <c r="I690" t="s">
        <v>7345</v>
      </c>
      <c r="J690" t="s">
        <v>7184</v>
      </c>
      <c r="K690" t="s">
        <v>74</v>
      </c>
      <c r="L690" t="s">
        <v>74</v>
      </c>
      <c r="M690" t="s">
        <v>77</v>
      </c>
      <c r="N690" t="s">
        <v>6426</v>
      </c>
      <c r="O690" t="s">
        <v>7185</v>
      </c>
      <c r="P690" t="s">
        <v>7186</v>
      </c>
      <c r="Q690" t="s">
        <v>7187</v>
      </c>
      <c r="R690" t="s">
        <v>74</v>
      </c>
      <c r="S690" t="s">
        <v>7188</v>
      </c>
      <c r="T690" t="s">
        <v>74</v>
      </c>
      <c r="U690" t="s">
        <v>74</v>
      </c>
      <c r="V690" t="s">
        <v>74</v>
      </c>
      <c r="W690" t="s">
        <v>74</v>
      </c>
      <c r="X690" t="s">
        <v>74</v>
      </c>
      <c r="Y690" t="s">
        <v>74</v>
      </c>
      <c r="Z690" t="s">
        <v>74</v>
      </c>
      <c r="AA690" t="s">
        <v>74</v>
      </c>
      <c r="AB690" t="s">
        <v>74</v>
      </c>
      <c r="AC690" t="s">
        <v>74</v>
      </c>
      <c r="AD690" t="s">
        <v>74</v>
      </c>
      <c r="AE690" t="s">
        <v>74</v>
      </c>
      <c r="AF690" t="s">
        <v>74</v>
      </c>
      <c r="AG690">
        <v>0</v>
      </c>
      <c r="AH690">
        <v>4</v>
      </c>
      <c r="AI690">
        <v>5</v>
      </c>
      <c r="AJ690">
        <v>0</v>
      </c>
      <c r="AK690">
        <v>0</v>
      </c>
      <c r="AL690" t="s">
        <v>7190</v>
      </c>
      <c r="AM690" t="s">
        <v>7191</v>
      </c>
      <c r="AN690" t="s">
        <v>7191</v>
      </c>
      <c r="AO690" t="s">
        <v>74</v>
      </c>
      <c r="AP690" t="s">
        <v>74</v>
      </c>
      <c r="AQ690" t="s">
        <v>7192</v>
      </c>
      <c r="AR690" t="s">
        <v>74</v>
      </c>
      <c r="AS690" t="s">
        <v>74</v>
      </c>
      <c r="AT690" t="s">
        <v>74</v>
      </c>
      <c r="AU690">
        <v>1993</v>
      </c>
      <c r="AV690" t="s">
        <v>74</v>
      </c>
      <c r="AW690" t="s">
        <v>74</v>
      </c>
      <c r="AX690" t="s">
        <v>74</v>
      </c>
      <c r="AY690" t="s">
        <v>74</v>
      </c>
      <c r="AZ690" t="s">
        <v>74</v>
      </c>
      <c r="BA690" t="s">
        <v>74</v>
      </c>
      <c r="BB690">
        <v>513</v>
      </c>
      <c r="BC690">
        <v>521</v>
      </c>
      <c r="BD690" t="s">
        <v>74</v>
      </c>
      <c r="BE690" t="s">
        <v>74</v>
      </c>
      <c r="BF690" t="s">
        <v>74</v>
      </c>
      <c r="BG690" t="s">
        <v>74</v>
      </c>
      <c r="BH690" t="s">
        <v>74</v>
      </c>
      <c r="BI690">
        <v>9</v>
      </c>
      <c r="BJ690" t="s">
        <v>452</v>
      </c>
      <c r="BK690" t="s">
        <v>6433</v>
      </c>
      <c r="BL690" t="s">
        <v>452</v>
      </c>
      <c r="BM690" t="s">
        <v>7193</v>
      </c>
      <c r="BN690" t="s">
        <v>74</v>
      </c>
      <c r="BO690" t="s">
        <v>74</v>
      </c>
      <c r="BP690" t="s">
        <v>74</v>
      </c>
      <c r="BQ690" t="s">
        <v>74</v>
      </c>
      <c r="BR690" t="s">
        <v>91</v>
      </c>
      <c r="BS690" t="s">
        <v>7346</v>
      </c>
      <c r="BT690" t="str">
        <f>HYPERLINK("https%3A%2F%2Fwww.webofscience.com%2Fwos%2Fwoscc%2Ffull-record%2FWOS:A1993BY12M00046","View Full Record in Web of Science")</f>
        <v>View Full Record in Web of Science</v>
      </c>
    </row>
    <row r="691" spans="1:72" x14ac:dyDescent="0.15">
      <c r="A691" t="s">
        <v>6421</v>
      </c>
      <c r="B691" t="s">
        <v>7347</v>
      </c>
      <c r="C691" t="s">
        <v>74</v>
      </c>
      <c r="D691" t="s">
        <v>7182</v>
      </c>
      <c r="E691" t="s">
        <v>74</v>
      </c>
      <c r="F691" t="s">
        <v>7347</v>
      </c>
      <c r="G691" t="s">
        <v>74</v>
      </c>
      <c r="H691" t="s">
        <v>74</v>
      </c>
      <c r="I691" t="s">
        <v>7348</v>
      </c>
      <c r="J691" t="s">
        <v>7184</v>
      </c>
      <c r="K691" t="s">
        <v>74</v>
      </c>
      <c r="L691" t="s">
        <v>74</v>
      </c>
      <c r="M691" t="s">
        <v>77</v>
      </c>
      <c r="N691" t="s">
        <v>6426</v>
      </c>
      <c r="O691" t="s">
        <v>7185</v>
      </c>
      <c r="P691" t="s">
        <v>7186</v>
      </c>
      <c r="Q691" t="s">
        <v>7187</v>
      </c>
      <c r="R691" t="s">
        <v>74</v>
      </c>
      <c r="S691" t="s">
        <v>7188</v>
      </c>
      <c r="T691" t="s">
        <v>74</v>
      </c>
      <c r="U691" t="s">
        <v>74</v>
      </c>
      <c r="V691" t="s">
        <v>74</v>
      </c>
      <c r="W691" t="s">
        <v>74</v>
      </c>
      <c r="X691" t="s">
        <v>74</v>
      </c>
      <c r="Y691" t="s">
        <v>74</v>
      </c>
      <c r="Z691" t="s">
        <v>74</v>
      </c>
      <c r="AA691" t="s">
        <v>74</v>
      </c>
      <c r="AB691" t="s">
        <v>74</v>
      </c>
      <c r="AC691" t="s">
        <v>74</v>
      </c>
      <c r="AD691" t="s">
        <v>74</v>
      </c>
      <c r="AE691" t="s">
        <v>74</v>
      </c>
      <c r="AF691" t="s">
        <v>74</v>
      </c>
      <c r="AG691">
        <v>0</v>
      </c>
      <c r="AH691">
        <v>0</v>
      </c>
      <c r="AI691">
        <v>0</v>
      </c>
      <c r="AJ691">
        <v>0</v>
      </c>
      <c r="AK691">
        <v>0</v>
      </c>
      <c r="AL691" t="s">
        <v>7190</v>
      </c>
      <c r="AM691" t="s">
        <v>7191</v>
      </c>
      <c r="AN691" t="s">
        <v>7191</v>
      </c>
      <c r="AO691" t="s">
        <v>74</v>
      </c>
      <c r="AP691" t="s">
        <v>74</v>
      </c>
      <c r="AQ691" t="s">
        <v>7192</v>
      </c>
      <c r="AR691" t="s">
        <v>74</v>
      </c>
      <c r="AS691" t="s">
        <v>74</v>
      </c>
      <c r="AT691" t="s">
        <v>74</v>
      </c>
      <c r="AU691">
        <v>1993</v>
      </c>
      <c r="AV691" t="s">
        <v>74</v>
      </c>
      <c r="AW691" t="s">
        <v>74</v>
      </c>
      <c r="AX691" t="s">
        <v>74</v>
      </c>
      <c r="AY691" t="s">
        <v>74</v>
      </c>
      <c r="AZ691" t="s">
        <v>74</v>
      </c>
      <c r="BA691" t="s">
        <v>74</v>
      </c>
      <c r="BB691">
        <v>523</v>
      </c>
      <c r="BC691">
        <v>529</v>
      </c>
      <c r="BD691" t="s">
        <v>74</v>
      </c>
      <c r="BE691" t="s">
        <v>74</v>
      </c>
      <c r="BF691" t="s">
        <v>74</v>
      </c>
      <c r="BG691" t="s">
        <v>74</v>
      </c>
      <c r="BH691" t="s">
        <v>74</v>
      </c>
      <c r="BI691">
        <v>7</v>
      </c>
      <c r="BJ691" t="s">
        <v>452</v>
      </c>
      <c r="BK691" t="s">
        <v>6433</v>
      </c>
      <c r="BL691" t="s">
        <v>452</v>
      </c>
      <c r="BM691" t="s">
        <v>7193</v>
      </c>
      <c r="BN691" t="s">
        <v>74</v>
      </c>
      <c r="BO691" t="s">
        <v>74</v>
      </c>
      <c r="BP691" t="s">
        <v>74</v>
      </c>
      <c r="BQ691" t="s">
        <v>74</v>
      </c>
      <c r="BR691" t="s">
        <v>91</v>
      </c>
      <c r="BS691" t="s">
        <v>7349</v>
      </c>
      <c r="BT691" t="str">
        <f>HYPERLINK("https%3A%2F%2Fwww.webofscience.com%2Fwos%2Fwoscc%2Ffull-record%2FWOS:A1993BY12M00047","View Full Record in Web of Science")</f>
        <v>View Full Record in Web of Science</v>
      </c>
    </row>
    <row r="692" spans="1:72" x14ac:dyDescent="0.15">
      <c r="A692" t="s">
        <v>6421</v>
      </c>
      <c r="B692" t="s">
        <v>7350</v>
      </c>
      <c r="C692" t="s">
        <v>74</v>
      </c>
      <c r="D692" t="s">
        <v>7182</v>
      </c>
      <c r="E692" t="s">
        <v>74</v>
      </c>
      <c r="F692" t="s">
        <v>7350</v>
      </c>
      <c r="G692" t="s">
        <v>74</v>
      </c>
      <c r="H692" t="s">
        <v>74</v>
      </c>
      <c r="I692" t="s">
        <v>7351</v>
      </c>
      <c r="J692" t="s">
        <v>7184</v>
      </c>
      <c r="K692" t="s">
        <v>74</v>
      </c>
      <c r="L692" t="s">
        <v>74</v>
      </c>
      <c r="M692" t="s">
        <v>77</v>
      </c>
      <c r="N692" t="s">
        <v>6426</v>
      </c>
      <c r="O692" t="s">
        <v>7185</v>
      </c>
      <c r="P692" t="s">
        <v>7186</v>
      </c>
      <c r="Q692" t="s">
        <v>7187</v>
      </c>
      <c r="R692" t="s">
        <v>74</v>
      </c>
      <c r="S692" t="s">
        <v>7188</v>
      </c>
      <c r="T692" t="s">
        <v>74</v>
      </c>
      <c r="U692" t="s">
        <v>74</v>
      </c>
      <c r="V692" t="s">
        <v>74</v>
      </c>
      <c r="W692" t="s">
        <v>74</v>
      </c>
      <c r="X692" t="s">
        <v>74</v>
      </c>
      <c r="Y692" t="s">
        <v>74</v>
      </c>
      <c r="Z692" t="s">
        <v>74</v>
      </c>
      <c r="AA692" t="s">
        <v>74</v>
      </c>
      <c r="AB692" t="s">
        <v>74</v>
      </c>
      <c r="AC692" t="s">
        <v>74</v>
      </c>
      <c r="AD692" t="s">
        <v>74</v>
      </c>
      <c r="AE692" t="s">
        <v>74</v>
      </c>
      <c r="AF692" t="s">
        <v>74</v>
      </c>
      <c r="AG692">
        <v>0</v>
      </c>
      <c r="AH692">
        <v>15</v>
      </c>
      <c r="AI692">
        <v>15</v>
      </c>
      <c r="AJ692">
        <v>0</v>
      </c>
      <c r="AK692">
        <v>0</v>
      </c>
      <c r="AL692" t="s">
        <v>7190</v>
      </c>
      <c r="AM692" t="s">
        <v>7191</v>
      </c>
      <c r="AN692" t="s">
        <v>7191</v>
      </c>
      <c r="AO692" t="s">
        <v>74</v>
      </c>
      <c r="AP692" t="s">
        <v>74</v>
      </c>
      <c r="AQ692" t="s">
        <v>7192</v>
      </c>
      <c r="AR692" t="s">
        <v>74</v>
      </c>
      <c r="AS692" t="s">
        <v>74</v>
      </c>
      <c r="AT692" t="s">
        <v>74</v>
      </c>
      <c r="AU692">
        <v>1993</v>
      </c>
      <c r="AV692" t="s">
        <v>74</v>
      </c>
      <c r="AW692" t="s">
        <v>74</v>
      </c>
      <c r="AX692" t="s">
        <v>74</v>
      </c>
      <c r="AY692" t="s">
        <v>74</v>
      </c>
      <c r="AZ692" t="s">
        <v>74</v>
      </c>
      <c r="BA692" t="s">
        <v>74</v>
      </c>
      <c r="BB692">
        <v>531</v>
      </c>
      <c r="BC692">
        <v>539</v>
      </c>
      <c r="BD692" t="s">
        <v>74</v>
      </c>
      <c r="BE692" t="s">
        <v>74</v>
      </c>
      <c r="BF692" t="s">
        <v>74</v>
      </c>
      <c r="BG692" t="s">
        <v>74</v>
      </c>
      <c r="BH692" t="s">
        <v>74</v>
      </c>
      <c r="BI692">
        <v>9</v>
      </c>
      <c r="BJ692" t="s">
        <v>452</v>
      </c>
      <c r="BK692" t="s">
        <v>6433</v>
      </c>
      <c r="BL692" t="s">
        <v>452</v>
      </c>
      <c r="BM692" t="s">
        <v>7193</v>
      </c>
      <c r="BN692" t="s">
        <v>74</v>
      </c>
      <c r="BO692" t="s">
        <v>74</v>
      </c>
      <c r="BP692" t="s">
        <v>74</v>
      </c>
      <c r="BQ692" t="s">
        <v>74</v>
      </c>
      <c r="BR692" t="s">
        <v>91</v>
      </c>
      <c r="BS692" t="s">
        <v>7352</v>
      </c>
      <c r="BT692" t="str">
        <f>HYPERLINK("https%3A%2F%2Fwww.webofscience.com%2Fwos%2Fwoscc%2Ffull-record%2FWOS:A1993BY12M00048","View Full Record in Web of Science")</f>
        <v>View Full Record in Web of Science</v>
      </c>
    </row>
    <row r="693" spans="1:72" x14ac:dyDescent="0.15">
      <c r="A693" t="s">
        <v>6421</v>
      </c>
      <c r="B693" t="s">
        <v>7353</v>
      </c>
      <c r="C693" t="s">
        <v>74</v>
      </c>
      <c r="D693" t="s">
        <v>7182</v>
      </c>
      <c r="E693" t="s">
        <v>74</v>
      </c>
      <c r="F693" t="s">
        <v>7353</v>
      </c>
      <c r="G693" t="s">
        <v>74</v>
      </c>
      <c r="H693" t="s">
        <v>74</v>
      </c>
      <c r="I693" t="s">
        <v>7354</v>
      </c>
      <c r="J693" t="s">
        <v>7184</v>
      </c>
      <c r="K693" t="s">
        <v>74</v>
      </c>
      <c r="L693" t="s">
        <v>74</v>
      </c>
      <c r="M693" t="s">
        <v>77</v>
      </c>
      <c r="N693" t="s">
        <v>6426</v>
      </c>
      <c r="O693" t="s">
        <v>7185</v>
      </c>
      <c r="P693" t="s">
        <v>7186</v>
      </c>
      <c r="Q693" t="s">
        <v>7187</v>
      </c>
      <c r="R693" t="s">
        <v>74</v>
      </c>
      <c r="S693" t="s">
        <v>7188</v>
      </c>
      <c r="T693" t="s">
        <v>74</v>
      </c>
      <c r="U693" t="s">
        <v>74</v>
      </c>
      <c r="V693" t="s">
        <v>74</v>
      </c>
      <c r="W693" t="s">
        <v>74</v>
      </c>
      <c r="X693" t="s">
        <v>74</v>
      </c>
      <c r="Y693" t="s">
        <v>74</v>
      </c>
      <c r="Z693" t="s">
        <v>74</v>
      </c>
      <c r="AA693" t="s">
        <v>7355</v>
      </c>
      <c r="AB693" t="s">
        <v>7356</v>
      </c>
      <c r="AC693" t="s">
        <v>74</v>
      </c>
      <c r="AD693" t="s">
        <v>74</v>
      </c>
      <c r="AE693" t="s">
        <v>74</v>
      </c>
      <c r="AF693" t="s">
        <v>74</v>
      </c>
      <c r="AG693">
        <v>0</v>
      </c>
      <c r="AH693">
        <v>11</v>
      </c>
      <c r="AI693">
        <v>11</v>
      </c>
      <c r="AJ693">
        <v>0</v>
      </c>
      <c r="AK693">
        <v>0</v>
      </c>
      <c r="AL693" t="s">
        <v>7190</v>
      </c>
      <c r="AM693" t="s">
        <v>7191</v>
      </c>
      <c r="AN693" t="s">
        <v>7191</v>
      </c>
      <c r="AO693" t="s">
        <v>74</v>
      </c>
      <c r="AP693" t="s">
        <v>74</v>
      </c>
      <c r="AQ693" t="s">
        <v>7192</v>
      </c>
      <c r="AR693" t="s">
        <v>74</v>
      </c>
      <c r="AS693" t="s">
        <v>74</v>
      </c>
      <c r="AT693" t="s">
        <v>74</v>
      </c>
      <c r="AU693">
        <v>1993</v>
      </c>
      <c r="AV693" t="s">
        <v>74</v>
      </c>
      <c r="AW693" t="s">
        <v>74</v>
      </c>
      <c r="AX693" t="s">
        <v>74</v>
      </c>
      <c r="AY693" t="s">
        <v>74</v>
      </c>
      <c r="AZ693" t="s">
        <v>74</v>
      </c>
      <c r="BA693" t="s">
        <v>74</v>
      </c>
      <c r="BB693">
        <v>541</v>
      </c>
      <c r="BC693">
        <v>546</v>
      </c>
      <c r="BD693" t="s">
        <v>74</v>
      </c>
      <c r="BE693" t="s">
        <v>74</v>
      </c>
      <c r="BF693" t="s">
        <v>74</v>
      </c>
      <c r="BG693" t="s">
        <v>74</v>
      </c>
      <c r="BH693" t="s">
        <v>74</v>
      </c>
      <c r="BI693">
        <v>6</v>
      </c>
      <c r="BJ693" t="s">
        <v>452</v>
      </c>
      <c r="BK693" t="s">
        <v>6433</v>
      </c>
      <c r="BL693" t="s">
        <v>452</v>
      </c>
      <c r="BM693" t="s">
        <v>7193</v>
      </c>
      <c r="BN693" t="s">
        <v>74</v>
      </c>
      <c r="BO693" t="s">
        <v>74</v>
      </c>
      <c r="BP693" t="s">
        <v>74</v>
      </c>
      <c r="BQ693" t="s">
        <v>74</v>
      </c>
      <c r="BR693" t="s">
        <v>91</v>
      </c>
      <c r="BS693" t="s">
        <v>7357</v>
      </c>
      <c r="BT693" t="str">
        <f>HYPERLINK("https%3A%2F%2Fwww.webofscience.com%2Fwos%2Fwoscc%2Ffull-record%2FWOS:A1993BY12M00049","View Full Record in Web of Science")</f>
        <v>View Full Record in Web of Science</v>
      </c>
    </row>
    <row r="694" spans="1:72" x14ac:dyDescent="0.15">
      <c r="A694" t="s">
        <v>6421</v>
      </c>
      <c r="B694" t="s">
        <v>7358</v>
      </c>
      <c r="C694" t="s">
        <v>74</v>
      </c>
      <c r="D694" t="s">
        <v>7182</v>
      </c>
      <c r="E694" t="s">
        <v>74</v>
      </c>
      <c r="F694" t="s">
        <v>7358</v>
      </c>
      <c r="G694" t="s">
        <v>74</v>
      </c>
      <c r="H694" t="s">
        <v>74</v>
      </c>
      <c r="I694" t="s">
        <v>7359</v>
      </c>
      <c r="J694" t="s">
        <v>7184</v>
      </c>
      <c r="K694" t="s">
        <v>74</v>
      </c>
      <c r="L694" t="s">
        <v>74</v>
      </c>
      <c r="M694" t="s">
        <v>77</v>
      </c>
      <c r="N694" t="s">
        <v>6426</v>
      </c>
      <c r="O694" t="s">
        <v>7185</v>
      </c>
      <c r="P694" t="s">
        <v>7186</v>
      </c>
      <c r="Q694" t="s">
        <v>7187</v>
      </c>
      <c r="R694" t="s">
        <v>74</v>
      </c>
      <c r="S694" t="s">
        <v>7188</v>
      </c>
      <c r="T694" t="s">
        <v>74</v>
      </c>
      <c r="U694" t="s">
        <v>74</v>
      </c>
      <c r="V694" t="s">
        <v>74</v>
      </c>
      <c r="W694" t="s">
        <v>74</v>
      </c>
      <c r="X694" t="s">
        <v>74</v>
      </c>
      <c r="Y694" t="s">
        <v>74</v>
      </c>
      <c r="Z694" t="s">
        <v>74</v>
      </c>
      <c r="AA694" t="s">
        <v>74</v>
      </c>
      <c r="AB694" t="s">
        <v>74</v>
      </c>
      <c r="AC694" t="s">
        <v>74</v>
      </c>
      <c r="AD694" t="s">
        <v>74</v>
      </c>
      <c r="AE694" t="s">
        <v>74</v>
      </c>
      <c r="AF694" t="s">
        <v>74</v>
      </c>
      <c r="AG694">
        <v>0</v>
      </c>
      <c r="AH694">
        <v>11</v>
      </c>
      <c r="AI694">
        <v>11</v>
      </c>
      <c r="AJ694">
        <v>0</v>
      </c>
      <c r="AK694">
        <v>0</v>
      </c>
      <c r="AL694" t="s">
        <v>7190</v>
      </c>
      <c r="AM694" t="s">
        <v>7191</v>
      </c>
      <c r="AN694" t="s">
        <v>7191</v>
      </c>
      <c r="AO694" t="s">
        <v>74</v>
      </c>
      <c r="AP694" t="s">
        <v>74</v>
      </c>
      <c r="AQ694" t="s">
        <v>7192</v>
      </c>
      <c r="AR694" t="s">
        <v>74</v>
      </c>
      <c r="AS694" t="s">
        <v>74</v>
      </c>
      <c r="AT694" t="s">
        <v>74</v>
      </c>
      <c r="AU694">
        <v>1993</v>
      </c>
      <c r="AV694" t="s">
        <v>74</v>
      </c>
      <c r="AW694" t="s">
        <v>74</v>
      </c>
      <c r="AX694" t="s">
        <v>74</v>
      </c>
      <c r="AY694" t="s">
        <v>74</v>
      </c>
      <c r="AZ694" t="s">
        <v>74</v>
      </c>
      <c r="BA694" t="s">
        <v>74</v>
      </c>
      <c r="BB694">
        <v>547</v>
      </c>
      <c r="BC694">
        <v>557</v>
      </c>
      <c r="BD694" t="s">
        <v>74</v>
      </c>
      <c r="BE694" t="s">
        <v>74</v>
      </c>
      <c r="BF694" t="s">
        <v>74</v>
      </c>
      <c r="BG694" t="s">
        <v>74</v>
      </c>
      <c r="BH694" t="s">
        <v>74</v>
      </c>
      <c r="BI694">
        <v>11</v>
      </c>
      <c r="BJ694" t="s">
        <v>452</v>
      </c>
      <c r="BK694" t="s">
        <v>6433</v>
      </c>
      <c r="BL694" t="s">
        <v>452</v>
      </c>
      <c r="BM694" t="s">
        <v>7193</v>
      </c>
      <c r="BN694" t="s">
        <v>74</v>
      </c>
      <c r="BO694" t="s">
        <v>74</v>
      </c>
      <c r="BP694" t="s">
        <v>74</v>
      </c>
      <c r="BQ694" t="s">
        <v>74</v>
      </c>
      <c r="BR694" t="s">
        <v>91</v>
      </c>
      <c r="BS694" t="s">
        <v>7360</v>
      </c>
      <c r="BT694" t="str">
        <f>HYPERLINK("https%3A%2F%2Fwww.webofscience.com%2Fwos%2Fwoscc%2Ffull-record%2FWOS:A1993BY12M00050","View Full Record in Web of Science")</f>
        <v>View Full Record in Web of Science</v>
      </c>
    </row>
    <row r="695" spans="1:72" x14ac:dyDescent="0.15">
      <c r="A695" t="s">
        <v>6421</v>
      </c>
      <c r="B695" t="s">
        <v>7361</v>
      </c>
      <c r="C695" t="s">
        <v>74</v>
      </c>
      <c r="D695" t="s">
        <v>7182</v>
      </c>
      <c r="E695" t="s">
        <v>74</v>
      </c>
      <c r="F695" t="s">
        <v>7361</v>
      </c>
      <c r="G695" t="s">
        <v>74</v>
      </c>
      <c r="H695" t="s">
        <v>74</v>
      </c>
      <c r="I695" t="s">
        <v>7362</v>
      </c>
      <c r="J695" t="s">
        <v>7184</v>
      </c>
      <c r="K695" t="s">
        <v>74</v>
      </c>
      <c r="L695" t="s">
        <v>74</v>
      </c>
      <c r="M695" t="s">
        <v>77</v>
      </c>
      <c r="N695" t="s">
        <v>6426</v>
      </c>
      <c r="O695" t="s">
        <v>7185</v>
      </c>
      <c r="P695" t="s">
        <v>7186</v>
      </c>
      <c r="Q695" t="s">
        <v>7187</v>
      </c>
      <c r="R695" t="s">
        <v>74</v>
      </c>
      <c r="S695" t="s">
        <v>7188</v>
      </c>
      <c r="T695" t="s">
        <v>74</v>
      </c>
      <c r="U695" t="s">
        <v>74</v>
      </c>
      <c r="V695" t="s">
        <v>74</v>
      </c>
      <c r="W695" t="s">
        <v>74</v>
      </c>
      <c r="X695" t="s">
        <v>74</v>
      </c>
      <c r="Y695" t="s">
        <v>74</v>
      </c>
      <c r="Z695" t="s">
        <v>74</v>
      </c>
      <c r="AA695" t="s">
        <v>74</v>
      </c>
      <c r="AB695" t="s">
        <v>74</v>
      </c>
      <c r="AC695" t="s">
        <v>74</v>
      </c>
      <c r="AD695" t="s">
        <v>74</v>
      </c>
      <c r="AE695" t="s">
        <v>74</v>
      </c>
      <c r="AF695" t="s">
        <v>74</v>
      </c>
      <c r="AG695">
        <v>0</v>
      </c>
      <c r="AH695">
        <v>1</v>
      </c>
      <c r="AI695">
        <v>1</v>
      </c>
      <c r="AJ695">
        <v>0</v>
      </c>
      <c r="AK695">
        <v>0</v>
      </c>
      <c r="AL695" t="s">
        <v>7190</v>
      </c>
      <c r="AM695" t="s">
        <v>7191</v>
      </c>
      <c r="AN695" t="s">
        <v>7191</v>
      </c>
      <c r="AO695" t="s">
        <v>74</v>
      </c>
      <c r="AP695" t="s">
        <v>74</v>
      </c>
      <c r="AQ695" t="s">
        <v>7192</v>
      </c>
      <c r="AR695" t="s">
        <v>74</v>
      </c>
      <c r="AS695" t="s">
        <v>74</v>
      </c>
      <c r="AT695" t="s">
        <v>74</v>
      </c>
      <c r="AU695">
        <v>1993</v>
      </c>
      <c r="AV695" t="s">
        <v>74</v>
      </c>
      <c r="AW695" t="s">
        <v>74</v>
      </c>
      <c r="AX695" t="s">
        <v>74</v>
      </c>
      <c r="AY695" t="s">
        <v>74</v>
      </c>
      <c r="AZ695" t="s">
        <v>74</v>
      </c>
      <c r="BA695" t="s">
        <v>74</v>
      </c>
      <c r="BB695">
        <v>559</v>
      </c>
      <c r="BC695">
        <v>562</v>
      </c>
      <c r="BD695" t="s">
        <v>74</v>
      </c>
      <c r="BE695" t="s">
        <v>74</v>
      </c>
      <c r="BF695" t="s">
        <v>74</v>
      </c>
      <c r="BG695" t="s">
        <v>74</v>
      </c>
      <c r="BH695" t="s">
        <v>74</v>
      </c>
      <c r="BI695">
        <v>4</v>
      </c>
      <c r="BJ695" t="s">
        <v>452</v>
      </c>
      <c r="BK695" t="s">
        <v>6433</v>
      </c>
      <c r="BL695" t="s">
        <v>452</v>
      </c>
      <c r="BM695" t="s">
        <v>7193</v>
      </c>
      <c r="BN695" t="s">
        <v>74</v>
      </c>
      <c r="BO695" t="s">
        <v>74</v>
      </c>
      <c r="BP695" t="s">
        <v>74</v>
      </c>
      <c r="BQ695" t="s">
        <v>74</v>
      </c>
      <c r="BR695" t="s">
        <v>91</v>
      </c>
      <c r="BS695" t="s">
        <v>7363</v>
      </c>
      <c r="BT695" t="str">
        <f>HYPERLINK("https%3A%2F%2Fwww.webofscience.com%2Fwos%2Fwoscc%2Ffull-record%2FWOS:A1993BY12M00051","View Full Record in Web of Science")</f>
        <v>View Full Record in Web of Science</v>
      </c>
    </row>
    <row r="696" spans="1:72" x14ac:dyDescent="0.15">
      <c r="A696" t="s">
        <v>6421</v>
      </c>
      <c r="B696" t="s">
        <v>7364</v>
      </c>
      <c r="C696" t="s">
        <v>74</v>
      </c>
      <c r="D696" t="s">
        <v>7182</v>
      </c>
      <c r="E696" t="s">
        <v>74</v>
      </c>
      <c r="F696" t="s">
        <v>7364</v>
      </c>
      <c r="G696" t="s">
        <v>74</v>
      </c>
      <c r="H696" t="s">
        <v>74</v>
      </c>
      <c r="I696" t="s">
        <v>7365</v>
      </c>
      <c r="J696" t="s">
        <v>7184</v>
      </c>
      <c r="K696" t="s">
        <v>74</v>
      </c>
      <c r="L696" t="s">
        <v>74</v>
      </c>
      <c r="M696" t="s">
        <v>77</v>
      </c>
      <c r="N696" t="s">
        <v>6426</v>
      </c>
      <c r="O696" t="s">
        <v>7185</v>
      </c>
      <c r="P696" t="s">
        <v>7186</v>
      </c>
      <c r="Q696" t="s">
        <v>7187</v>
      </c>
      <c r="R696" t="s">
        <v>74</v>
      </c>
      <c r="S696" t="s">
        <v>7188</v>
      </c>
      <c r="T696" t="s">
        <v>74</v>
      </c>
      <c r="U696" t="s">
        <v>74</v>
      </c>
      <c r="V696" t="s">
        <v>74</v>
      </c>
      <c r="W696" t="s">
        <v>74</v>
      </c>
      <c r="X696" t="s">
        <v>74</v>
      </c>
      <c r="Y696" t="s">
        <v>74</v>
      </c>
      <c r="Z696" t="s">
        <v>74</v>
      </c>
      <c r="AA696" t="s">
        <v>74</v>
      </c>
      <c r="AB696" t="s">
        <v>74</v>
      </c>
      <c r="AC696" t="s">
        <v>74</v>
      </c>
      <c r="AD696" t="s">
        <v>74</v>
      </c>
      <c r="AE696" t="s">
        <v>74</v>
      </c>
      <c r="AF696" t="s">
        <v>74</v>
      </c>
      <c r="AG696">
        <v>0</v>
      </c>
      <c r="AH696">
        <v>16</v>
      </c>
      <c r="AI696">
        <v>17</v>
      </c>
      <c r="AJ696">
        <v>0</v>
      </c>
      <c r="AK696">
        <v>1</v>
      </c>
      <c r="AL696" t="s">
        <v>7190</v>
      </c>
      <c r="AM696" t="s">
        <v>7191</v>
      </c>
      <c r="AN696" t="s">
        <v>7191</v>
      </c>
      <c r="AO696" t="s">
        <v>74</v>
      </c>
      <c r="AP696" t="s">
        <v>74</v>
      </c>
      <c r="AQ696" t="s">
        <v>7192</v>
      </c>
      <c r="AR696" t="s">
        <v>74</v>
      </c>
      <c r="AS696" t="s">
        <v>74</v>
      </c>
      <c r="AT696" t="s">
        <v>74</v>
      </c>
      <c r="AU696">
        <v>1993</v>
      </c>
      <c r="AV696" t="s">
        <v>74</v>
      </c>
      <c r="AW696" t="s">
        <v>74</v>
      </c>
      <c r="AX696" t="s">
        <v>74</v>
      </c>
      <c r="AY696" t="s">
        <v>74</v>
      </c>
      <c r="AZ696" t="s">
        <v>74</v>
      </c>
      <c r="BA696" t="s">
        <v>74</v>
      </c>
      <c r="BB696">
        <v>563</v>
      </c>
      <c r="BC696">
        <v>572</v>
      </c>
      <c r="BD696" t="s">
        <v>74</v>
      </c>
      <c r="BE696" t="s">
        <v>74</v>
      </c>
      <c r="BF696" t="s">
        <v>74</v>
      </c>
      <c r="BG696" t="s">
        <v>74</v>
      </c>
      <c r="BH696" t="s">
        <v>74</v>
      </c>
      <c r="BI696">
        <v>10</v>
      </c>
      <c r="BJ696" t="s">
        <v>452</v>
      </c>
      <c r="BK696" t="s">
        <v>6433</v>
      </c>
      <c r="BL696" t="s">
        <v>452</v>
      </c>
      <c r="BM696" t="s">
        <v>7193</v>
      </c>
      <c r="BN696" t="s">
        <v>74</v>
      </c>
      <c r="BO696" t="s">
        <v>74</v>
      </c>
      <c r="BP696" t="s">
        <v>74</v>
      </c>
      <c r="BQ696" t="s">
        <v>74</v>
      </c>
      <c r="BR696" t="s">
        <v>91</v>
      </c>
      <c r="BS696" t="s">
        <v>7366</v>
      </c>
      <c r="BT696" t="str">
        <f>HYPERLINK("https%3A%2F%2Fwww.webofscience.com%2Fwos%2Fwoscc%2Ffull-record%2FWOS:A1993BY12M00052","View Full Record in Web of Science")</f>
        <v>View Full Record in Web of Science</v>
      </c>
    </row>
    <row r="697" spans="1:72" x14ac:dyDescent="0.15">
      <c r="A697" t="s">
        <v>6421</v>
      </c>
      <c r="B697" t="s">
        <v>7367</v>
      </c>
      <c r="C697" t="s">
        <v>74</v>
      </c>
      <c r="D697" t="s">
        <v>7182</v>
      </c>
      <c r="E697" t="s">
        <v>74</v>
      </c>
      <c r="F697" t="s">
        <v>7367</v>
      </c>
      <c r="G697" t="s">
        <v>74</v>
      </c>
      <c r="H697" t="s">
        <v>74</v>
      </c>
      <c r="I697" t="s">
        <v>7368</v>
      </c>
      <c r="J697" t="s">
        <v>7184</v>
      </c>
      <c r="K697" t="s">
        <v>74</v>
      </c>
      <c r="L697" t="s">
        <v>74</v>
      </c>
      <c r="M697" t="s">
        <v>77</v>
      </c>
      <c r="N697" t="s">
        <v>6426</v>
      </c>
      <c r="O697" t="s">
        <v>7185</v>
      </c>
      <c r="P697" t="s">
        <v>7186</v>
      </c>
      <c r="Q697" t="s">
        <v>7187</v>
      </c>
      <c r="R697" t="s">
        <v>74</v>
      </c>
      <c r="S697" t="s">
        <v>7188</v>
      </c>
      <c r="T697" t="s">
        <v>74</v>
      </c>
      <c r="U697" t="s">
        <v>74</v>
      </c>
      <c r="V697" t="s">
        <v>74</v>
      </c>
      <c r="W697" t="s">
        <v>74</v>
      </c>
      <c r="X697" t="s">
        <v>74</v>
      </c>
      <c r="Y697" t="s">
        <v>74</v>
      </c>
      <c r="Z697" t="s">
        <v>74</v>
      </c>
      <c r="AA697" t="s">
        <v>74</v>
      </c>
      <c r="AB697" t="s">
        <v>74</v>
      </c>
      <c r="AC697" t="s">
        <v>74</v>
      </c>
      <c r="AD697" t="s">
        <v>74</v>
      </c>
      <c r="AE697" t="s">
        <v>74</v>
      </c>
      <c r="AF697" t="s">
        <v>74</v>
      </c>
      <c r="AG697">
        <v>0</v>
      </c>
      <c r="AH697">
        <v>3</v>
      </c>
      <c r="AI697">
        <v>3</v>
      </c>
      <c r="AJ697">
        <v>0</v>
      </c>
      <c r="AK697">
        <v>1</v>
      </c>
      <c r="AL697" t="s">
        <v>7190</v>
      </c>
      <c r="AM697" t="s">
        <v>7191</v>
      </c>
      <c r="AN697" t="s">
        <v>7191</v>
      </c>
      <c r="AO697" t="s">
        <v>74</v>
      </c>
      <c r="AP697" t="s">
        <v>74</v>
      </c>
      <c r="AQ697" t="s">
        <v>7192</v>
      </c>
      <c r="AR697" t="s">
        <v>74</v>
      </c>
      <c r="AS697" t="s">
        <v>74</v>
      </c>
      <c r="AT697" t="s">
        <v>74</v>
      </c>
      <c r="AU697">
        <v>1993</v>
      </c>
      <c r="AV697" t="s">
        <v>74</v>
      </c>
      <c r="AW697" t="s">
        <v>74</v>
      </c>
      <c r="AX697" t="s">
        <v>74</v>
      </c>
      <c r="AY697" t="s">
        <v>74</v>
      </c>
      <c r="AZ697" t="s">
        <v>74</v>
      </c>
      <c r="BA697" t="s">
        <v>74</v>
      </c>
      <c r="BB697">
        <v>573</v>
      </c>
      <c r="BC697">
        <v>583</v>
      </c>
      <c r="BD697" t="s">
        <v>74</v>
      </c>
      <c r="BE697" t="s">
        <v>74</v>
      </c>
      <c r="BF697" t="s">
        <v>74</v>
      </c>
      <c r="BG697" t="s">
        <v>74</v>
      </c>
      <c r="BH697" t="s">
        <v>74</v>
      </c>
      <c r="BI697">
        <v>11</v>
      </c>
      <c r="BJ697" t="s">
        <v>452</v>
      </c>
      <c r="BK697" t="s">
        <v>6433</v>
      </c>
      <c r="BL697" t="s">
        <v>452</v>
      </c>
      <c r="BM697" t="s">
        <v>7193</v>
      </c>
      <c r="BN697" t="s">
        <v>74</v>
      </c>
      <c r="BO697" t="s">
        <v>74</v>
      </c>
      <c r="BP697" t="s">
        <v>74</v>
      </c>
      <c r="BQ697" t="s">
        <v>74</v>
      </c>
      <c r="BR697" t="s">
        <v>91</v>
      </c>
      <c r="BS697" t="s">
        <v>7369</v>
      </c>
      <c r="BT697" t="str">
        <f>HYPERLINK("https%3A%2F%2Fwww.webofscience.com%2Fwos%2Fwoscc%2Ffull-record%2FWOS:A1993BY12M00053","View Full Record in Web of Science")</f>
        <v>View Full Record in Web of Science</v>
      </c>
    </row>
    <row r="698" spans="1:72" x14ac:dyDescent="0.15">
      <c r="A698" t="s">
        <v>6421</v>
      </c>
      <c r="B698" t="s">
        <v>7370</v>
      </c>
      <c r="C698" t="s">
        <v>74</v>
      </c>
      <c r="D698" t="s">
        <v>7182</v>
      </c>
      <c r="E698" t="s">
        <v>74</v>
      </c>
      <c r="F698" t="s">
        <v>7370</v>
      </c>
      <c r="G698" t="s">
        <v>74</v>
      </c>
      <c r="H698" t="s">
        <v>74</v>
      </c>
      <c r="I698" t="s">
        <v>7371</v>
      </c>
      <c r="J698" t="s">
        <v>7184</v>
      </c>
      <c r="K698" t="s">
        <v>74</v>
      </c>
      <c r="L698" t="s">
        <v>74</v>
      </c>
      <c r="M698" t="s">
        <v>77</v>
      </c>
      <c r="N698" t="s">
        <v>6426</v>
      </c>
      <c r="O698" t="s">
        <v>7185</v>
      </c>
      <c r="P698" t="s">
        <v>7186</v>
      </c>
      <c r="Q698" t="s">
        <v>7187</v>
      </c>
      <c r="R698" t="s">
        <v>74</v>
      </c>
      <c r="S698" t="s">
        <v>7188</v>
      </c>
      <c r="T698" t="s">
        <v>74</v>
      </c>
      <c r="U698" t="s">
        <v>74</v>
      </c>
      <c r="V698" t="s">
        <v>74</v>
      </c>
      <c r="W698" t="s">
        <v>74</v>
      </c>
      <c r="X698" t="s">
        <v>74</v>
      </c>
      <c r="Y698" t="s">
        <v>74</v>
      </c>
      <c r="Z698" t="s">
        <v>74</v>
      </c>
      <c r="AA698" t="s">
        <v>74</v>
      </c>
      <c r="AB698" t="s">
        <v>74</v>
      </c>
      <c r="AC698" t="s">
        <v>74</v>
      </c>
      <c r="AD698" t="s">
        <v>74</v>
      </c>
      <c r="AE698" t="s">
        <v>74</v>
      </c>
      <c r="AF698" t="s">
        <v>74</v>
      </c>
      <c r="AG698">
        <v>0</v>
      </c>
      <c r="AH698">
        <v>5</v>
      </c>
      <c r="AI698">
        <v>5</v>
      </c>
      <c r="AJ698">
        <v>0</v>
      </c>
      <c r="AK698">
        <v>4</v>
      </c>
      <c r="AL698" t="s">
        <v>7190</v>
      </c>
      <c r="AM698" t="s">
        <v>7191</v>
      </c>
      <c r="AN698" t="s">
        <v>7191</v>
      </c>
      <c r="AO698" t="s">
        <v>74</v>
      </c>
      <c r="AP698" t="s">
        <v>74</v>
      </c>
      <c r="AQ698" t="s">
        <v>7192</v>
      </c>
      <c r="AR698" t="s">
        <v>74</v>
      </c>
      <c r="AS698" t="s">
        <v>74</v>
      </c>
      <c r="AT698" t="s">
        <v>74</v>
      </c>
      <c r="AU698">
        <v>1993</v>
      </c>
      <c r="AV698" t="s">
        <v>74</v>
      </c>
      <c r="AW698" t="s">
        <v>74</v>
      </c>
      <c r="AX698" t="s">
        <v>74</v>
      </c>
      <c r="AY698" t="s">
        <v>74</v>
      </c>
      <c r="AZ698" t="s">
        <v>74</v>
      </c>
      <c r="BA698" t="s">
        <v>74</v>
      </c>
      <c r="BB698">
        <v>585</v>
      </c>
      <c r="BC698">
        <v>596</v>
      </c>
      <c r="BD698" t="s">
        <v>74</v>
      </c>
      <c r="BE698" t="s">
        <v>74</v>
      </c>
      <c r="BF698" t="s">
        <v>74</v>
      </c>
      <c r="BG698" t="s">
        <v>74</v>
      </c>
      <c r="BH698" t="s">
        <v>74</v>
      </c>
      <c r="BI698">
        <v>12</v>
      </c>
      <c r="BJ698" t="s">
        <v>452</v>
      </c>
      <c r="BK698" t="s">
        <v>6433</v>
      </c>
      <c r="BL698" t="s">
        <v>452</v>
      </c>
      <c r="BM698" t="s">
        <v>7193</v>
      </c>
      <c r="BN698" t="s">
        <v>74</v>
      </c>
      <c r="BO698" t="s">
        <v>74</v>
      </c>
      <c r="BP698" t="s">
        <v>74</v>
      </c>
      <c r="BQ698" t="s">
        <v>74</v>
      </c>
      <c r="BR698" t="s">
        <v>91</v>
      </c>
      <c r="BS698" t="s">
        <v>7372</v>
      </c>
      <c r="BT698" t="str">
        <f>HYPERLINK("https%3A%2F%2Fwww.webofscience.com%2Fwos%2Fwoscc%2Ffull-record%2FWOS:A1993BY12M00054","View Full Record in Web of Science")</f>
        <v>View Full Record in Web of Science</v>
      </c>
    </row>
    <row r="699" spans="1:72" x14ac:dyDescent="0.15">
      <c r="A699" t="s">
        <v>6421</v>
      </c>
      <c r="B699" t="s">
        <v>7373</v>
      </c>
      <c r="C699" t="s">
        <v>74</v>
      </c>
      <c r="D699" t="s">
        <v>7182</v>
      </c>
      <c r="E699" t="s">
        <v>74</v>
      </c>
      <c r="F699" t="s">
        <v>7373</v>
      </c>
      <c r="G699" t="s">
        <v>74</v>
      </c>
      <c r="H699" t="s">
        <v>74</v>
      </c>
      <c r="I699" t="s">
        <v>7374</v>
      </c>
      <c r="J699" t="s">
        <v>7184</v>
      </c>
      <c r="K699" t="s">
        <v>74</v>
      </c>
      <c r="L699" t="s">
        <v>74</v>
      </c>
      <c r="M699" t="s">
        <v>77</v>
      </c>
      <c r="N699" t="s">
        <v>6426</v>
      </c>
      <c r="O699" t="s">
        <v>7185</v>
      </c>
      <c r="P699" t="s">
        <v>7186</v>
      </c>
      <c r="Q699" t="s">
        <v>7187</v>
      </c>
      <c r="R699" t="s">
        <v>74</v>
      </c>
      <c r="S699" t="s">
        <v>7188</v>
      </c>
      <c r="T699" t="s">
        <v>74</v>
      </c>
      <c r="U699" t="s">
        <v>74</v>
      </c>
      <c r="V699" t="s">
        <v>74</v>
      </c>
      <c r="W699" t="s">
        <v>74</v>
      </c>
      <c r="X699" t="s">
        <v>74</v>
      </c>
      <c r="Y699" t="s">
        <v>74</v>
      </c>
      <c r="Z699" t="s">
        <v>74</v>
      </c>
      <c r="AA699" t="s">
        <v>7375</v>
      </c>
      <c r="AB699" t="s">
        <v>7376</v>
      </c>
      <c r="AC699" t="s">
        <v>74</v>
      </c>
      <c r="AD699" t="s">
        <v>74</v>
      </c>
      <c r="AE699" t="s">
        <v>74</v>
      </c>
      <c r="AF699" t="s">
        <v>74</v>
      </c>
      <c r="AG699">
        <v>0</v>
      </c>
      <c r="AH699">
        <v>5</v>
      </c>
      <c r="AI699">
        <v>5</v>
      </c>
      <c r="AJ699">
        <v>0</v>
      </c>
      <c r="AK699">
        <v>0</v>
      </c>
      <c r="AL699" t="s">
        <v>7190</v>
      </c>
      <c r="AM699" t="s">
        <v>7191</v>
      </c>
      <c r="AN699" t="s">
        <v>7191</v>
      </c>
      <c r="AO699" t="s">
        <v>74</v>
      </c>
      <c r="AP699" t="s">
        <v>74</v>
      </c>
      <c r="AQ699" t="s">
        <v>7192</v>
      </c>
      <c r="AR699" t="s">
        <v>74</v>
      </c>
      <c r="AS699" t="s">
        <v>74</v>
      </c>
      <c r="AT699" t="s">
        <v>74</v>
      </c>
      <c r="AU699">
        <v>1993</v>
      </c>
      <c r="AV699" t="s">
        <v>74</v>
      </c>
      <c r="AW699" t="s">
        <v>74</v>
      </c>
      <c r="AX699" t="s">
        <v>74</v>
      </c>
      <c r="AY699" t="s">
        <v>74</v>
      </c>
      <c r="AZ699" t="s">
        <v>74</v>
      </c>
      <c r="BA699" t="s">
        <v>74</v>
      </c>
      <c r="BB699">
        <v>597</v>
      </c>
      <c r="BC699">
        <v>603</v>
      </c>
      <c r="BD699" t="s">
        <v>74</v>
      </c>
      <c r="BE699" t="s">
        <v>74</v>
      </c>
      <c r="BF699" t="s">
        <v>74</v>
      </c>
      <c r="BG699" t="s">
        <v>74</v>
      </c>
      <c r="BH699" t="s">
        <v>74</v>
      </c>
      <c r="BI699">
        <v>7</v>
      </c>
      <c r="BJ699" t="s">
        <v>452</v>
      </c>
      <c r="BK699" t="s">
        <v>6433</v>
      </c>
      <c r="BL699" t="s">
        <v>452</v>
      </c>
      <c r="BM699" t="s">
        <v>7193</v>
      </c>
      <c r="BN699" t="s">
        <v>74</v>
      </c>
      <c r="BO699" t="s">
        <v>74</v>
      </c>
      <c r="BP699" t="s">
        <v>74</v>
      </c>
      <c r="BQ699" t="s">
        <v>74</v>
      </c>
      <c r="BR699" t="s">
        <v>91</v>
      </c>
      <c r="BS699" t="s">
        <v>7377</v>
      </c>
      <c r="BT699" t="str">
        <f>HYPERLINK("https%3A%2F%2Fwww.webofscience.com%2Fwos%2Fwoscc%2Ffull-record%2FWOS:A1993BY12M00055","View Full Record in Web of Science")</f>
        <v>View Full Record in Web of Science</v>
      </c>
    </row>
    <row r="700" spans="1:72" x14ac:dyDescent="0.15">
      <c r="A700" t="s">
        <v>6421</v>
      </c>
      <c r="B700" t="s">
        <v>7378</v>
      </c>
      <c r="C700" t="s">
        <v>74</v>
      </c>
      <c r="D700" t="s">
        <v>7182</v>
      </c>
      <c r="E700" t="s">
        <v>74</v>
      </c>
      <c r="F700" t="s">
        <v>7378</v>
      </c>
      <c r="G700" t="s">
        <v>74</v>
      </c>
      <c r="H700" t="s">
        <v>74</v>
      </c>
      <c r="I700" t="s">
        <v>7379</v>
      </c>
      <c r="J700" t="s">
        <v>7184</v>
      </c>
      <c r="K700" t="s">
        <v>74</v>
      </c>
      <c r="L700" t="s">
        <v>74</v>
      </c>
      <c r="M700" t="s">
        <v>77</v>
      </c>
      <c r="N700" t="s">
        <v>6426</v>
      </c>
      <c r="O700" t="s">
        <v>7185</v>
      </c>
      <c r="P700" t="s">
        <v>7186</v>
      </c>
      <c r="Q700" t="s">
        <v>7187</v>
      </c>
      <c r="R700" t="s">
        <v>74</v>
      </c>
      <c r="S700" t="s">
        <v>7188</v>
      </c>
      <c r="T700" t="s">
        <v>74</v>
      </c>
      <c r="U700" t="s">
        <v>74</v>
      </c>
      <c r="V700" t="s">
        <v>74</v>
      </c>
      <c r="W700" t="s">
        <v>74</v>
      </c>
      <c r="X700" t="s">
        <v>74</v>
      </c>
      <c r="Y700" t="s">
        <v>74</v>
      </c>
      <c r="Z700" t="s">
        <v>74</v>
      </c>
      <c r="AA700" t="s">
        <v>7380</v>
      </c>
      <c r="AB700" t="s">
        <v>7381</v>
      </c>
      <c r="AC700" t="s">
        <v>74</v>
      </c>
      <c r="AD700" t="s">
        <v>74</v>
      </c>
      <c r="AE700" t="s">
        <v>74</v>
      </c>
      <c r="AF700" t="s">
        <v>74</v>
      </c>
      <c r="AG700">
        <v>0</v>
      </c>
      <c r="AH700">
        <v>9</v>
      </c>
      <c r="AI700">
        <v>9</v>
      </c>
      <c r="AJ700">
        <v>0</v>
      </c>
      <c r="AK700">
        <v>0</v>
      </c>
      <c r="AL700" t="s">
        <v>7190</v>
      </c>
      <c r="AM700" t="s">
        <v>7191</v>
      </c>
      <c r="AN700" t="s">
        <v>7191</v>
      </c>
      <c r="AO700" t="s">
        <v>74</v>
      </c>
      <c r="AP700" t="s">
        <v>74</v>
      </c>
      <c r="AQ700" t="s">
        <v>7192</v>
      </c>
      <c r="AR700" t="s">
        <v>74</v>
      </c>
      <c r="AS700" t="s">
        <v>74</v>
      </c>
      <c r="AT700" t="s">
        <v>74</v>
      </c>
      <c r="AU700">
        <v>1993</v>
      </c>
      <c r="AV700" t="s">
        <v>74</v>
      </c>
      <c r="AW700" t="s">
        <v>74</v>
      </c>
      <c r="AX700" t="s">
        <v>74</v>
      </c>
      <c r="AY700" t="s">
        <v>74</v>
      </c>
      <c r="AZ700" t="s">
        <v>74</v>
      </c>
      <c r="BA700" t="s">
        <v>74</v>
      </c>
      <c r="BB700">
        <v>605</v>
      </c>
      <c r="BC700">
        <v>611</v>
      </c>
      <c r="BD700" t="s">
        <v>74</v>
      </c>
      <c r="BE700" t="s">
        <v>74</v>
      </c>
      <c r="BF700" t="s">
        <v>74</v>
      </c>
      <c r="BG700" t="s">
        <v>74</v>
      </c>
      <c r="BH700" t="s">
        <v>74</v>
      </c>
      <c r="BI700">
        <v>7</v>
      </c>
      <c r="BJ700" t="s">
        <v>452</v>
      </c>
      <c r="BK700" t="s">
        <v>6433</v>
      </c>
      <c r="BL700" t="s">
        <v>452</v>
      </c>
      <c r="BM700" t="s">
        <v>7193</v>
      </c>
      <c r="BN700" t="s">
        <v>74</v>
      </c>
      <c r="BO700" t="s">
        <v>74</v>
      </c>
      <c r="BP700" t="s">
        <v>74</v>
      </c>
      <c r="BQ700" t="s">
        <v>74</v>
      </c>
      <c r="BR700" t="s">
        <v>91</v>
      </c>
      <c r="BS700" t="s">
        <v>7382</v>
      </c>
      <c r="BT700" t="str">
        <f>HYPERLINK("https%3A%2F%2Fwww.webofscience.com%2Fwos%2Fwoscc%2Ffull-record%2FWOS:A1993BY12M00056","View Full Record in Web of Science")</f>
        <v>View Full Record in Web of Science</v>
      </c>
    </row>
    <row r="701" spans="1:72" x14ac:dyDescent="0.15">
      <c r="A701" t="s">
        <v>6421</v>
      </c>
      <c r="B701" t="s">
        <v>7383</v>
      </c>
      <c r="C701" t="s">
        <v>74</v>
      </c>
      <c r="D701" t="s">
        <v>7182</v>
      </c>
      <c r="E701" t="s">
        <v>74</v>
      </c>
      <c r="F701" t="s">
        <v>7383</v>
      </c>
      <c r="G701" t="s">
        <v>74</v>
      </c>
      <c r="H701" t="s">
        <v>74</v>
      </c>
      <c r="I701" t="s">
        <v>7384</v>
      </c>
      <c r="J701" t="s">
        <v>7184</v>
      </c>
      <c r="K701" t="s">
        <v>74</v>
      </c>
      <c r="L701" t="s">
        <v>74</v>
      </c>
      <c r="M701" t="s">
        <v>77</v>
      </c>
      <c r="N701" t="s">
        <v>6426</v>
      </c>
      <c r="O701" t="s">
        <v>7185</v>
      </c>
      <c r="P701" t="s">
        <v>7186</v>
      </c>
      <c r="Q701" t="s">
        <v>7187</v>
      </c>
      <c r="R701" t="s">
        <v>74</v>
      </c>
      <c r="S701" t="s">
        <v>7188</v>
      </c>
      <c r="T701" t="s">
        <v>74</v>
      </c>
      <c r="U701" t="s">
        <v>74</v>
      </c>
      <c r="V701" t="s">
        <v>74</v>
      </c>
      <c r="W701" t="s">
        <v>74</v>
      </c>
      <c r="X701" t="s">
        <v>74</v>
      </c>
      <c r="Y701" t="s">
        <v>74</v>
      </c>
      <c r="Z701" t="s">
        <v>74</v>
      </c>
      <c r="AA701" t="s">
        <v>74</v>
      </c>
      <c r="AB701" t="s">
        <v>74</v>
      </c>
      <c r="AC701" t="s">
        <v>74</v>
      </c>
      <c r="AD701" t="s">
        <v>74</v>
      </c>
      <c r="AE701" t="s">
        <v>74</v>
      </c>
      <c r="AF701" t="s">
        <v>74</v>
      </c>
      <c r="AG701">
        <v>0</v>
      </c>
      <c r="AH701">
        <v>7</v>
      </c>
      <c r="AI701">
        <v>7</v>
      </c>
      <c r="AJ701">
        <v>0</v>
      </c>
      <c r="AK701">
        <v>0</v>
      </c>
      <c r="AL701" t="s">
        <v>7190</v>
      </c>
      <c r="AM701" t="s">
        <v>7191</v>
      </c>
      <c r="AN701" t="s">
        <v>7191</v>
      </c>
      <c r="AO701" t="s">
        <v>74</v>
      </c>
      <c r="AP701" t="s">
        <v>74</v>
      </c>
      <c r="AQ701" t="s">
        <v>7192</v>
      </c>
      <c r="AR701" t="s">
        <v>74</v>
      </c>
      <c r="AS701" t="s">
        <v>74</v>
      </c>
      <c r="AT701" t="s">
        <v>74</v>
      </c>
      <c r="AU701">
        <v>1993</v>
      </c>
      <c r="AV701" t="s">
        <v>74</v>
      </c>
      <c r="AW701" t="s">
        <v>74</v>
      </c>
      <c r="AX701" t="s">
        <v>74</v>
      </c>
      <c r="AY701" t="s">
        <v>74</v>
      </c>
      <c r="AZ701" t="s">
        <v>74</v>
      </c>
      <c r="BA701" t="s">
        <v>74</v>
      </c>
      <c r="BB701">
        <v>613</v>
      </c>
      <c r="BC701">
        <v>622</v>
      </c>
      <c r="BD701" t="s">
        <v>74</v>
      </c>
      <c r="BE701" t="s">
        <v>74</v>
      </c>
      <c r="BF701" t="s">
        <v>74</v>
      </c>
      <c r="BG701" t="s">
        <v>74</v>
      </c>
      <c r="BH701" t="s">
        <v>74</v>
      </c>
      <c r="BI701">
        <v>10</v>
      </c>
      <c r="BJ701" t="s">
        <v>452</v>
      </c>
      <c r="BK701" t="s">
        <v>6433</v>
      </c>
      <c r="BL701" t="s">
        <v>452</v>
      </c>
      <c r="BM701" t="s">
        <v>7193</v>
      </c>
      <c r="BN701" t="s">
        <v>74</v>
      </c>
      <c r="BO701" t="s">
        <v>74</v>
      </c>
      <c r="BP701" t="s">
        <v>74</v>
      </c>
      <c r="BQ701" t="s">
        <v>74</v>
      </c>
      <c r="BR701" t="s">
        <v>91</v>
      </c>
      <c r="BS701" t="s">
        <v>7385</v>
      </c>
      <c r="BT701" t="str">
        <f>HYPERLINK("https%3A%2F%2Fwww.webofscience.com%2Fwos%2Fwoscc%2Ffull-record%2FWOS:A1993BY12M00057","View Full Record in Web of Science")</f>
        <v>View Full Record in Web of Science</v>
      </c>
    </row>
    <row r="702" spans="1:72" x14ac:dyDescent="0.15">
      <c r="A702" t="s">
        <v>72</v>
      </c>
      <c r="B702" t="s">
        <v>7386</v>
      </c>
      <c r="C702" t="s">
        <v>74</v>
      </c>
      <c r="D702" t="s">
        <v>74</v>
      </c>
      <c r="E702" t="s">
        <v>74</v>
      </c>
      <c r="F702" t="s">
        <v>7386</v>
      </c>
      <c r="G702" t="s">
        <v>74</v>
      </c>
      <c r="H702" t="s">
        <v>74</v>
      </c>
      <c r="I702" t="s">
        <v>7387</v>
      </c>
      <c r="J702" t="s">
        <v>7388</v>
      </c>
      <c r="K702" t="s">
        <v>74</v>
      </c>
      <c r="L702" t="s">
        <v>74</v>
      </c>
      <c r="M702" t="s">
        <v>77</v>
      </c>
      <c r="N702" t="s">
        <v>78</v>
      </c>
      <c r="O702" t="s">
        <v>74</v>
      </c>
      <c r="P702" t="s">
        <v>74</v>
      </c>
      <c r="Q702" t="s">
        <v>74</v>
      </c>
      <c r="R702" t="s">
        <v>74</v>
      </c>
      <c r="S702" t="s">
        <v>74</v>
      </c>
      <c r="T702" t="s">
        <v>74</v>
      </c>
      <c r="U702" t="s">
        <v>7389</v>
      </c>
      <c r="V702" t="s">
        <v>7390</v>
      </c>
      <c r="W702" t="s">
        <v>74</v>
      </c>
      <c r="X702" t="s">
        <v>74</v>
      </c>
      <c r="Y702" t="s">
        <v>7391</v>
      </c>
      <c r="Z702" t="s">
        <v>74</v>
      </c>
      <c r="AA702" t="s">
        <v>74</v>
      </c>
      <c r="AB702" t="s">
        <v>74</v>
      </c>
      <c r="AC702" t="s">
        <v>74</v>
      </c>
      <c r="AD702" t="s">
        <v>74</v>
      </c>
      <c r="AE702" t="s">
        <v>74</v>
      </c>
      <c r="AF702" t="s">
        <v>74</v>
      </c>
      <c r="AG702">
        <v>84</v>
      </c>
      <c r="AH702">
        <v>41</v>
      </c>
      <c r="AI702">
        <v>42</v>
      </c>
      <c r="AJ702">
        <v>1</v>
      </c>
      <c r="AK702">
        <v>16</v>
      </c>
      <c r="AL702" t="s">
        <v>7392</v>
      </c>
      <c r="AM702" t="s">
        <v>7061</v>
      </c>
      <c r="AN702" t="s">
        <v>7393</v>
      </c>
      <c r="AO702" t="s">
        <v>7394</v>
      </c>
      <c r="AP702" t="s">
        <v>74</v>
      </c>
      <c r="AQ702" t="s">
        <v>74</v>
      </c>
      <c r="AR702" t="s">
        <v>7395</v>
      </c>
      <c r="AS702" t="s">
        <v>7396</v>
      </c>
      <c r="AT702" t="s">
        <v>74</v>
      </c>
      <c r="AU702">
        <v>1993</v>
      </c>
      <c r="AV702">
        <v>47</v>
      </c>
      <c r="AW702">
        <v>2</v>
      </c>
      <c r="AX702" t="s">
        <v>74</v>
      </c>
      <c r="AY702" t="s">
        <v>74</v>
      </c>
      <c r="AZ702" t="s">
        <v>74</v>
      </c>
      <c r="BA702" t="s">
        <v>74</v>
      </c>
      <c r="BB702">
        <v>167</v>
      </c>
      <c r="BC702">
        <v>191</v>
      </c>
      <c r="BD702" t="s">
        <v>74</v>
      </c>
      <c r="BE702" t="s">
        <v>7397</v>
      </c>
      <c r="BF702" t="str">
        <f>HYPERLINK("http://dx.doi.org/10.1007/BF02430357","http://dx.doi.org/10.1007/BF02430357")</f>
        <v>http://dx.doi.org/10.1007/BF02430357</v>
      </c>
      <c r="BG702" t="s">
        <v>74</v>
      </c>
      <c r="BH702" t="s">
        <v>74</v>
      </c>
      <c r="BI702">
        <v>25</v>
      </c>
      <c r="BJ702" t="s">
        <v>681</v>
      </c>
      <c r="BK702" t="s">
        <v>88</v>
      </c>
      <c r="BL702" t="s">
        <v>681</v>
      </c>
      <c r="BM702" t="s">
        <v>7398</v>
      </c>
      <c r="BN702" t="s">
        <v>74</v>
      </c>
      <c r="BO702" t="s">
        <v>169</v>
      </c>
      <c r="BP702" t="s">
        <v>74</v>
      </c>
      <c r="BQ702" t="s">
        <v>74</v>
      </c>
      <c r="BR702" t="s">
        <v>91</v>
      </c>
      <c r="BS702" t="s">
        <v>7399</v>
      </c>
      <c r="BT702" t="str">
        <f>HYPERLINK("https%3A%2F%2Fwww.webofscience.com%2Fwos%2Fwoscc%2Ffull-record%2FWOS:A1993LX97100004","View Full Record in Web of Science")</f>
        <v>View Full Record in Web of Science</v>
      </c>
    </row>
    <row r="703" spans="1:72" x14ac:dyDescent="0.15">
      <c r="A703" t="s">
        <v>72</v>
      </c>
      <c r="B703" t="s">
        <v>7400</v>
      </c>
      <c r="C703" t="s">
        <v>74</v>
      </c>
      <c r="D703" t="s">
        <v>74</v>
      </c>
      <c r="E703" t="s">
        <v>74</v>
      </c>
      <c r="F703" t="s">
        <v>7400</v>
      </c>
      <c r="G703" t="s">
        <v>74</v>
      </c>
      <c r="H703" t="s">
        <v>74</v>
      </c>
      <c r="I703" t="s">
        <v>7401</v>
      </c>
      <c r="J703" t="s">
        <v>4571</v>
      </c>
      <c r="K703" t="s">
        <v>74</v>
      </c>
      <c r="L703" t="s">
        <v>74</v>
      </c>
      <c r="M703" t="s">
        <v>77</v>
      </c>
      <c r="N703" t="s">
        <v>78</v>
      </c>
      <c r="O703" t="s">
        <v>74</v>
      </c>
      <c r="P703" t="s">
        <v>74</v>
      </c>
      <c r="Q703" t="s">
        <v>74</v>
      </c>
      <c r="R703" t="s">
        <v>74</v>
      </c>
      <c r="S703" t="s">
        <v>74</v>
      </c>
      <c r="T703" t="s">
        <v>74</v>
      </c>
      <c r="U703" t="s">
        <v>7402</v>
      </c>
      <c r="V703" t="s">
        <v>7403</v>
      </c>
      <c r="W703" t="s">
        <v>3394</v>
      </c>
      <c r="X703" t="s">
        <v>138</v>
      </c>
      <c r="Y703" t="s">
        <v>7404</v>
      </c>
      <c r="Z703" t="s">
        <v>74</v>
      </c>
      <c r="AA703" t="s">
        <v>7405</v>
      </c>
      <c r="AB703" t="s">
        <v>7406</v>
      </c>
      <c r="AC703" t="s">
        <v>74</v>
      </c>
      <c r="AD703" t="s">
        <v>74</v>
      </c>
      <c r="AE703" t="s">
        <v>74</v>
      </c>
      <c r="AF703" t="s">
        <v>74</v>
      </c>
      <c r="AG703">
        <v>28</v>
      </c>
      <c r="AH703">
        <v>20</v>
      </c>
      <c r="AI703">
        <v>22</v>
      </c>
      <c r="AJ703">
        <v>0</v>
      </c>
      <c r="AK703">
        <v>6</v>
      </c>
      <c r="AL703" t="s">
        <v>1058</v>
      </c>
      <c r="AM703" t="s">
        <v>1059</v>
      </c>
      <c r="AN703" t="s">
        <v>1060</v>
      </c>
      <c r="AO703" t="s">
        <v>4577</v>
      </c>
      <c r="AP703" t="s">
        <v>7407</v>
      </c>
      <c r="AQ703" t="s">
        <v>74</v>
      </c>
      <c r="AR703" t="s">
        <v>4571</v>
      </c>
      <c r="AS703" t="s">
        <v>4578</v>
      </c>
      <c r="AT703" t="s">
        <v>6477</v>
      </c>
      <c r="AU703">
        <v>1993</v>
      </c>
      <c r="AV703">
        <v>135</v>
      </c>
      <c r="AW703">
        <v>1</v>
      </c>
      <c r="AX703" t="s">
        <v>74</v>
      </c>
      <c r="AY703" t="s">
        <v>74</v>
      </c>
      <c r="AZ703" t="s">
        <v>74</v>
      </c>
      <c r="BA703" t="s">
        <v>74</v>
      </c>
      <c r="BB703">
        <v>49</v>
      </c>
      <c r="BC703">
        <v>60</v>
      </c>
      <c r="BD703" t="s">
        <v>74</v>
      </c>
      <c r="BE703" t="s">
        <v>7408</v>
      </c>
      <c r="BF703" t="str">
        <f>HYPERLINK("http://dx.doi.org/10.1111/j.1474-919X.1993.tb02809.x","http://dx.doi.org/10.1111/j.1474-919X.1993.tb02809.x")</f>
        <v>http://dx.doi.org/10.1111/j.1474-919X.1993.tb02809.x</v>
      </c>
      <c r="BG703" t="s">
        <v>74</v>
      </c>
      <c r="BH703" t="s">
        <v>74</v>
      </c>
      <c r="BI703">
        <v>12</v>
      </c>
      <c r="BJ703" t="s">
        <v>2419</v>
      </c>
      <c r="BK703" t="s">
        <v>88</v>
      </c>
      <c r="BL703" t="s">
        <v>713</v>
      </c>
      <c r="BM703" t="s">
        <v>7409</v>
      </c>
      <c r="BN703" t="s">
        <v>74</v>
      </c>
      <c r="BO703" t="s">
        <v>74</v>
      </c>
      <c r="BP703" t="s">
        <v>74</v>
      </c>
      <c r="BQ703" t="s">
        <v>74</v>
      </c>
      <c r="BR703" t="s">
        <v>91</v>
      </c>
      <c r="BS703" t="s">
        <v>7410</v>
      </c>
      <c r="BT703" t="str">
        <f>HYPERLINK("https%3A%2F%2Fwww.webofscience.com%2Fwos%2Fwoscc%2Ffull-record%2FWOS:A1993KF94400007","View Full Record in Web of Science")</f>
        <v>View Full Record in Web of Science</v>
      </c>
    </row>
    <row r="704" spans="1:72" x14ac:dyDescent="0.15">
      <c r="A704" t="s">
        <v>6421</v>
      </c>
      <c r="B704" t="s">
        <v>7411</v>
      </c>
      <c r="C704" t="s">
        <v>74</v>
      </c>
      <c r="D704" t="s">
        <v>7412</v>
      </c>
      <c r="E704" t="s">
        <v>74</v>
      </c>
      <c r="F704" t="s">
        <v>7411</v>
      </c>
      <c r="G704" t="s">
        <v>74</v>
      </c>
      <c r="H704" t="s">
        <v>74</v>
      </c>
      <c r="I704" t="s">
        <v>7413</v>
      </c>
      <c r="J704" t="s">
        <v>7414</v>
      </c>
      <c r="K704" t="s">
        <v>74</v>
      </c>
      <c r="L704" t="s">
        <v>74</v>
      </c>
      <c r="M704" t="s">
        <v>77</v>
      </c>
      <c r="N704" t="s">
        <v>6426</v>
      </c>
      <c r="O704" t="s">
        <v>7415</v>
      </c>
      <c r="P704" t="s">
        <v>7416</v>
      </c>
      <c r="Q704" t="s">
        <v>7417</v>
      </c>
      <c r="R704" t="s">
        <v>74</v>
      </c>
      <c r="S704" t="s">
        <v>7418</v>
      </c>
      <c r="T704" t="s">
        <v>7419</v>
      </c>
      <c r="U704" t="s">
        <v>74</v>
      </c>
      <c r="V704" t="s">
        <v>74</v>
      </c>
      <c r="W704" t="s">
        <v>6556</v>
      </c>
      <c r="X704" t="s">
        <v>392</v>
      </c>
      <c r="Y704" t="s">
        <v>74</v>
      </c>
      <c r="Z704" t="s">
        <v>74</v>
      </c>
      <c r="AA704" t="s">
        <v>74</v>
      </c>
      <c r="AB704" t="s">
        <v>74</v>
      </c>
      <c r="AC704" t="s">
        <v>74</v>
      </c>
      <c r="AD704" t="s">
        <v>74</v>
      </c>
      <c r="AE704" t="s">
        <v>74</v>
      </c>
      <c r="AF704" t="s">
        <v>74</v>
      </c>
      <c r="AG704">
        <v>0</v>
      </c>
      <c r="AH704">
        <v>0</v>
      </c>
      <c r="AI704">
        <v>0</v>
      </c>
      <c r="AJ704">
        <v>0</v>
      </c>
      <c r="AK704">
        <v>1</v>
      </c>
      <c r="AL704" t="s">
        <v>7420</v>
      </c>
      <c r="AM704" t="s">
        <v>178</v>
      </c>
      <c r="AN704" t="s">
        <v>7421</v>
      </c>
      <c r="AO704" t="s">
        <v>74</v>
      </c>
      <c r="AP704" t="s">
        <v>74</v>
      </c>
      <c r="AQ704" t="s">
        <v>7422</v>
      </c>
      <c r="AR704" t="s">
        <v>7423</v>
      </c>
      <c r="AS704" t="s">
        <v>74</v>
      </c>
      <c r="AT704" t="s">
        <v>74</v>
      </c>
      <c r="AU704">
        <v>1993</v>
      </c>
      <c r="AV704" t="s">
        <v>74</v>
      </c>
      <c r="AW704" t="s">
        <v>74</v>
      </c>
      <c r="AX704" t="s">
        <v>74</v>
      </c>
      <c r="AY704" t="s">
        <v>74</v>
      </c>
      <c r="AZ704" t="s">
        <v>74</v>
      </c>
      <c r="BA704" t="s">
        <v>74</v>
      </c>
      <c r="BB704">
        <v>843</v>
      </c>
      <c r="BC704">
        <v>846</v>
      </c>
      <c r="BD704" t="s">
        <v>74</v>
      </c>
      <c r="BE704" t="s">
        <v>74</v>
      </c>
      <c r="BF704" t="s">
        <v>74</v>
      </c>
      <c r="BG704" t="s">
        <v>74</v>
      </c>
      <c r="BH704" t="s">
        <v>74</v>
      </c>
      <c r="BI704">
        <v>4</v>
      </c>
      <c r="BJ704" t="s">
        <v>7424</v>
      </c>
      <c r="BK704" t="s">
        <v>6433</v>
      </c>
      <c r="BL704" t="s">
        <v>7425</v>
      </c>
      <c r="BM704" t="s">
        <v>7426</v>
      </c>
      <c r="BN704" t="s">
        <v>74</v>
      </c>
      <c r="BO704" t="s">
        <v>74</v>
      </c>
      <c r="BP704" t="s">
        <v>74</v>
      </c>
      <c r="BQ704" t="s">
        <v>74</v>
      </c>
      <c r="BR704" t="s">
        <v>91</v>
      </c>
      <c r="BS704" t="s">
        <v>7427</v>
      </c>
      <c r="BT704" t="str">
        <f>HYPERLINK("https%3A%2F%2Fwww.webofscience.com%2Fwos%2Fwoscc%2Ffull-record%2FWOS:A1993BA46R00248","View Full Record in Web of Science")</f>
        <v>View Full Record in Web of Science</v>
      </c>
    </row>
    <row r="705" spans="1:72" x14ac:dyDescent="0.15">
      <c r="A705" t="s">
        <v>6421</v>
      </c>
      <c r="B705" t="s">
        <v>7428</v>
      </c>
      <c r="C705" t="s">
        <v>74</v>
      </c>
      <c r="D705" t="s">
        <v>7412</v>
      </c>
      <c r="E705" t="s">
        <v>74</v>
      </c>
      <c r="F705" t="s">
        <v>7428</v>
      </c>
      <c r="G705" t="s">
        <v>74</v>
      </c>
      <c r="H705" t="s">
        <v>74</v>
      </c>
      <c r="I705" t="s">
        <v>7429</v>
      </c>
      <c r="J705" t="s">
        <v>7414</v>
      </c>
      <c r="K705" t="s">
        <v>74</v>
      </c>
      <c r="L705" t="s">
        <v>74</v>
      </c>
      <c r="M705" t="s">
        <v>77</v>
      </c>
      <c r="N705" t="s">
        <v>6426</v>
      </c>
      <c r="O705" t="s">
        <v>7415</v>
      </c>
      <c r="P705" t="s">
        <v>7416</v>
      </c>
      <c r="Q705" t="s">
        <v>7417</v>
      </c>
      <c r="R705" t="s">
        <v>74</v>
      </c>
      <c r="S705" t="s">
        <v>7418</v>
      </c>
      <c r="T705" t="s">
        <v>74</v>
      </c>
      <c r="U705" t="s">
        <v>74</v>
      </c>
      <c r="V705" t="s">
        <v>74</v>
      </c>
      <c r="W705" t="s">
        <v>7430</v>
      </c>
      <c r="X705" t="s">
        <v>7431</v>
      </c>
      <c r="Y705" t="s">
        <v>74</v>
      </c>
      <c r="Z705" t="s">
        <v>74</v>
      </c>
      <c r="AA705" t="s">
        <v>74</v>
      </c>
      <c r="AB705" t="s">
        <v>74</v>
      </c>
      <c r="AC705" t="s">
        <v>74</v>
      </c>
      <c r="AD705" t="s">
        <v>74</v>
      </c>
      <c r="AE705" t="s">
        <v>74</v>
      </c>
      <c r="AF705" t="s">
        <v>74</v>
      </c>
      <c r="AG705">
        <v>0</v>
      </c>
      <c r="AH705">
        <v>3</v>
      </c>
      <c r="AI705">
        <v>3</v>
      </c>
      <c r="AJ705">
        <v>0</v>
      </c>
      <c r="AK705">
        <v>2</v>
      </c>
      <c r="AL705" t="s">
        <v>7420</v>
      </c>
      <c r="AM705" t="s">
        <v>178</v>
      </c>
      <c r="AN705" t="s">
        <v>7421</v>
      </c>
      <c r="AO705" t="s">
        <v>74</v>
      </c>
      <c r="AP705" t="s">
        <v>74</v>
      </c>
      <c r="AQ705" t="s">
        <v>7422</v>
      </c>
      <c r="AR705" t="s">
        <v>7423</v>
      </c>
      <c r="AS705" t="s">
        <v>74</v>
      </c>
      <c r="AT705" t="s">
        <v>74</v>
      </c>
      <c r="AU705">
        <v>1993</v>
      </c>
      <c r="AV705" t="s">
        <v>74</v>
      </c>
      <c r="AW705" t="s">
        <v>74</v>
      </c>
      <c r="AX705" t="s">
        <v>74</v>
      </c>
      <c r="AY705" t="s">
        <v>74</v>
      </c>
      <c r="AZ705" t="s">
        <v>74</v>
      </c>
      <c r="BA705" t="s">
        <v>74</v>
      </c>
      <c r="BB705">
        <v>1035</v>
      </c>
      <c r="BC705">
        <v>1037</v>
      </c>
      <c r="BD705" t="s">
        <v>74</v>
      </c>
      <c r="BE705" t="s">
        <v>74</v>
      </c>
      <c r="BF705" t="s">
        <v>74</v>
      </c>
      <c r="BG705" t="s">
        <v>74</v>
      </c>
      <c r="BH705" t="s">
        <v>74</v>
      </c>
      <c r="BI705">
        <v>3</v>
      </c>
      <c r="BJ705" t="s">
        <v>7424</v>
      </c>
      <c r="BK705" t="s">
        <v>6433</v>
      </c>
      <c r="BL705" t="s">
        <v>7425</v>
      </c>
      <c r="BM705" t="s">
        <v>7426</v>
      </c>
      <c r="BN705" t="s">
        <v>74</v>
      </c>
      <c r="BO705" t="s">
        <v>74</v>
      </c>
      <c r="BP705" t="s">
        <v>74</v>
      </c>
      <c r="BQ705" t="s">
        <v>74</v>
      </c>
      <c r="BR705" t="s">
        <v>91</v>
      </c>
      <c r="BS705" t="s">
        <v>7432</v>
      </c>
      <c r="BT705" t="str">
        <f>HYPERLINK("https%3A%2F%2Fwww.webofscience.com%2Fwos%2Fwoscc%2Ffull-record%2FWOS:A1993BA46R00301","View Full Record in Web of Science")</f>
        <v>View Full Record in Web of Science</v>
      </c>
    </row>
    <row r="706" spans="1:72" x14ac:dyDescent="0.15">
      <c r="A706" t="s">
        <v>6421</v>
      </c>
      <c r="B706" t="s">
        <v>7433</v>
      </c>
      <c r="C706" t="s">
        <v>74</v>
      </c>
      <c r="D706" t="s">
        <v>7434</v>
      </c>
      <c r="E706" t="s">
        <v>74</v>
      </c>
      <c r="F706" t="s">
        <v>7433</v>
      </c>
      <c r="G706" t="s">
        <v>74</v>
      </c>
      <c r="H706" t="s">
        <v>74</v>
      </c>
      <c r="I706" t="s">
        <v>7435</v>
      </c>
      <c r="J706" t="s">
        <v>7436</v>
      </c>
      <c r="K706" t="s">
        <v>7437</v>
      </c>
      <c r="L706" t="s">
        <v>74</v>
      </c>
      <c r="M706" t="s">
        <v>77</v>
      </c>
      <c r="N706" t="s">
        <v>6426</v>
      </c>
      <c r="O706" t="s">
        <v>7438</v>
      </c>
      <c r="P706">
        <v>1992</v>
      </c>
      <c r="Q706" t="s">
        <v>7439</v>
      </c>
      <c r="R706" t="s">
        <v>74</v>
      </c>
      <c r="S706" t="s">
        <v>74</v>
      </c>
      <c r="T706" t="s">
        <v>74</v>
      </c>
      <c r="U706" t="s">
        <v>74</v>
      </c>
      <c r="V706" t="s">
        <v>74</v>
      </c>
      <c r="W706" t="s">
        <v>1994</v>
      </c>
      <c r="X706" t="s">
        <v>138</v>
      </c>
      <c r="Y706" t="s">
        <v>74</v>
      </c>
      <c r="Z706" t="s">
        <v>74</v>
      </c>
      <c r="AA706" t="s">
        <v>74</v>
      </c>
      <c r="AB706" t="s">
        <v>74</v>
      </c>
      <c r="AC706" t="s">
        <v>74</v>
      </c>
      <c r="AD706" t="s">
        <v>74</v>
      </c>
      <c r="AE706" t="s">
        <v>74</v>
      </c>
      <c r="AF706" t="s">
        <v>74</v>
      </c>
      <c r="AG706">
        <v>0</v>
      </c>
      <c r="AH706">
        <v>3</v>
      </c>
      <c r="AI706">
        <v>3</v>
      </c>
      <c r="AJ706">
        <v>0</v>
      </c>
      <c r="AK706">
        <v>0</v>
      </c>
      <c r="AL706" t="s">
        <v>7440</v>
      </c>
      <c r="AM706" t="s">
        <v>1515</v>
      </c>
      <c r="AN706" t="s">
        <v>7441</v>
      </c>
      <c r="AO706" t="s">
        <v>7442</v>
      </c>
      <c r="AP706" t="s">
        <v>74</v>
      </c>
      <c r="AQ706" t="s">
        <v>7443</v>
      </c>
      <c r="AR706" t="s">
        <v>7444</v>
      </c>
      <c r="AS706" t="s">
        <v>74</v>
      </c>
      <c r="AT706" t="s">
        <v>74</v>
      </c>
      <c r="AU706">
        <v>1993</v>
      </c>
      <c r="AV706">
        <v>25</v>
      </c>
      <c r="AW706" t="s">
        <v>74</v>
      </c>
      <c r="AX706">
        <v>2</v>
      </c>
      <c r="AY706" t="s">
        <v>74</v>
      </c>
      <c r="AZ706" t="s">
        <v>74</v>
      </c>
      <c r="BA706" t="s">
        <v>74</v>
      </c>
      <c r="BB706">
        <v>948</v>
      </c>
      <c r="BC706">
        <v>952</v>
      </c>
      <c r="BD706" t="s">
        <v>74</v>
      </c>
      <c r="BE706" t="s">
        <v>74</v>
      </c>
      <c r="BF706" t="s">
        <v>74</v>
      </c>
      <c r="BG706" t="s">
        <v>74</v>
      </c>
      <c r="BH706" t="s">
        <v>74</v>
      </c>
      <c r="BI706">
        <v>5</v>
      </c>
      <c r="BJ706" t="s">
        <v>7445</v>
      </c>
      <c r="BK706" t="s">
        <v>6433</v>
      </c>
      <c r="BL706" t="s">
        <v>184</v>
      </c>
      <c r="BM706" t="s">
        <v>7446</v>
      </c>
      <c r="BN706" t="s">
        <v>74</v>
      </c>
      <c r="BO706" t="s">
        <v>74</v>
      </c>
      <c r="BP706" t="s">
        <v>74</v>
      </c>
      <c r="BQ706" t="s">
        <v>74</v>
      </c>
      <c r="BR706" t="s">
        <v>91</v>
      </c>
      <c r="BS706" t="s">
        <v>7447</v>
      </c>
      <c r="BT706" t="str">
        <f>HYPERLINK("https%3A%2F%2Fwww.webofscience.com%2Fwos%2Fwoscc%2Ffull-record%2FWOS:A1993BZ87X00057","View Full Record in Web of Science")</f>
        <v>View Full Record in Web of Science</v>
      </c>
    </row>
    <row r="707" spans="1:72" x14ac:dyDescent="0.15">
      <c r="A707" t="s">
        <v>6421</v>
      </c>
      <c r="B707" t="s">
        <v>7448</v>
      </c>
      <c r="C707" t="s">
        <v>74</v>
      </c>
      <c r="D707" t="s">
        <v>7434</v>
      </c>
      <c r="E707" t="s">
        <v>74</v>
      </c>
      <c r="F707" t="s">
        <v>7448</v>
      </c>
      <c r="G707" t="s">
        <v>74</v>
      </c>
      <c r="H707" t="s">
        <v>74</v>
      </c>
      <c r="I707" t="s">
        <v>7449</v>
      </c>
      <c r="J707" t="s">
        <v>7436</v>
      </c>
      <c r="K707" t="s">
        <v>7437</v>
      </c>
      <c r="L707" t="s">
        <v>74</v>
      </c>
      <c r="M707" t="s">
        <v>77</v>
      </c>
      <c r="N707" t="s">
        <v>6426</v>
      </c>
      <c r="O707" t="s">
        <v>7438</v>
      </c>
      <c r="P707">
        <v>1992</v>
      </c>
      <c r="Q707" t="s">
        <v>7439</v>
      </c>
      <c r="R707" t="s">
        <v>74</v>
      </c>
      <c r="S707" t="s">
        <v>74</v>
      </c>
      <c r="T707" t="s">
        <v>74</v>
      </c>
      <c r="U707" t="s">
        <v>74</v>
      </c>
      <c r="V707" t="s">
        <v>74</v>
      </c>
      <c r="W707" t="s">
        <v>7450</v>
      </c>
      <c r="X707" t="s">
        <v>7451</v>
      </c>
      <c r="Y707" t="s">
        <v>74</v>
      </c>
      <c r="Z707" t="s">
        <v>74</v>
      </c>
      <c r="AA707" t="s">
        <v>7452</v>
      </c>
      <c r="AB707" t="s">
        <v>7453</v>
      </c>
      <c r="AC707" t="s">
        <v>74</v>
      </c>
      <c r="AD707" t="s">
        <v>74</v>
      </c>
      <c r="AE707" t="s">
        <v>74</v>
      </c>
      <c r="AF707" t="s">
        <v>74</v>
      </c>
      <c r="AG707">
        <v>0</v>
      </c>
      <c r="AH707">
        <v>6</v>
      </c>
      <c r="AI707">
        <v>6</v>
      </c>
      <c r="AJ707">
        <v>0</v>
      </c>
      <c r="AK707">
        <v>0</v>
      </c>
      <c r="AL707" t="s">
        <v>7440</v>
      </c>
      <c r="AM707" t="s">
        <v>1515</v>
      </c>
      <c r="AN707" t="s">
        <v>7441</v>
      </c>
      <c r="AO707" t="s">
        <v>7442</v>
      </c>
      <c r="AP707" t="s">
        <v>74</v>
      </c>
      <c r="AQ707" t="s">
        <v>7443</v>
      </c>
      <c r="AR707" t="s">
        <v>7444</v>
      </c>
      <c r="AS707" t="s">
        <v>74</v>
      </c>
      <c r="AT707" t="s">
        <v>74</v>
      </c>
      <c r="AU707">
        <v>1993</v>
      </c>
      <c r="AV707">
        <v>25</v>
      </c>
      <c r="AW707" t="s">
        <v>74</v>
      </c>
      <c r="AX707">
        <v>2</v>
      </c>
      <c r="AY707" t="s">
        <v>74</v>
      </c>
      <c r="AZ707" t="s">
        <v>74</v>
      </c>
      <c r="BA707" t="s">
        <v>74</v>
      </c>
      <c r="BB707">
        <v>960</v>
      </c>
      <c r="BC707">
        <v>965</v>
      </c>
      <c r="BD707" t="s">
        <v>74</v>
      </c>
      <c r="BE707" t="s">
        <v>74</v>
      </c>
      <c r="BF707" t="s">
        <v>74</v>
      </c>
      <c r="BG707" t="s">
        <v>74</v>
      </c>
      <c r="BH707" t="s">
        <v>74</v>
      </c>
      <c r="BI707">
        <v>6</v>
      </c>
      <c r="BJ707" t="s">
        <v>7445</v>
      </c>
      <c r="BK707" t="s">
        <v>6433</v>
      </c>
      <c r="BL707" t="s">
        <v>184</v>
      </c>
      <c r="BM707" t="s">
        <v>7446</v>
      </c>
      <c r="BN707" t="s">
        <v>74</v>
      </c>
      <c r="BO707" t="s">
        <v>74</v>
      </c>
      <c r="BP707" t="s">
        <v>74</v>
      </c>
      <c r="BQ707" t="s">
        <v>74</v>
      </c>
      <c r="BR707" t="s">
        <v>91</v>
      </c>
      <c r="BS707" t="s">
        <v>7454</v>
      </c>
      <c r="BT707" t="str">
        <f>HYPERLINK("https%3A%2F%2Fwww.webofscience.com%2Fwos%2Fwoscc%2Ffull-record%2FWOS:A1993BZ87X00060","View Full Record in Web of Science")</f>
        <v>View Full Record in Web of Science</v>
      </c>
    </row>
    <row r="708" spans="1:72" x14ac:dyDescent="0.15">
      <c r="A708" t="s">
        <v>72</v>
      </c>
      <c r="B708" t="s">
        <v>7100</v>
      </c>
      <c r="C708" t="s">
        <v>74</v>
      </c>
      <c r="D708" t="s">
        <v>74</v>
      </c>
      <c r="E708" t="s">
        <v>74</v>
      </c>
      <c r="F708" t="s">
        <v>7100</v>
      </c>
      <c r="G708" t="s">
        <v>74</v>
      </c>
      <c r="H708" t="s">
        <v>74</v>
      </c>
      <c r="I708" t="s">
        <v>7455</v>
      </c>
      <c r="J708" t="s">
        <v>7456</v>
      </c>
      <c r="K708" t="s">
        <v>74</v>
      </c>
      <c r="L708" t="s">
        <v>74</v>
      </c>
      <c r="M708" t="s">
        <v>77</v>
      </c>
      <c r="N708" t="s">
        <v>78</v>
      </c>
      <c r="O708" t="s">
        <v>74</v>
      </c>
      <c r="P708" t="s">
        <v>74</v>
      </c>
      <c r="Q708" t="s">
        <v>74</v>
      </c>
      <c r="R708" t="s">
        <v>74</v>
      </c>
      <c r="S708" t="s">
        <v>74</v>
      </c>
      <c r="T708" t="s">
        <v>7457</v>
      </c>
      <c r="U708" t="s">
        <v>7458</v>
      </c>
      <c r="V708" t="s">
        <v>7459</v>
      </c>
      <c r="W708" t="s">
        <v>7104</v>
      </c>
      <c r="X708" t="s">
        <v>3519</v>
      </c>
      <c r="Y708" t="s">
        <v>74</v>
      </c>
      <c r="Z708" t="s">
        <v>74</v>
      </c>
      <c r="AA708" t="s">
        <v>74</v>
      </c>
      <c r="AB708" t="s">
        <v>74</v>
      </c>
      <c r="AC708" t="s">
        <v>74</v>
      </c>
      <c r="AD708" t="s">
        <v>74</v>
      </c>
      <c r="AE708" t="s">
        <v>74</v>
      </c>
      <c r="AF708" t="s">
        <v>74</v>
      </c>
      <c r="AG708">
        <v>39</v>
      </c>
      <c r="AH708">
        <v>25</v>
      </c>
      <c r="AI708">
        <v>26</v>
      </c>
      <c r="AJ708">
        <v>0</v>
      </c>
      <c r="AK708">
        <v>10</v>
      </c>
      <c r="AL708" t="s">
        <v>7460</v>
      </c>
      <c r="AM708" t="s">
        <v>2971</v>
      </c>
      <c r="AN708" t="s">
        <v>7461</v>
      </c>
      <c r="AO708" t="s">
        <v>7462</v>
      </c>
      <c r="AP708" t="s">
        <v>74</v>
      </c>
      <c r="AQ708" t="s">
        <v>74</v>
      </c>
      <c r="AR708" t="s">
        <v>7463</v>
      </c>
      <c r="AS708" t="s">
        <v>7464</v>
      </c>
      <c r="AT708" t="s">
        <v>74</v>
      </c>
      <c r="AU708">
        <v>1993</v>
      </c>
      <c r="AV708">
        <v>50</v>
      </c>
      <c r="AW708">
        <v>2</v>
      </c>
      <c r="AX708" t="s">
        <v>74</v>
      </c>
      <c r="AY708" t="s">
        <v>74</v>
      </c>
      <c r="AZ708" t="s">
        <v>74</v>
      </c>
      <c r="BA708" t="s">
        <v>74</v>
      </c>
      <c r="BB708">
        <v>129</v>
      </c>
      <c r="BC708">
        <v>146</v>
      </c>
      <c r="BD708" t="s">
        <v>74</v>
      </c>
      <c r="BE708" t="s">
        <v>7465</v>
      </c>
      <c r="BF708" t="str">
        <f>HYPERLINK("http://dx.doi.org/10.1080/03067319308027591","http://dx.doi.org/10.1080/03067319308027591")</f>
        <v>http://dx.doi.org/10.1080/03067319308027591</v>
      </c>
      <c r="BG708" t="s">
        <v>74</v>
      </c>
      <c r="BH708" t="s">
        <v>74</v>
      </c>
      <c r="BI708">
        <v>18</v>
      </c>
      <c r="BJ708" t="s">
        <v>7466</v>
      </c>
      <c r="BK708" t="s">
        <v>88</v>
      </c>
      <c r="BL708" t="s">
        <v>7467</v>
      </c>
      <c r="BM708" t="s">
        <v>7468</v>
      </c>
      <c r="BN708" t="s">
        <v>74</v>
      </c>
      <c r="BO708" t="s">
        <v>74</v>
      </c>
      <c r="BP708" t="s">
        <v>74</v>
      </c>
      <c r="BQ708" t="s">
        <v>74</v>
      </c>
      <c r="BR708" t="s">
        <v>91</v>
      </c>
      <c r="BS708" t="s">
        <v>7469</v>
      </c>
      <c r="BT708" t="str">
        <f>HYPERLINK("https%3A%2F%2Fwww.webofscience.com%2Fwos%2Fwoscc%2Ffull-record%2FWOS:A1993LZ45300006","View Full Record in Web of Science")</f>
        <v>View Full Record in Web of Science</v>
      </c>
    </row>
    <row r="709" spans="1:72" x14ac:dyDescent="0.15">
      <c r="A709" t="s">
        <v>72</v>
      </c>
      <c r="B709" t="s">
        <v>7470</v>
      </c>
      <c r="C709" t="s">
        <v>74</v>
      </c>
      <c r="D709" t="s">
        <v>74</v>
      </c>
      <c r="E709" t="s">
        <v>74</v>
      </c>
      <c r="F709" t="s">
        <v>7470</v>
      </c>
      <c r="G709" t="s">
        <v>74</v>
      </c>
      <c r="H709" t="s">
        <v>74</v>
      </c>
      <c r="I709" t="s">
        <v>7471</v>
      </c>
      <c r="J709" t="s">
        <v>7472</v>
      </c>
      <c r="K709" t="s">
        <v>74</v>
      </c>
      <c r="L709" t="s">
        <v>74</v>
      </c>
      <c r="M709" t="s">
        <v>77</v>
      </c>
      <c r="N709" t="s">
        <v>78</v>
      </c>
      <c r="O709" t="s">
        <v>74</v>
      </c>
      <c r="P709" t="s">
        <v>74</v>
      </c>
      <c r="Q709" t="s">
        <v>74</v>
      </c>
      <c r="R709" t="s">
        <v>74</v>
      </c>
      <c r="S709" t="s">
        <v>74</v>
      </c>
      <c r="T709" t="s">
        <v>74</v>
      </c>
      <c r="U709" t="s">
        <v>7473</v>
      </c>
      <c r="V709" t="s">
        <v>7474</v>
      </c>
      <c r="W709" t="s">
        <v>7475</v>
      </c>
      <c r="X709" t="s">
        <v>1243</v>
      </c>
      <c r="Y709" t="s">
        <v>7476</v>
      </c>
      <c r="Z709" t="s">
        <v>74</v>
      </c>
      <c r="AA709" t="s">
        <v>74</v>
      </c>
      <c r="AB709" t="s">
        <v>74</v>
      </c>
      <c r="AC709" t="s">
        <v>74</v>
      </c>
      <c r="AD709" t="s">
        <v>74</v>
      </c>
      <c r="AE709" t="s">
        <v>74</v>
      </c>
      <c r="AF709" t="s">
        <v>74</v>
      </c>
      <c r="AG709">
        <v>29</v>
      </c>
      <c r="AH709">
        <v>83</v>
      </c>
      <c r="AI709">
        <v>85</v>
      </c>
      <c r="AJ709">
        <v>0</v>
      </c>
      <c r="AK709">
        <v>4</v>
      </c>
      <c r="AL709" t="s">
        <v>1496</v>
      </c>
      <c r="AM709" t="s">
        <v>257</v>
      </c>
      <c r="AN709" t="s">
        <v>1497</v>
      </c>
      <c r="AO709" t="s">
        <v>7477</v>
      </c>
      <c r="AP709" t="s">
        <v>74</v>
      </c>
      <c r="AQ709" t="s">
        <v>74</v>
      </c>
      <c r="AR709" t="s">
        <v>7478</v>
      </c>
      <c r="AS709" t="s">
        <v>7479</v>
      </c>
      <c r="AT709" t="s">
        <v>6477</v>
      </c>
      <c r="AU709">
        <v>1993</v>
      </c>
      <c r="AV709">
        <v>43</v>
      </c>
      <c r="AW709">
        <v>1</v>
      </c>
      <c r="AX709" t="s">
        <v>74</v>
      </c>
      <c r="AY709" t="s">
        <v>74</v>
      </c>
      <c r="AZ709" t="s">
        <v>74</v>
      </c>
      <c r="BA709" t="s">
        <v>74</v>
      </c>
      <c r="BB709">
        <v>77</v>
      </c>
      <c r="BC709">
        <v>83</v>
      </c>
      <c r="BD709" t="s">
        <v>74</v>
      </c>
      <c r="BE709" t="s">
        <v>7480</v>
      </c>
      <c r="BF709" t="str">
        <f>HYPERLINK("http://dx.doi.org/10.1099/00207713-43-1-77","http://dx.doi.org/10.1099/00207713-43-1-77")</f>
        <v>http://dx.doi.org/10.1099/00207713-43-1-77</v>
      </c>
      <c r="BG709" t="s">
        <v>74</v>
      </c>
      <c r="BH709" t="s">
        <v>74</v>
      </c>
      <c r="BI709">
        <v>7</v>
      </c>
      <c r="BJ709" t="s">
        <v>5356</v>
      </c>
      <c r="BK709" t="s">
        <v>88</v>
      </c>
      <c r="BL709" t="s">
        <v>5356</v>
      </c>
      <c r="BM709" t="s">
        <v>7481</v>
      </c>
      <c r="BN709">
        <v>7678983</v>
      </c>
      <c r="BO709" t="s">
        <v>169</v>
      </c>
      <c r="BP709" t="s">
        <v>74</v>
      </c>
      <c r="BQ709" t="s">
        <v>74</v>
      </c>
      <c r="BR709" t="s">
        <v>91</v>
      </c>
      <c r="BS709" t="s">
        <v>7482</v>
      </c>
      <c r="BT709" t="str">
        <f>HYPERLINK("https%3A%2F%2Fwww.webofscience.com%2Fwos%2Fwoscc%2Ffull-record%2FWOS:A1993KG45700012","View Full Record in Web of Science")</f>
        <v>View Full Record in Web of Science</v>
      </c>
    </row>
    <row r="710" spans="1:72" x14ac:dyDescent="0.15">
      <c r="A710" t="s">
        <v>6421</v>
      </c>
      <c r="B710" t="s">
        <v>7483</v>
      </c>
      <c r="C710" t="s">
        <v>74</v>
      </c>
      <c r="D710" t="s">
        <v>7484</v>
      </c>
      <c r="E710" t="s">
        <v>74</v>
      </c>
      <c r="F710" t="s">
        <v>7483</v>
      </c>
      <c r="G710" t="s">
        <v>74</v>
      </c>
      <c r="H710" t="s">
        <v>74</v>
      </c>
      <c r="I710" t="s">
        <v>7485</v>
      </c>
      <c r="J710" t="s">
        <v>7486</v>
      </c>
      <c r="K710" t="s">
        <v>7487</v>
      </c>
      <c r="L710" t="s">
        <v>74</v>
      </c>
      <c r="M710" t="s">
        <v>77</v>
      </c>
      <c r="N710" t="s">
        <v>6426</v>
      </c>
      <c r="O710" t="s">
        <v>7488</v>
      </c>
      <c r="P710" t="s">
        <v>7489</v>
      </c>
      <c r="Q710" t="s">
        <v>7490</v>
      </c>
      <c r="R710" t="s">
        <v>74</v>
      </c>
      <c r="S710" t="s">
        <v>74</v>
      </c>
      <c r="T710" t="s">
        <v>74</v>
      </c>
      <c r="U710" t="s">
        <v>74</v>
      </c>
      <c r="V710" t="s">
        <v>74</v>
      </c>
      <c r="W710" t="s">
        <v>74</v>
      </c>
      <c r="X710" t="s">
        <v>74</v>
      </c>
      <c r="Y710" t="s">
        <v>74</v>
      </c>
      <c r="Z710" t="s">
        <v>74</v>
      </c>
      <c r="AA710" t="s">
        <v>74</v>
      </c>
      <c r="AB710" t="s">
        <v>74</v>
      </c>
      <c r="AC710" t="s">
        <v>74</v>
      </c>
      <c r="AD710" t="s">
        <v>74</v>
      </c>
      <c r="AE710" t="s">
        <v>74</v>
      </c>
      <c r="AF710" t="s">
        <v>74</v>
      </c>
      <c r="AG710">
        <v>0</v>
      </c>
      <c r="AH710">
        <v>0</v>
      </c>
      <c r="AI710">
        <v>0</v>
      </c>
      <c r="AJ710">
        <v>0</v>
      </c>
      <c r="AK710">
        <v>0</v>
      </c>
      <c r="AL710" t="s">
        <v>7491</v>
      </c>
      <c r="AM710" t="s">
        <v>7492</v>
      </c>
      <c r="AN710" t="s">
        <v>7492</v>
      </c>
      <c r="AO710" t="s">
        <v>74</v>
      </c>
      <c r="AP710" t="s">
        <v>74</v>
      </c>
      <c r="AQ710" t="s">
        <v>7493</v>
      </c>
      <c r="AR710" t="s">
        <v>7494</v>
      </c>
      <c r="AS710" t="s">
        <v>74</v>
      </c>
      <c r="AT710" t="s">
        <v>74</v>
      </c>
      <c r="AU710">
        <v>1993</v>
      </c>
      <c r="AV710" t="s">
        <v>74</v>
      </c>
      <c r="AW710" t="s">
        <v>74</v>
      </c>
      <c r="AX710" t="s">
        <v>74</v>
      </c>
      <c r="AY710" t="s">
        <v>74</v>
      </c>
      <c r="AZ710" t="s">
        <v>74</v>
      </c>
      <c r="BA710" t="s">
        <v>74</v>
      </c>
      <c r="BB710">
        <v>245</v>
      </c>
      <c r="BC710">
        <v>247</v>
      </c>
      <c r="BD710" t="s">
        <v>74</v>
      </c>
      <c r="BE710" t="s">
        <v>74</v>
      </c>
      <c r="BF710" t="s">
        <v>74</v>
      </c>
      <c r="BG710" t="s">
        <v>74</v>
      </c>
      <c r="BH710" t="s">
        <v>74</v>
      </c>
      <c r="BI710">
        <v>3</v>
      </c>
      <c r="BJ710" t="s">
        <v>403</v>
      </c>
      <c r="BK710" t="s">
        <v>6433</v>
      </c>
      <c r="BL710" t="s">
        <v>403</v>
      </c>
      <c r="BM710" t="s">
        <v>7495</v>
      </c>
      <c r="BN710" t="s">
        <v>74</v>
      </c>
      <c r="BO710" t="s">
        <v>74</v>
      </c>
      <c r="BP710" t="s">
        <v>74</v>
      </c>
      <c r="BQ710" t="s">
        <v>74</v>
      </c>
      <c r="BR710" t="s">
        <v>91</v>
      </c>
      <c r="BS710" t="s">
        <v>7496</v>
      </c>
      <c r="BT710" t="str">
        <f>HYPERLINK("https%3A%2F%2Fwww.webofscience.com%2Fwos%2Fwoscc%2Ffull-record%2FWOS:A1993BY75Y00061","View Full Record in Web of Science")</f>
        <v>View Full Record in Web of Science</v>
      </c>
    </row>
    <row r="711" spans="1:72" x14ac:dyDescent="0.15">
      <c r="A711" t="s">
        <v>72</v>
      </c>
      <c r="B711" t="s">
        <v>7497</v>
      </c>
      <c r="C711" t="s">
        <v>74</v>
      </c>
      <c r="D711" t="s">
        <v>74</v>
      </c>
      <c r="E711" t="s">
        <v>74</v>
      </c>
      <c r="F711" t="s">
        <v>7497</v>
      </c>
      <c r="G711" t="s">
        <v>74</v>
      </c>
      <c r="H711" t="s">
        <v>74</v>
      </c>
      <c r="I711" t="s">
        <v>7498</v>
      </c>
      <c r="J711" t="s">
        <v>7499</v>
      </c>
      <c r="K711" t="s">
        <v>74</v>
      </c>
      <c r="L711" t="s">
        <v>74</v>
      </c>
      <c r="M711" t="s">
        <v>77</v>
      </c>
      <c r="N711" t="s">
        <v>884</v>
      </c>
      <c r="O711" t="s">
        <v>7500</v>
      </c>
      <c r="P711" t="s">
        <v>7501</v>
      </c>
      <c r="Q711" t="s">
        <v>7502</v>
      </c>
      <c r="R711" t="s">
        <v>74</v>
      </c>
      <c r="S711" t="s">
        <v>74</v>
      </c>
      <c r="T711" t="s">
        <v>7503</v>
      </c>
      <c r="U711" t="s">
        <v>7504</v>
      </c>
      <c r="V711" t="s">
        <v>7505</v>
      </c>
      <c r="W711" t="s">
        <v>7506</v>
      </c>
      <c r="X711" t="s">
        <v>7507</v>
      </c>
      <c r="Y711" t="s">
        <v>7508</v>
      </c>
      <c r="Z711" t="s">
        <v>74</v>
      </c>
      <c r="AA711" t="s">
        <v>74</v>
      </c>
      <c r="AB711" t="s">
        <v>74</v>
      </c>
      <c r="AC711" t="s">
        <v>74</v>
      </c>
      <c r="AD711" t="s">
        <v>74</v>
      </c>
      <c r="AE711" t="s">
        <v>74</v>
      </c>
      <c r="AF711" t="s">
        <v>74</v>
      </c>
      <c r="AG711">
        <v>22</v>
      </c>
      <c r="AH711">
        <v>9</v>
      </c>
      <c r="AI711">
        <v>10</v>
      </c>
      <c r="AJ711">
        <v>0</v>
      </c>
      <c r="AK711">
        <v>3</v>
      </c>
      <c r="AL711" t="s">
        <v>7460</v>
      </c>
      <c r="AM711" t="s">
        <v>2971</v>
      </c>
      <c r="AN711" t="s">
        <v>7461</v>
      </c>
      <c r="AO711" t="s">
        <v>7509</v>
      </c>
      <c r="AP711" t="s">
        <v>74</v>
      </c>
      <c r="AQ711" t="s">
        <v>74</v>
      </c>
      <c r="AR711" t="s">
        <v>7499</v>
      </c>
      <c r="AS711" t="s">
        <v>74</v>
      </c>
      <c r="AT711" t="s">
        <v>74</v>
      </c>
      <c r="AU711">
        <v>1993</v>
      </c>
      <c r="AV711">
        <v>29</v>
      </c>
      <c r="AW711" t="s">
        <v>749</v>
      </c>
      <c r="AX711" t="s">
        <v>74</v>
      </c>
      <c r="AY711" t="s">
        <v>74</v>
      </c>
      <c r="AZ711" t="s">
        <v>74</v>
      </c>
      <c r="BA711" t="s">
        <v>74</v>
      </c>
      <c r="BB711">
        <v>21</v>
      </c>
      <c r="BC711">
        <v>25</v>
      </c>
      <c r="BD711" t="s">
        <v>74</v>
      </c>
      <c r="BE711" t="s">
        <v>7510</v>
      </c>
      <c r="BF711" t="str">
        <f>HYPERLINK("http://dx.doi.org/10.1080/10256019308046131","http://dx.doi.org/10.1080/10256019308046131")</f>
        <v>http://dx.doi.org/10.1080/10256019308046131</v>
      </c>
      <c r="BG711" t="s">
        <v>74</v>
      </c>
      <c r="BH711" t="s">
        <v>74</v>
      </c>
      <c r="BI711">
        <v>5</v>
      </c>
      <c r="BJ711" t="s">
        <v>7511</v>
      </c>
      <c r="BK711" t="s">
        <v>894</v>
      </c>
      <c r="BL711" t="s">
        <v>6125</v>
      </c>
      <c r="BM711" t="s">
        <v>7512</v>
      </c>
      <c r="BN711" t="s">
        <v>74</v>
      </c>
      <c r="BO711" t="s">
        <v>74</v>
      </c>
      <c r="BP711" t="s">
        <v>74</v>
      </c>
      <c r="BQ711" t="s">
        <v>74</v>
      </c>
      <c r="BR711" t="s">
        <v>91</v>
      </c>
      <c r="BS711" t="s">
        <v>7513</v>
      </c>
      <c r="BT711" t="str">
        <f>HYPERLINK("https%3A%2F%2Fwww.webofscience.com%2Fwos%2Fwoscc%2Ffull-record%2FWOS:A1993MC23800005","View Full Record in Web of Science")</f>
        <v>View Full Record in Web of Science</v>
      </c>
    </row>
    <row r="712" spans="1:72" x14ac:dyDescent="0.15">
      <c r="A712" t="s">
        <v>72</v>
      </c>
      <c r="B712" t="s">
        <v>7514</v>
      </c>
      <c r="C712" t="s">
        <v>74</v>
      </c>
      <c r="D712" t="s">
        <v>74</v>
      </c>
      <c r="E712" t="s">
        <v>74</v>
      </c>
      <c r="F712" t="s">
        <v>7514</v>
      </c>
      <c r="G712" t="s">
        <v>74</v>
      </c>
      <c r="H712" t="s">
        <v>74</v>
      </c>
      <c r="I712" t="s">
        <v>7515</v>
      </c>
      <c r="J712" t="s">
        <v>7516</v>
      </c>
      <c r="K712" t="s">
        <v>74</v>
      </c>
      <c r="L712" t="s">
        <v>74</v>
      </c>
      <c r="M712" t="s">
        <v>77</v>
      </c>
      <c r="N712" t="s">
        <v>52</v>
      </c>
      <c r="O712" t="s">
        <v>74</v>
      </c>
      <c r="P712" t="s">
        <v>74</v>
      </c>
      <c r="Q712" t="s">
        <v>74</v>
      </c>
      <c r="R712" t="s">
        <v>74</v>
      </c>
      <c r="S712" t="s">
        <v>74</v>
      </c>
      <c r="T712" t="s">
        <v>74</v>
      </c>
      <c r="U712" t="s">
        <v>74</v>
      </c>
      <c r="V712" t="s">
        <v>74</v>
      </c>
      <c r="W712" t="s">
        <v>74</v>
      </c>
      <c r="X712" t="s">
        <v>74</v>
      </c>
      <c r="Y712" t="s">
        <v>74</v>
      </c>
      <c r="Z712" t="s">
        <v>74</v>
      </c>
      <c r="AA712" t="s">
        <v>74</v>
      </c>
      <c r="AB712" t="s">
        <v>74</v>
      </c>
      <c r="AC712" t="s">
        <v>74</v>
      </c>
      <c r="AD712" t="s">
        <v>74</v>
      </c>
      <c r="AE712" t="s">
        <v>74</v>
      </c>
      <c r="AF712" t="s">
        <v>74</v>
      </c>
      <c r="AG712">
        <v>0</v>
      </c>
      <c r="AH712">
        <v>0</v>
      </c>
      <c r="AI712">
        <v>0</v>
      </c>
      <c r="AJ712">
        <v>0</v>
      </c>
      <c r="AK712">
        <v>0</v>
      </c>
      <c r="AL712" t="s">
        <v>7517</v>
      </c>
      <c r="AM712" t="s">
        <v>7518</v>
      </c>
      <c r="AN712" t="s">
        <v>7519</v>
      </c>
      <c r="AO712" t="s">
        <v>7520</v>
      </c>
      <c r="AP712" t="s">
        <v>74</v>
      </c>
      <c r="AQ712" t="s">
        <v>74</v>
      </c>
      <c r="AR712" t="s">
        <v>7521</v>
      </c>
      <c r="AS712" t="s">
        <v>7522</v>
      </c>
      <c r="AT712" t="s">
        <v>6477</v>
      </c>
      <c r="AU712">
        <v>1993</v>
      </c>
      <c r="AV712">
        <v>91</v>
      </c>
      <c r="AW712">
        <v>1</v>
      </c>
      <c r="AX712">
        <v>2</v>
      </c>
      <c r="AY712" t="s">
        <v>74</v>
      </c>
      <c r="AZ712" t="s">
        <v>74</v>
      </c>
      <c r="BA712" t="s">
        <v>74</v>
      </c>
      <c r="BB712">
        <v>328</v>
      </c>
      <c r="BC712">
        <v>328</v>
      </c>
      <c r="BD712" t="s">
        <v>74</v>
      </c>
      <c r="BE712" t="s">
        <v>74</v>
      </c>
      <c r="BF712" t="s">
        <v>74</v>
      </c>
      <c r="BG712" t="s">
        <v>74</v>
      </c>
      <c r="BH712" t="s">
        <v>74</v>
      </c>
      <c r="BI712">
        <v>1</v>
      </c>
      <c r="BJ712" t="s">
        <v>7523</v>
      </c>
      <c r="BK712" t="s">
        <v>88</v>
      </c>
      <c r="BL712" t="s">
        <v>7523</v>
      </c>
      <c r="BM712" t="s">
        <v>7524</v>
      </c>
      <c r="BN712" t="s">
        <v>74</v>
      </c>
      <c r="BO712" t="s">
        <v>74</v>
      </c>
      <c r="BP712" t="s">
        <v>74</v>
      </c>
      <c r="BQ712" t="s">
        <v>74</v>
      </c>
      <c r="BR712" t="s">
        <v>91</v>
      </c>
      <c r="BS712" t="s">
        <v>7525</v>
      </c>
      <c r="BT712" t="str">
        <f>HYPERLINK("https%3A%2F%2Fwww.webofscience.com%2Fwos%2Fwoscc%2Ffull-record%2FWOS:A1993KK43100749","View Full Record in Web of Science")</f>
        <v>View Full Record in Web of Science</v>
      </c>
    </row>
    <row r="713" spans="1:72" x14ac:dyDescent="0.15">
      <c r="A713" t="s">
        <v>72</v>
      </c>
      <c r="B713" t="s">
        <v>7526</v>
      </c>
      <c r="C713" t="s">
        <v>74</v>
      </c>
      <c r="D713" t="s">
        <v>74</v>
      </c>
      <c r="E713" t="s">
        <v>74</v>
      </c>
      <c r="F713" t="s">
        <v>7526</v>
      </c>
      <c r="G713" t="s">
        <v>74</v>
      </c>
      <c r="H713" t="s">
        <v>74</v>
      </c>
      <c r="I713" t="s">
        <v>7527</v>
      </c>
      <c r="J713" t="s">
        <v>7528</v>
      </c>
      <c r="K713" t="s">
        <v>74</v>
      </c>
      <c r="L713" t="s">
        <v>74</v>
      </c>
      <c r="M713" t="s">
        <v>77</v>
      </c>
      <c r="N713" t="s">
        <v>78</v>
      </c>
      <c r="O713" t="s">
        <v>74</v>
      </c>
      <c r="P713" t="s">
        <v>74</v>
      </c>
      <c r="Q713" t="s">
        <v>74</v>
      </c>
      <c r="R713" t="s">
        <v>74</v>
      </c>
      <c r="S713" t="s">
        <v>74</v>
      </c>
      <c r="T713" t="s">
        <v>7529</v>
      </c>
      <c r="U713" t="s">
        <v>7530</v>
      </c>
      <c r="V713" t="s">
        <v>7531</v>
      </c>
      <c r="W713" t="s">
        <v>7532</v>
      </c>
      <c r="X713" t="s">
        <v>7533</v>
      </c>
      <c r="Y713" t="s">
        <v>7534</v>
      </c>
      <c r="Z713" t="s">
        <v>74</v>
      </c>
      <c r="AA713" t="s">
        <v>74</v>
      </c>
      <c r="AB713" t="s">
        <v>74</v>
      </c>
      <c r="AC713" t="s">
        <v>74</v>
      </c>
      <c r="AD713" t="s">
        <v>74</v>
      </c>
      <c r="AE713" t="s">
        <v>74</v>
      </c>
      <c r="AF713" t="s">
        <v>74</v>
      </c>
      <c r="AG713">
        <v>35</v>
      </c>
      <c r="AH713">
        <v>78</v>
      </c>
      <c r="AI713">
        <v>85</v>
      </c>
      <c r="AJ713">
        <v>1</v>
      </c>
      <c r="AK713">
        <v>21</v>
      </c>
      <c r="AL713" t="s">
        <v>139</v>
      </c>
      <c r="AM713" t="s">
        <v>140</v>
      </c>
      <c r="AN713" t="s">
        <v>141</v>
      </c>
      <c r="AO713" t="s">
        <v>7535</v>
      </c>
      <c r="AP713" t="s">
        <v>74</v>
      </c>
      <c r="AQ713" t="s">
        <v>74</v>
      </c>
      <c r="AR713" t="s">
        <v>7536</v>
      </c>
      <c r="AS713" t="s">
        <v>7537</v>
      </c>
      <c r="AT713" t="s">
        <v>74</v>
      </c>
      <c r="AU713">
        <v>1993</v>
      </c>
      <c r="AV713">
        <v>62</v>
      </c>
      <c r="AW713">
        <v>3</v>
      </c>
      <c r="AX713" t="s">
        <v>74</v>
      </c>
      <c r="AY713" t="s">
        <v>74</v>
      </c>
      <c r="AZ713" t="s">
        <v>74</v>
      </c>
      <c r="BA713" t="s">
        <v>74</v>
      </c>
      <c r="BB713">
        <v>551</v>
      </c>
      <c r="BC713">
        <v>564</v>
      </c>
      <c r="BD713" t="s">
        <v>74</v>
      </c>
      <c r="BE713" t="s">
        <v>7538</v>
      </c>
      <c r="BF713" t="str">
        <f>HYPERLINK("http://dx.doi.org/10.2307/5204","http://dx.doi.org/10.2307/5204")</f>
        <v>http://dx.doi.org/10.2307/5204</v>
      </c>
      <c r="BG713" t="s">
        <v>74</v>
      </c>
      <c r="BH713" t="s">
        <v>74</v>
      </c>
      <c r="BI713">
        <v>14</v>
      </c>
      <c r="BJ713" t="s">
        <v>1067</v>
      </c>
      <c r="BK713" t="s">
        <v>88</v>
      </c>
      <c r="BL713" t="s">
        <v>1068</v>
      </c>
      <c r="BM713" t="s">
        <v>7539</v>
      </c>
      <c r="BN713" t="s">
        <v>74</v>
      </c>
      <c r="BO713" t="s">
        <v>74</v>
      </c>
      <c r="BP713" t="s">
        <v>74</v>
      </c>
      <c r="BQ713" t="s">
        <v>74</v>
      </c>
      <c r="BR713" t="s">
        <v>91</v>
      </c>
      <c r="BS713" t="s">
        <v>7540</v>
      </c>
      <c r="BT713" t="str">
        <f>HYPERLINK("https%3A%2F%2Fwww.webofscience.com%2Fwos%2Fwoscc%2Ffull-record%2FWOS:A1993LK28200015","View Full Record in Web of Science")</f>
        <v>View Full Record in Web of Science</v>
      </c>
    </row>
    <row r="714" spans="1:72" x14ac:dyDescent="0.15">
      <c r="A714" t="s">
        <v>72</v>
      </c>
      <c r="B714" t="s">
        <v>7541</v>
      </c>
      <c r="C714" t="s">
        <v>74</v>
      </c>
      <c r="D714" t="s">
        <v>74</v>
      </c>
      <c r="E714" t="s">
        <v>74</v>
      </c>
      <c r="F714" t="s">
        <v>7541</v>
      </c>
      <c r="G714" t="s">
        <v>74</v>
      </c>
      <c r="H714" t="s">
        <v>74</v>
      </c>
      <c r="I714" t="s">
        <v>7542</v>
      </c>
      <c r="J714" t="s">
        <v>7528</v>
      </c>
      <c r="K714" t="s">
        <v>74</v>
      </c>
      <c r="L714" t="s">
        <v>74</v>
      </c>
      <c r="M714" t="s">
        <v>77</v>
      </c>
      <c r="N714" t="s">
        <v>78</v>
      </c>
      <c r="O714" t="s">
        <v>74</v>
      </c>
      <c r="P714" t="s">
        <v>74</v>
      </c>
      <c r="Q714" t="s">
        <v>74</v>
      </c>
      <c r="R714" t="s">
        <v>74</v>
      </c>
      <c r="S714" t="s">
        <v>74</v>
      </c>
      <c r="T714" t="s">
        <v>7543</v>
      </c>
      <c r="U714" t="s">
        <v>7544</v>
      </c>
      <c r="V714" t="s">
        <v>7545</v>
      </c>
      <c r="W714" t="s">
        <v>7546</v>
      </c>
      <c r="X714" t="s">
        <v>7547</v>
      </c>
      <c r="Y714" t="s">
        <v>74</v>
      </c>
      <c r="Z714" t="s">
        <v>74</v>
      </c>
      <c r="AA714" t="s">
        <v>4150</v>
      </c>
      <c r="AB714" t="s">
        <v>74</v>
      </c>
      <c r="AC714" t="s">
        <v>74</v>
      </c>
      <c r="AD714" t="s">
        <v>74</v>
      </c>
      <c r="AE714" t="s">
        <v>74</v>
      </c>
      <c r="AF714" t="s">
        <v>74</v>
      </c>
      <c r="AG714">
        <v>47</v>
      </c>
      <c r="AH714">
        <v>71</v>
      </c>
      <c r="AI714">
        <v>74</v>
      </c>
      <c r="AJ714">
        <v>0</v>
      </c>
      <c r="AK714">
        <v>25</v>
      </c>
      <c r="AL714" t="s">
        <v>139</v>
      </c>
      <c r="AM714" t="s">
        <v>140</v>
      </c>
      <c r="AN714" t="s">
        <v>141</v>
      </c>
      <c r="AO714" t="s">
        <v>7535</v>
      </c>
      <c r="AP714" t="s">
        <v>74</v>
      </c>
      <c r="AQ714" t="s">
        <v>74</v>
      </c>
      <c r="AR714" t="s">
        <v>7536</v>
      </c>
      <c r="AS714" t="s">
        <v>7537</v>
      </c>
      <c r="AT714" t="s">
        <v>74</v>
      </c>
      <c r="AU714">
        <v>1993</v>
      </c>
      <c r="AV714">
        <v>62</v>
      </c>
      <c r="AW714">
        <v>4</v>
      </c>
      <c r="AX714" t="s">
        <v>74</v>
      </c>
      <c r="AY714" t="s">
        <v>74</v>
      </c>
      <c r="AZ714" t="s">
        <v>74</v>
      </c>
      <c r="BA714" t="s">
        <v>74</v>
      </c>
      <c r="BB714">
        <v>634</v>
      </c>
      <c r="BC714">
        <v>646</v>
      </c>
      <c r="BD714" t="s">
        <v>74</v>
      </c>
      <c r="BE714" t="s">
        <v>7548</v>
      </c>
      <c r="BF714" t="str">
        <f>HYPERLINK("http://dx.doi.org/10.2307/5384","http://dx.doi.org/10.2307/5384")</f>
        <v>http://dx.doi.org/10.2307/5384</v>
      </c>
      <c r="BG714" t="s">
        <v>74</v>
      </c>
      <c r="BH714" t="s">
        <v>74</v>
      </c>
      <c r="BI714">
        <v>13</v>
      </c>
      <c r="BJ714" t="s">
        <v>1067</v>
      </c>
      <c r="BK714" t="s">
        <v>88</v>
      </c>
      <c r="BL714" t="s">
        <v>1068</v>
      </c>
      <c r="BM714" t="s">
        <v>7549</v>
      </c>
      <c r="BN714" t="s">
        <v>74</v>
      </c>
      <c r="BO714" t="s">
        <v>74</v>
      </c>
      <c r="BP714" t="s">
        <v>74</v>
      </c>
      <c r="BQ714" t="s">
        <v>74</v>
      </c>
      <c r="BR714" t="s">
        <v>91</v>
      </c>
      <c r="BS714" t="s">
        <v>7550</v>
      </c>
      <c r="BT714" t="str">
        <f>HYPERLINK("https%3A%2F%2Fwww.webofscience.com%2Fwos%2Fwoscc%2Ffull-record%2FWOS:A1993MA34600004","View Full Record in Web of Science")</f>
        <v>View Full Record in Web of Science</v>
      </c>
    </row>
    <row r="715" spans="1:72" x14ac:dyDescent="0.15">
      <c r="A715" t="s">
        <v>72</v>
      </c>
      <c r="B715" t="s">
        <v>7551</v>
      </c>
      <c r="C715" t="s">
        <v>74</v>
      </c>
      <c r="D715" t="s">
        <v>74</v>
      </c>
      <c r="E715" t="s">
        <v>74</v>
      </c>
      <c r="F715" t="s">
        <v>7551</v>
      </c>
      <c r="G715" t="s">
        <v>74</v>
      </c>
      <c r="H715" t="s">
        <v>74</v>
      </c>
      <c r="I715" t="s">
        <v>7552</v>
      </c>
      <c r="J715" t="s">
        <v>869</v>
      </c>
      <c r="K715" t="s">
        <v>74</v>
      </c>
      <c r="L715" t="s">
        <v>74</v>
      </c>
      <c r="M715" t="s">
        <v>77</v>
      </c>
      <c r="N715" t="s">
        <v>78</v>
      </c>
      <c r="O715" t="s">
        <v>74</v>
      </c>
      <c r="P715" t="s">
        <v>74</v>
      </c>
      <c r="Q715" t="s">
        <v>74</v>
      </c>
      <c r="R715" t="s">
        <v>74</v>
      </c>
      <c r="S715" t="s">
        <v>74</v>
      </c>
      <c r="T715" t="s">
        <v>74</v>
      </c>
      <c r="U715" t="s">
        <v>7553</v>
      </c>
      <c r="V715" t="s">
        <v>7554</v>
      </c>
      <c r="W715" t="s">
        <v>7555</v>
      </c>
      <c r="X715" t="s">
        <v>7556</v>
      </c>
      <c r="Y715" t="s">
        <v>7557</v>
      </c>
      <c r="Z715" t="s">
        <v>74</v>
      </c>
      <c r="AA715" t="s">
        <v>7558</v>
      </c>
      <c r="AB715" t="s">
        <v>7559</v>
      </c>
      <c r="AC715" t="s">
        <v>74</v>
      </c>
      <c r="AD715" t="s">
        <v>74</v>
      </c>
      <c r="AE715" t="s">
        <v>74</v>
      </c>
      <c r="AF715" t="s">
        <v>74</v>
      </c>
      <c r="AG715">
        <v>10</v>
      </c>
      <c r="AH715">
        <v>3</v>
      </c>
      <c r="AI715">
        <v>3</v>
      </c>
      <c r="AJ715">
        <v>0</v>
      </c>
      <c r="AK715">
        <v>0</v>
      </c>
      <c r="AL715" t="s">
        <v>873</v>
      </c>
      <c r="AM715" t="s">
        <v>140</v>
      </c>
      <c r="AN715" t="s">
        <v>874</v>
      </c>
      <c r="AO715" t="s">
        <v>875</v>
      </c>
      <c r="AP715" t="s">
        <v>74</v>
      </c>
      <c r="AQ715" t="s">
        <v>74</v>
      </c>
      <c r="AR715" t="s">
        <v>876</v>
      </c>
      <c r="AS715" t="s">
        <v>877</v>
      </c>
      <c r="AT715" t="s">
        <v>6477</v>
      </c>
      <c r="AU715">
        <v>1993</v>
      </c>
      <c r="AV715">
        <v>55</v>
      </c>
      <c r="AW715">
        <v>1</v>
      </c>
      <c r="AX715" t="s">
        <v>74</v>
      </c>
      <c r="AY715" t="s">
        <v>74</v>
      </c>
      <c r="AZ715" t="s">
        <v>74</v>
      </c>
      <c r="BA715" t="s">
        <v>74</v>
      </c>
      <c r="BB715">
        <v>93</v>
      </c>
      <c r="BC715">
        <v>98</v>
      </c>
      <c r="BD715" t="s">
        <v>74</v>
      </c>
      <c r="BE715" t="s">
        <v>7560</v>
      </c>
      <c r="BF715" t="str">
        <f>HYPERLINK("http://dx.doi.org/10.1016/0021-9169(93)90158-U","http://dx.doi.org/10.1016/0021-9169(93)90158-U")</f>
        <v>http://dx.doi.org/10.1016/0021-9169(93)90158-U</v>
      </c>
      <c r="BG715" t="s">
        <v>74</v>
      </c>
      <c r="BH715" t="s">
        <v>74</v>
      </c>
      <c r="BI715">
        <v>6</v>
      </c>
      <c r="BJ715" t="s">
        <v>403</v>
      </c>
      <c r="BK715" t="s">
        <v>88</v>
      </c>
      <c r="BL715" t="s">
        <v>403</v>
      </c>
      <c r="BM715" t="s">
        <v>7561</v>
      </c>
      <c r="BN715" t="s">
        <v>74</v>
      </c>
      <c r="BO715" t="s">
        <v>74</v>
      </c>
      <c r="BP715" t="s">
        <v>74</v>
      </c>
      <c r="BQ715" t="s">
        <v>74</v>
      </c>
      <c r="BR715" t="s">
        <v>91</v>
      </c>
      <c r="BS715" t="s">
        <v>7562</v>
      </c>
      <c r="BT715" t="str">
        <f>HYPERLINK("https%3A%2F%2Fwww.webofscience.com%2Fwos%2Fwoscc%2Ffull-record%2FWOS:A1993KF13200011","View Full Record in Web of Science")</f>
        <v>View Full Record in Web of Science</v>
      </c>
    </row>
    <row r="716" spans="1:72" x14ac:dyDescent="0.15">
      <c r="A716" t="s">
        <v>72</v>
      </c>
      <c r="B716" t="s">
        <v>7563</v>
      </c>
      <c r="C716" t="s">
        <v>74</v>
      </c>
      <c r="D716" t="s">
        <v>74</v>
      </c>
      <c r="E716" t="s">
        <v>74</v>
      </c>
      <c r="F716" t="s">
        <v>7563</v>
      </c>
      <c r="G716" t="s">
        <v>74</v>
      </c>
      <c r="H716" t="s">
        <v>74</v>
      </c>
      <c r="I716" t="s">
        <v>7564</v>
      </c>
      <c r="J716" t="s">
        <v>6076</v>
      </c>
      <c r="K716" t="s">
        <v>74</v>
      </c>
      <c r="L716" t="s">
        <v>74</v>
      </c>
      <c r="M716" t="s">
        <v>77</v>
      </c>
      <c r="N716" t="s">
        <v>78</v>
      </c>
      <c r="O716" t="s">
        <v>74</v>
      </c>
      <c r="P716" t="s">
        <v>74</v>
      </c>
      <c r="Q716" t="s">
        <v>74</v>
      </c>
      <c r="R716" t="s">
        <v>74</v>
      </c>
      <c r="S716" t="s">
        <v>74</v>
      </c>
      <c r="T716" t="s">
        <v>74</v>
      </c>
      <c r="U716" t="s">
        <v>7565</v>
      </c>
      <c r="V716" t="s">
        <v>7566</v>
      </c>
      <c r="W716" t="s">
        <v>74</v>
      </c>
      <c r="X716" t="s">
        <v>74</v>
      </c>
      <c r="Y716" t="s">
        <v>7567</v>
      </c>
      <c r="Z716" t="s">
        <v>74</v>
      </c>
      <c r="AA716" t="s">
        <v>7568</v>
      </c>
      <c r="AB716" t="s">
        <v>74</v>
      </c>
      <c r="AC716" t="s">
        <v>74</v>
      </c>
      <c r="AD716" t="s">
        <v>74</v>
      </c>
      <c r="AE716" t="s">
        <v>74</v>
      </c>
      <c r="AF716" t="s">
        <v>74</v>
      </c>
      <c r="AG716">
        <v>22</v>
      </c>
      <c r="AH716">
        <v>20</v>
      </c>
      <c r="AI716">
        <v>22</v>
      </c>
      <c r="AJ716">
        <v>1</v>
      </c>
      <c r="AK716">
        <v>3</v>
      </c>
      <c r="AL716" t="s">
        <v>956</v>
      </c>
      <c r="AM716" t="s">
        <v>957</v>
      </c>
      <c r="AN716" t="s">
        <v>958</v>
      </c>
      <c r="AO716" t="s">
        <v>6081</v>
      </c>
      <c r="AP716" t="s">
        <v>74</v>
      </c>
      <c r="AQ716" t="s">
        <v>74</v>
      </c>
      <c r="AR716" t="s">
        <v>6082</v>
      </c>
      <c r="AS716" t="s">
        <v>6083</v>
      </c>
      <c r="AT716" t="s">
        <v>6477</v>
      </c>
      <c r="AU716">
        <v>1993</v>
      </c>
      <c r="AV716">
        <v>6</v>
      </c>
      <c r="AW716">
        <v>1</v>
      </c>
      <c r="AX716" t="s">
        <v>74</v>
      </c>
      <c r="AY716" t="s">
        <v>74</v>
      </c>
      <c r="AZ716" t="s">
        <v>74</v>
      </c>
      <c r="BA716" t="s">
        <v>74</v>
      </c>
      <c r="BB716">
        <v>141</v>
      </c>
      <c r="BC716">
        <v>150</v>
      </c>
      <c r="BD716" t="s">
        <v>74</v>
      </c>
      <c r="BE716" t="s">
        <v>7569</v>
      </c>
      <c r="BF716" t="str">
        <f>HYPERLINK("http://dx.doi.org/10.1175/1520-0442(1993)006&lt;0141:ETAMRU&gt;2.0.CO;2","http://dx.doi.org/10.1175/1520-0442(1993)006&lt;0141:ETAMRU&gt;2.0.CO;2")</f>
        <v>http://dx.doi.org/10.1175/1520-0442(1993)006&lt;0141:ETAMRU&gt;2.0.CO;2</v>
      </c>
      <c r="BG716" t="s">
        <v>74</v>
      </c>
      <c r="BH716" t="s">
        <v>74</v>
      </c>
      <c r="BI716">
        <v>10</v>
      </c>
      <c r="BJ716" t="s">
        <v>403</v>
      </c>
      <c r="BK716" t="s">
        <v>88</v>
      </c>
      <c r="BL716" t="s">
        <v>403</v>
      </c>
      <c r="BM716" t="s">
        <v>7570</v>
      </c>
      <c r="BN716" t="s">
        <v>74</v>
      </c>
      <c r="BO716" t="s">
        <v>965</v>
      </c>
      <c r="BP716" t="s">
        <v>74</v>
      </c>
      <c r="BQ716" t="s">
        <v>74</v>
      </c>
      <c r="BR716" t="s">
        <v>91</v>
      </c>
      <c r="BS716" t="s">
        <v>7571</v>
      </c>
      <c r="BT716" t="str">
        <f>HYPERLINK("https%3A%2F%2Fwww.webofscience.com%2Fwos%2Fwoscc%2Ffull-record%2FWOS:A1993KY09700011","View Full Record in Web of Science")</f>
        <v>View Full Record in Web of Science</v>
      </c>
    </row>
    <row r="717" spans="1:72" x14ac:dyDescent="0.15">
      <c r="A717" t="s">
        <v>72</v>
      </c>
      <c r="B717" t="s">
        <v>7572</v>
      </c>
      <c r="C717" t="s">
        <v>74</v>
      </c>
      <c r="D717" t="s">
        <v>74</v>
      </c>
      <c r="E717" t="s">
        <v>74</v>
      </c>
      <c r="F717" t="s">
        <v>7572</v>
      </c>
      <c r="G717" t="s">
        <v>74</v>
      </c>
      <c r="H717" t="s">
        <v>74</v>
      </c>
      <c r="I717" t="s">
        <v>7573</v>
      </c>
      <c r="J717" t="s">
        <v>7574</v>
      </c>
      <c r="K717" t="s">
        <v>74</v>
      </c>
      <c r="L717" t="s">
        <v>74</v>
      </c>
      <c r="M717" t="s">
        <v>77</v>
      </c>
      <c r="N717" t="s">
        <v>599</v>
      </c>
      <c r="O717" t="s">
        <v>74</v>
      </c>
      <c r="P717" t="s">
        <v>74</v>
      </c>
      <c r="Q717" t="s">
        <v>74</v>
      </c>
      <c r="R717" t="s">
        <v>74</v>
      </c>
      <c r="S717" t="s">
        <v>74</v>
      </c>
      <c r="T717" t="s">
        <v>7575</v>
      </c>
      <c r="U717" t="s">
        <v>7576</v>
      </c>
      <c r="V717" t="s">
        <v>74</v>
      </c>
      <c r="W717" t="s">
        <v>7577</v>
      </c>
      <c r="X717" t="s">
        <v>7578</v>
      </c>
      <c r="Y717" t="s">
        <v>74</v>
      </c>
      <c r="Z717" t="s">
        <v>74</v>
      </c>
      <c r="AA717" t="s">
        <v>4073</v>
      </c>
      <c r="AB717" t="s">
        <v>4074</v>
      </c>
      <c r="AC717" t="s">
        <v>74</v>
      </c>
      <c r="AD717" t="s">
        <v>74</v>
      </c>
      <c r="AE717" t="s">
        <v>74</v>
      </c>
      <c r="AF717" t="s">
        <v>74</v>
      </c>
      <c r="AG717">
        <v>20</v>
      </c>
      <c r="AH717">
        <v>37</v>
      </c>
      <c r="AI717">
        <v>39</v>
      </c>
      <c r="AJ717">
        <v>0</v>
      </c>
      <c r="AK717">
        <v>8</v>
      </c>
      <c r="AL717" t="s">
        <v>7579</v>
      </c>
      <c r="AM717" t="s">
        <v>102</v>
      </c>
      <c r="AN717" t="s">
        <v>7580</v>
      </c>
      <c r="AO717" t="s">
        <v>7581</v>
      </c>
      <c r="AP717" t="s">
        <v>74</v>
      </c>
      <c r="AQ717" t="s">
        <v>74</v>
      </c>
      <c r="AR717" t="s">
        <v>7582</v>
      </c>
      <c r="AS717" t="s">
        <v>7583</v>
      </c>
      <c r="AT717" t="s">
        <v>6477</v>
      </c>
      <c r="AU717">
        <v>1993</v>
      </c>
      <c r="AV717">
        <v>174</v>
      </c>
      <c r="AW717" t="s">
        <v>74</v>
      </c>
      <c r="AX717" t="s">
        <v>74</v>
      </c>
      <c r="AY717" t="s">
        <v>74</v>
      </c>
      <c r="AZ717" t="s">
        <v>74</v>
      </c>
      <c r="BA717" t="s">
        <v>74</v>
      </c>
      <c r="BB717">
        <v>381</v>
      </c>
      <c r="BC717">
        <v>386</v>
      </c>
      <c r="BD717" t="s">
        <v>74</v>
      </c>
      <c r="BE717" t="s">
        <v>74</v>
      </c>
      <c r="BF717" t="s">
        <v>74</v>
      </c>
      <c r="BG717" t="s">
        <v>74</v>
      </c>
      <c r="BH717" t="s">
        <v>74</v>
      </c>
      <c r="BI717">
        <v>6</v>
      </c>
      <c r="BJ717" t="s">
        <v>863</v>
      </c>
      <c r="BK717" t="s">
        <v>88</v>
      </c>
      <c r="BL717" t="s">
        <v>864</v>
      </c>
      <c r="BM717" t="s">
        <v>7584</v>
      </c>
      <c r="BN717" t="s">
        <v>74</v>
      </c>
      <c r="BO717" t="s">
        <v>74</v>
      </c>
      <c r="BP717" t="s">
        <v>74</v>
      </c>
      <c r="BQ717" t="s">
        <v>74</v>
      </c>
      <c r="BR717" t="s">
        <v>91</v>
      </c>
      <c r="BS717" t="s">
        <v>7585</v>
      </c>
      <c r="BT717" t="str">
        <f>HYPERLINK("https%3A%2F%2Fwww.webofscience.com%2Fwos%2Fwoscc%2Ffull-record%2FWOS:A1993KP15700023","View Full Record in Web of Science")</f>
        <v>View Full Record in Web of Science</v>
      </c>
    </row>
    <row r="718" spans="1:72" x14ac:dyDescent="0.15">
      <c r="A718" t="s">
        <v>72</v>
      </c>
      <c r="B718" t="s">
        <v>7586</v>
      </c>
      <c r="C718" t="s">
        <v>74</v>
      </c>
      <c r="D718" t="s">
        <v>74</v>
      </c>
      <c r="E718" t="s">
        <v>74</v>
      </c>
      <c r="F718" t="s">
        <v>7586</v>
      </c>
      <c r="G718" t="s">
        <v>74</v>
      </c>
      <c r="H718" t="s">
        <v>74</v>
      </c>
      <c r="I718" t="s">
        <v>7587</v>
      </c>
      <c r="J718" t="s">
        <v>7588</v>
      </c>
      <c r="K718" t="s">
        <v>74</v>
      </c>
      <c r="L718" t="s">
        <v>74</v>
      </c>
      <c r="M718" t="s">
        <v>77</v>
      </c>
      <c r="N718" t="s">
        <v>78</v>
      </c>
      <c r="O718" t="s">
        <v>74</v>
      </c>
      <c r="P718" t="s">
        <v>74</v>
      </c>
      <c r="Q718" t="s">
        <v>74</v>
      </c>
      <c r="R718" t="s">
        <v>74</v>
      </c>
      <c r="S718" t="s">
        <v>74</v>
      </c>
      <c r="T718" t="s">
        <v>7589</v>
      </c>
      <c r="U718" t="s">
        <v>7590</v>
      </c>
      <c r="V718" t="s">
        <v>7591</v>
      </c>
      <c r="W718" t="s">
        <v>7592</v>
      </c>
      <c r="X718" t="s">
        <v>74</v>
      </c>
      <c r="Y718" t="s">
        <v>7593</v>
      </c>
      <c r="Z718" t="s">
        <v>74</v>
      </c>
      <c r="AA718" t="s">
        <v>74</v>
      </c>
      <c r="AB718" t="s">
        <v>74</v>
      </c>
      <c r="AC718" t="s">
        <v>74</v>
      </c>
      <c r="AD718" t="s">
        <v>74</v>
      </c>
      <c r="AE718" t="s">
        <v>74</v>
      </c>
      <c r="AF718" t="s">
        <v>74</v>
      </c>
      <c r="AG718">
        <v>51</v>
      </c>
      <c r="AH718">
        <v>21</v>
      </c>
      <c r="AI718">
        <v>21</v>
      </c>
      <c r="AJ718">
        <v>1</v>
      </c>
      <c r="AK718">
        <v>8</v>
      </c>
      <c r="AL718" t="s">
        <v>119</v>
      </c>
      <c r="AM718" t="s">
        <v>120</v>
      </c>
      <c r="AN718" t="s">
        <v>121</v>
      </c>
      <c r="AO718" t="s">
        <v>7594</v>
      </c>
      <c r="AP718" t="s">
        <v>7595</v>
      </c>
      <c r="AQ718" t="s">
        <v>74</v>
      </c>
      <c r="AR718" t="s">
        <v>7596</v>
      </c>
      <c r="AS718" t="s">
        <v>7597</v>
      </c>
      <c r="AT718" t="s">
        <v>74</v>
      </c>
      <c r="AU718">
        <v>1993</v>
      </c>
      <c r="AV718">
        <v>174</v>
      </c>
      <c r="AW718">
        <v>2</v>
      </c>
      <c r="AX718" t="s">
        <v>74</v>
      </c>
      <c r="AY718" t="s">
        <v>74</v>
      </c>
      <c r="AZ718" t="s">
        <v>74</v>
      </c>
      <c r="BA718" t="s">
        <v>74</v>
      </c>
      <c r="BB718">
        <v>177</v>
      </c>
      <c r="BC718">
        <v>192</v>
      </c>
      <c r="BD718" t="s">
        <v>74</v>
      </c>
      <c r="BE718" t="s">
        <v>7598</v>
      </c>
      <c r="BF718" t="str">
        <f>HYPERLINK("http://dx.doi.org/10.1016/0022-0981(93)90016-H","http://dx.doi.org/10.1016/0022-0981(93)90016-H")</f>
        <v>http://dx.doi.org/10.1016/0022-0981(93)90016-H</v>
      </c>
      <c r="BG718" t="s">
        <v>74</v>
      </c>
      <c r="BH718" t="s">
        <v>74</v>
      </c>
      <c r="BI718">
        <v>16</v>
      </c>
      <c r="BJ718" t="s">
        <v>7599</v>
      </c>
      <c r="BK718" t="s">
        <v>88</v>
      </c>
      <c r="BL718" t="s">
        <v>1125</v>
      </c>
      <c r="BM718" t="s">
        <v>7600</v>
      </c>
      <c r="BN718" t="s">
        <v>74</v>
      </c>
      <c r="BO718" t="s">
        <v>74</v>
      </c>
      <c r="BP718" t="s">
        <v>74</v>
      </c>
      <c r="BQ718" t="s">
        <v>74</v>
      </c>
      <c r="BR718" t="s">
        <v>91</v>
      </c>
      <c r="BS718" t="s">
        <v>7601</v>
      </c>
      <c r="BT718" t="str">
        <f>HYPERLINK("https%3A%2F%2Fwww.webofscience.com%2Fwos%2Fwoscc%2Ffull-record%2FWOS:A1993MP98000002","View Full Record in Web of Science")</f>
        <v>View Full Record in Web of Science</v>
      </c>
    </row>
    <row r="719" spans="1:72" x14ac:dyDescent="0.15">
      <c r="A719" t="s">
        <v>72</v>
      </c>
      <c r="B719" t="s">
        <v>7602</v>
      </c>
      <c r="C719" t="s">
        <v>74</v>
      </c>
      <c r="D719" t="s">
        <v>74</v>
      </c>
      <c r="E719" t="s">
        <v>74</v>
      </c>
      <c r="F719" t="s">
        <v>7602</v>
      </c>
      <c r="G719" t="s">
        <v>74</v>
      </c>
      <c r="H719" t="s">
        <v>74</v>
      </c>
      <c r="I719" t="s">
        <v>7603</v>
      </c>
      <c r="J719" t="s">
        <v>7588</v>
      </c>
      <c r="K719" t="s">
        <v>74</v>
      </c>
      <c r="L719" t="s">
        <v>74</v>
      </c>
      <c r="M719" t="s">
        <v>77</v>
      </c>
      <c r="N719" t="s">
        <v>78</v>
      </c>
      <c r="O719" t="s">
        <v>74</v>
      </c>
      <c r="P719" t="s">
        <v>74</v>
      </c>
      <c r="Q719" t="s">
        <v>74</v>
      </c>
      <c r="R719" t="s">
        <v>74</v>
      </c>
      <c r="S719" t="s">
        <v>74</v>
      </c>
      <c r="T719" t="s">
        <v>7604</v>
      </c>
      <c r="U719" t="s">
        <v>7605</v>
      </c>
      <c r="V719" t="s">
        <v>7606</v>
      </c>
      <c r="W719" t="s">
        <v>74</v>
      </c>
      <c r="X719" t="s">
        <v>74</v>
      </c>
      <c r="Y719" t="s">
        <v>7607</v>
      </c>
      <c r="Z719" t="s">
        <v>74</v>
      </c>
      <c r="AA719" t="s">
        <v>74</v>
      </c>
      <c r="AB719" t="s">
        <v>74</v>
      </c>
      <c r="AC719" t="s">
        <v>74</v>
      </c>
      <c r="AD719" t="s">
        <v>74</v>
      </c>
      <c r="AE719" t="s">
        <v>74</v>
      </c>
      <c r="AF719" t="s">
        <v>74</v>
      </c>
      <c r="AG719">
        <v>57</v>
      </c>
      <c r="AH719">
        <v>28</v>
      </c>
      <c r="AI719">
        <v>30</v>
      </c>
      <c r="AJ719">
        <v>0</v>
      </c>
      <c r="AK719">
        <v>8</v>
      </c>
      <c r="AL719" t="s">
        <v>119</v>
      </c>
      <c r="AM719" t="s">
        <v>120</v>
      </c>
      <c r="AN719" t="s">
        <v>121</v>
      </c>
      <c r="AO719" t="s">
        <v>7594</v>
      </c>
      <c r="AP719" t="s">
        <v>74</v>
      </c>
      <c r="AQ719" t="s">
        <v>74</v>
      </c>
      <c r="AR719" t="s">
        <v>7596</v>
      </c>
      <c r="AS719" t="s">
        <v>7597</v>
      </c>
      <c r="AT719" t="s">
        <v>74</v>
      </c>
      <c r="AU719">
        <v>1993</v>
      </c>
      <c r="AV719">
        <v>174</v>
      </c>
      <c r="AW719">
        <v>2</v>
      </c>
      <c r="AX719" t="s">
        <v>74</v>
      </c>
      <c r="AY719" t="s">
        <v>74</v>
      </c>
      <c r="AZ719" t="s">
        <v>74</v>
      </c>
      <c r="BA719" t="s">
        <v>74</v>
      </c>
      <c r="BB719">
        <v>261</v>
      </c>
      <c r="BC719">
        <v>275</v>
      </c>
      <c r="BD719" t="s">
        <v>74</v>
      </c>
      <c r="BE719" t="s">
        <v>7608</v>
      </c>
      <c r="BF719" t="str">
        <f>HYPERLINK("http://dx.doi.org/10.1016/0022-0981(93)90021-F","http://dx.doi.org/10.1016/0022-0981(93)90021-F")</f>
        <v>http://dx.doi.org/10.1016/0022-0981(93)90021-F</v>
      </c>
      <c r="BG719" t="s">
        <v>74</v>
      </c>
      <c r="BH719" t="s">
        <v>74</v>
      </c>
      <c r="BI719">
        <v>15</v>
      </c>
      <c r="BJ719" t="s">
        <v>7599</v>
      </c>
      <c r="BK719" t="s">
        <v>88</v>
      </c>
      <c r="BL719" t="s">
        <v>1125</v>
      </c>
      <c r="BM719" t="s">
        <v>7600</v>
      </c>
      <c r="BN719" t="s">
        <v>74</v>
      </c>
      <c r="BO719" t="s">
        <v>74</v>
      </c>
      <c r="BP719" t="s">
        <v>74</v>
      </c>
      <c r="BQ719" t="s">
        <v>74</v>
      </c>
      <c r="BR719" t="s">
        <v>91</v>
      </c>
      <c r="BS719" t="s">
        <v>7609</v>
      </c>
      <c r="BT719" t="str">
        <f>HYPERLINK("https%3A%2F%2Fwww.webofscience.com%2Fwos%2Fwoscc%2Ffull-record%2FWOS:A1993MP98000007","View Full Record in Web of Science")</f>
        <v>View Full Record in Web of Science</v>
      </c>
    </row>
    <row r="720" spans="1:72" x14ac:dyDescent="0.15">
      <c r="A720" t="s">
        <v>72</v>
      </c>
      <c r="B720" t="s">
        <v>7610</v>
      </c>
      <c r="C720" t="s">
        <v>74</v>
      </c>
      <c r="D720" t="s">
        <v>74</v>
      </c>
      <c r="E720" t="s">
        <v>74</v>
      </c>
      <c r="F720" t="s">
        <v>7610</v>
      </c>
      <c r="G720" t="s">
        <v>74</v>
      </c>
      <c r="H720" t="s">
        <v>74</v>
      </c>
      <c r="I720" t="s">
        <v>7611</v>
      </c>
      <c r="J720" t="s">
        <v>7588</v>
      </c>
      <c r="K720" t="s">
        <v>74</v>
      </c>
      <c r="L720" t="s">
        <v>74</v>
      </c>
      <c r="M720" t="s">
        <v>77</v>
      </c>
      <c r="N720" t="s">
        <v>78</v>
      </c>
      <c r="O720" t="s">
        <v>74</v>
      </c>
      <c r="P720" t="s">
        <v>74</v>
      </c>
      <c r="Q720" t="s">
        <v>74</v>
      </c>
      <c r="R720" t="s">
        <v>74</v>
      </c>
      <c r="S720" t="s">
        <v>74</v>
      </c>
      <c r="T720" t="s">
        <v>7612</v>
      </c>
      <c r="U720" t="s">
        <v>7613</v>
      </c>
      <c r="V720" t="s">
        <v>7614</v>
      </c>
      <c r="W720" t="s">
        <v>74</v>
      </c>
      <c r="X720" t="s">
        <v>74</v>
      </c>
      <c r="Y720" t="s">
        <v>7615</v>
      </c>
      <c r="Z720" t="s">
        <v>74</v>
      </c>
      <c r="AA720" t="s">
        <v>4283</v>
      </c>
      <c r="AB720" t="s">
        <v>4284</v>
      </c>
      <c r="AC720" t="s">
        <v>74</v>
      </c>
      <c r="AD720" t="s">
        <v>74</v>
      </c>
      <c r="AE720" t="s">
        <v>74</v>
      </c>
      <c r="AF720" t="s">
        <v>74</v>
      </c>
      <c r="AG720">
        <v>67</v>
      </c>
      <c r="AH720">
        <v>56</v>
      </c>
      <c r="AI720">
        <v>62</v>
      </c>
      <c r="AJ720">
        <v>1</v>
      </c>
      <c r="AK720">
        <v>21</v>
      </c>
      <c r="AL720" t="s">
        <v>119</v>
      </c>
      <c r="AM720" t="s">
        <v>120</v>
      </c>
      <c r="AN720" t="s">
        <v>121</v>
      </c>
      <c r="AO720" t="s">
        <v>7594</v>
      </c>
      <c r="AP720" t="s">
        <v>7595</v>
      </c>
      <c r="AQ720" t="s">
        <v>74</v>
      </c>
      <c r="AR720" t="s">
        <v>7596</v>
      </c>
      <c r="AS720" t="s">
        <v>7597</v>
      </c>
      <c r="AT720" t="s">
        <v>74</v>
      </c>
      <c r="AU720">
        <v>1993</v>
      </c>
      <c r="AV720">
        <v>173</v>
      </c>
      <c r="AW720">
        <v>2</v>
      </c>
      <c r="AX720" t="s">
        <v>74</v>
      </c>
      <c r="AY720" t="s">
        <v>74</v>
      </c>
      <c r="AZ720" t="s">
        <v>74</v>
      </c>
      <c r="BA720" t="s">
        <v>74</v>
      </c>
      <c r="BB720">
        <v>211</v>
      </c>
      <c r="BC720">
        <v>230</v>
      </c>
      <c r="BD720" t="s">
        <v>74</v>
      </c>
      <c r="BE720" t="s">
        <v>7616</v>
      </c>
      <c r="BF720" t="str">
        <f>HYPERLINK("http://dx.doi.org/10.1016/0022-0981(93)90054-R","http://dx.doi.org/10.1016/0022-0981(93)90054-R")</f>
        <v>http://dx.doi.org/10.1016/0022-0981(93)90054-R</v>
      </c>
      <c r="BG720" t="s">
        <v>74</v>
      </c>
      <c r="BH720" t="s">
        <v>74</v>
      </c>
      <c r="BI720">
        <v>20</v>
      </c>
      <c r="BJ720" t="s">
        <v>7599</v>
      </c>
      <c r="BK720" t="s">
        <v>88</v>
      </c>
      <c r="BL720" t="s">
        <v>1125</v>
      </c>
      <c r="BM720" t="s">
        <v>7617</v>
      </c>
      <c r="BN720" t="s">
        <v>74</v>
      </c>
      <c r="BO720" t="s">
        <v>74</v>
      </c>
      <c r="BP720" t="s">
        <v>74</v>
      </c>
      <c r="BQ720" t="s">
        <v>74</v>
      </c>
      <c r="BR720" t="s">
        <v>91</v>
      </c>
      <c r="BS720" t="s">
        <v>7618</v>
      </c>
      <c r="BT720" t="str">
        <f>HYPERLINK("https%3A%2F%2Fwww.webofscience.com%2Fwos%2Fwoscc%2Ffull-record%2FWOS:A1993MK82000004","View Full Record in Web of Science")</f>
        <v>View Full Record in Web of Science</v>
      </c>
    </row>
    <row r="721" spans="1:72" x14ac:dyDescent="0.15">
      <c r="A721" t="s">
        <v>72</v>
      </c>
      <c r="B721" t="s">
        <v>7619</v>
      </c>
      <c r="C721" t="s">
        <v>74</v>
      </c>
      <c r="D721" t="s">
        <v>74</v>
      </c>
      <c r="E721" t="s">
        <v>74</v>
      </c>
      <c r="F721" t="s">
        <v>7619</v>
      </c>
      <c r="G721" t="s">
        <v>74</v>
      </c>
      <c r="H721" t="s">
        <v>74</v>
      </c>
      <c r="I721" t="s">
        <v>7620</v>
      </c>
      <c r="J721" t="s">
        <v>7588</v>
      </c>
      <c r="K721" t="s">
        <v>74</v>
      </c>
      <c r="L721" t="s">
        <v>74</v>
      </c>
      <c r="M721" t="s">
        <v>77</v>
      </c>
      <c r="N721" t="s">
        <v>78</v>
      </c>
      <c r="O721" t="s">
        <v>74</v>
      </c>
      <c r="P721" t="s">
        <v>74</v>
      </c>
      <c r="Q721" t="s">
        <v>74</v>
      </c>
      <c r="R721" t="s">
        <v>74</v>
      </c>
      <c r="S721" t="s">
        <v>74</v>
      </c>
      <c r="T721" t="s">
        <v>7621</v>
      </c>
      <c r="U721" t="s">
        <v>7622</v>
      </c>
      <c r="V721" t="s">
        <v>7623</v>
      </c>
      <c r="W721" t="s">
        <v>74</v>
      </c>
      <c r="X721" t="s">
        <v>74</v>
      </c>
      <c r="Y721" t="s">
        <v>7624</v>
      </c>
      <c r="Z721" t="s">
        <v>74</v>
      </c>
      <c r="AA721" t="s">
        <v>74</v>
      </c>
      <c r="AB721" t="s">
        <v>74</v>
      </c>
      <c r="AC721" t="s">
        <v>74</v>
      </c>
      <c r="AD721" t="s">
        <v>74</v>
      </c>
      <c r="AE721" t="s">
        <v>74</v>
      </c>
      <c r="AF721" t="s">
        <v>74</v>
      </c>
      <c r="AG721">
        <v>33</v>
      </c>
      <c r="AH721">
        <v>44</v>
      </c>
      <c r="AI721">
        <v>45</v>
      </c>
      <c r="AJ721">
        <v>0</v>
      </c>
      <c r="AK721">
        <v>18</v>
      </c>
      <c r="AL721" t="s">
        <v>119</v>
      </c>
      <c r="AM721" t="s">
        <v>120</v>
      </c>
      <c r="AN721" t="s">
        <v>121</v>
      </c>
      <c r="AO721" t="s">
        <v>7594</v>
      </c>
      <c r="AP721" t="s">
        <v>7595</v>
      </c>
      <c r="AQ721" t="s">
        <v>74</v>
      </c>
      <c r="AR721" t="s">
        <v>7596</v>
      </c>
      <c r="AS721" t="s">
        <v>7597</v>
      </c>
      <c r="AT721" t="s">
        <v>74</v>
      </c>
      <c r="AU721">
        <v>1993</v>
      </c>
      <c r="AV721">
        <v>173</v>
      </c>
      <c r="AW721">
        <v>2</v>
      </c>
      <c r="AX721" t="s">
        <v>74</v>
      </c>
      <c r="AY721" t="s">
        <v>74</v>
      </c>
      <c r="AZ721" t="s">
        <v>74</v>
      </c>
      <c r="BA721" t="s">
        <v>74</v>
      </c>
      <c r="BB721">
        <v>273</v>
      </c>
      <c r="BC721">
        <v>289</v>
      </c>
      <c r="BD721" t="s">
        <v>74</v>
      </c>
      <c r="BE721" t="s">
        <v>7625</v>
      </c>
      <c r="BF721" t="str">
        <f>HYPERLINK("http://dx.doi.org/10.1016/0022-0981(93)90058-V","http://dx.doi.org/10.1016/0022-0981(93)90058-V")</f>
        <v>http://dx.doi.org/10.1016/0022-0981(93)90058-V</v>
      </c>
      <c r="BG721" t="s">
        <v>74</v>
      </c>
      <c r="BH721" t="s">
        <v>74</v>
      </c>
      <c r="BI721">
        <v>17</v>
      </c>
      <c r="BJ721" t="s">
        <v>7599</v>
      </c>
      <c r="BK721" t="s">
        <v>88</v>
      </c>
      <c r="BL721" t="s">
        <v>1125</v>
      </c>
      <c r="BM721" t="s">
        <v>7617</v>
      </c>
      <c r="BN721" t="s">
        <v>74</v>
      </c>
      <c r="BO721" t="s">
        <v>74</v>
      </c>
      <c r="BP721" t="s">
        <v>74</v>
      </c>
      <c r="BQ721" t="s">
        <v>74</v>
      </c>
      <c r="BR721" t="s">
        <v>91</v>
      </c>
      <c r="BS721" t="s">
        <v>7626</v>
      </c>
      <c r="BT721" t="str">
        <f>HYPERLINK("https%3A%2F%2Fwww.webofscience.com%2Fwos%2Fwoscc%2Ffull-record%2FWOS:A1993MK82000008","View Full Record in Web of Science")</f>
        <v>View Full Record in Web of Science</v>
      </c>
    </row>
    <row r="722" spans="1:72" x14ac:dyDescent="0.15">
      <c r="A722" t="s">
        <v>72</v>
      </c>
      <c r="B722" t="s">
        <v>7627</v>
      </c>
      <c r="C722" t="s">
        <v>74</v>
      </c>
      <c r="D722" t="s">
        <v>74</v>
      </c>
      <c r="E722" t="s">
        <v>74</v>
      </c>
      <c r="F722" t="s">
        <v>7627</v>
      </c>
      <c r="G722" t="s">
        <v>74</v>
      </c>
      <c r="H722" t="s">
        <v>74</v>
      </c>
      <c r="I722" t="s">
        <v>7628</v>
      </c>
      <c r="J722" t="s">
        <v>7588</v>
      </c>
      <c r="K722" t="s">
        <v>74</v>
      </c>
      <c r="L722" t="s">
        <v>74</v>
      </c>
      <c r="M722" t="s">
        <v>77</v>
      </c>
      <c r="N722" t="s">
        <v>78</v>
      </c>
      <c r="O722" t="s">
        <v>74</v>
      </c>
      <c r="P722" t="s">
        <v>74</v>
      </c>
      <c r="Q722" t="s">
        <v>74</v>
      </c>
      <c r="R722" t="s">
        <v>74</v>
      </c>
      <c r="S722" t="s">
        <v>74</v>
      </c>
      <c r="T722" t="s">
        <v>7629</v>
      </c>
      <c r="U722" t="s">
        <v>7630</v>
      </c>
      <c r="V722" t="s">
        <v>7631</v>
      </c>
      <c r="W722" t="s">
        <v>74</v>
      </c>
      <c r="X722" t="s">
        <v>74</v>
      </c>
      <c r="Y722" t="s">
        <v>7632</v>
      </c>
      <c r="Z722" t="s">
        <v>74</v>
      </c>
      <c r="AA722" t="s">
        <v>74</v>
      </c>
      <c r="AB722" t="s">
        <v>74</v>
      </c>
      <c r="AC722" t="s">
        <v>74</v>
      </c>
      <c r="AD722" t="s">
        <v>74</v>
      </c>
      <c r="AE722" t="s">
        <v>74</v>
      </c>
      <c r="AF722" t="s">
        <v>74</v>
      </c>
      <c r="AG722">
        <v>42</v>
      </c>
      <c r="AH722">
        <v>68</v>
      </c>
      <c r="AI722">
        <v>70</v>
      </c>
      <c r="AJ722">
        <v>2</v>
      </c>
      <c r="AK722">
        <v>14</v>
      </c>
      <c r="AL722" t="s">
        <v>119</v>
      </c>
      <c r="AM722" t="s">
        <v>120</v>
      </c>
      <c r="AN722" t="s">
        <v>121</v>
      </c>
      <c r="AO722" t="s">
        <v>7594</v>
      </c>
      <c r="AP722" t="s">
        <v>74</v>
      </c>
      <c r="AQ722" t="s">
        <v>74</v>
      </c>
      <c r="AR722" t="s">
        <v>7596</v>
      </c>
      <c r="AS722" t="s">
        <v>7597</v>
      </c>
      <c r="AT722" t="s">
        <v>74</v>
      </c>
      <c r="AU722">
        <v>1993</v>
      </c>
      <c r="AV722">
        <v>171</v>
      </c>
      <c r="AW722">
        <v>1</v>
      </c>
      <c r="AX722" t="s">
        <v>74</v>
      </c>
      <c r="AY722" t="s">
        <v>74</v>
      </c>
      <c r="AZ722" t="s">
        <v>74</v>
      </c>
      <c r="BA722" t="s">
        <v>74</v>
      </c>
      <c r="BB722">
        <v>75</v>
      </c>
      <c r="BC722">
        <v>90</v>
      </c>
      <c r="BD722" t="s">
        <v>74</v>
      </c>
      <c r="BE722" t="s">
        <v>7633</v>
      </c>
      <c r="BF722" t="str">
        <f>HYPERLINK("http://dx.doi.org/10.1016/0022-0981(93)90141-A","http://dx.doi.org/10.1016/0022-0981(93)90141-A")</f>
        <v>http://dx.doi.org/10.1016/0022-0981(93)90141-A</v>
      </c>
      <c r="BG722" t="s">
        <v>74</v>
      </c>
      <c r="BH722" t="s">
        <v>74</v>
      </c>
      <c r="BI722">
        <v>16</v>
      </c>
      <c r="BJ722" t="s">
        <v>7599</v>
      </c>
      <c r="BK722" t="s">
        <v>88</v>
      </c>
      <c r="BL722" t="s">
        <v>1125</v>
      </c>
      <c r="BM722" t="s">
        <v>7634</v>
      </c>
      <c r="BN722" t="s">
        <v>74</v>
      </c>
      <c r="BO722" t="s">
        <v>74</v>
      </c>
      <c r="BP722" t="s">
        <v>74</v>
      </c>
      <c r="BQ722" t="s">
        <v>74</v>
      </c>
      <c r="BR722" t="s">
        <v>91</v>
      </c>
      <c r="BS722" t="s">
        <v>7635</v>
      </c>
      <c r="BT722" t="str">
        <f>HYPERLINK("https%3A%2F%2Fwww.webofscience.com%2Fwos%2Fwoscc%2Ffull-record%2FWOS:A1993LX81700007","View Full Record in Web of Science")</f>
        <v>View Full Record in Web of Science</v>
      </c>
    </row>
    <row r="723" spans="1:72" x14ac:dyDescent="0.15">
      <c r="A723" t="s">
        <v>72</v>
      </c>
      <c r="B723" t="s">
        <v>7636</v>
      </c>
      <c r="C723" t="s">
        <v>74</v>
      </c>
      <c r="D723" t="s">
        <v>74</v>
      </c>
      <c r="E723" t="s">
        <v>74</v>
      </c>
      <c r="F723" t="s">
        <v>7636</v>
      </c>
      <c r="G723" t="s">
        <v>74</v>
      </c>
      <c r="H723" t="s">
        <v>74</v>
      </c>
      <c r="I723" t="s">
        <v>7637</v>
      </c>
      <c r="J723" t="s">
        <v>7588</v>
      </c>
      <c r="K723" t="s">
        <v>74</v>
      </c>
      <c r="L723" t="s">
        <v>74</v>
      </c>
      <c r="M723" t="s">
        <v>77</v>
      </c>
      <c r="N723" t="s">
        <v>78</v>
      </c>
      <c r="O723" t="s">
        <v>74</v>
      </c>
      <c r="P723" t="s">
        <v>74</v>
      </c>
      <c r="Q723" t="s">
        <v>74</v>
      </c>
      <c r="R723" t="s">
        <v>74</v>
      </c>
      <c r="S723" t="s">
        <v>74</v>
      </c>
      <c r="T723" t="s">
        <v>7638</v>
      </c>
      <c r="U723" t="s">
        <v>7639</v>
      </c>
      <c r="V723" t="s">
        <v>7640</v>
      </c>
      <c r="W723" t="s">
        <v>7641</v>
      </c>
      <c r="X723" t="s">
        <v>7642</v>
      </c>
      <c r="Y723" t="s">
        <v>7643</v>
      </c>
      <c r="Z723" t="s">
        <v>74</v>
      </c>
      <c r="AA723" t="s">
        <v>74</v>
      </c>
      <c r="AB723" t="s">
        <v>74</v>
      </c>
      <c r="AC723" t="s">
        <v>74</v>
      </c>
      <c r="AD723" t="s">
        <v>74</v>
      </c>
      <c r="AE723" t="s">
        <v>74</v>
      </c>
      <c r="AF723" t="s">
        <v>74</v>
      </c>
      <c r="AG723">
        <v>59</v>
      </c>
      <c r="AH723">
        <v>29</v>
      </c>
      <c r="AI723">
        <v>30</v>
      </c>
      <c r="AJ723">
        <v>0</v>
      </c>
      <c r="AK723">
        <v>6</v>
      </c>
      <c r="AL723" t="s">
        <v>119</v>
      </c>
      <c r="AM723" t="s">
        <v>120</v>
      </c>
      <c r="AN723" t="s">
        <v>121</v>
      </c>
      <c r="AO723" t="s">
        <v>7594</v>
      </c>
      <c r="AP723" t="s">
        <v>74</v>
      </c>
      <c r="AQ723" t="s">
        <v>74</v>
      </c>
      <c r="AR723" t="s">
        <v>7596</v>
      </c>
      <c r="AS723" t="s">
        <v>7597</v>
      </c>
      <c r="AT723" t="s">
        <v>74</v>
      </c>
      <c r="AU723">
        <v>1993</v>
      </c>
      <c r="AV723">
        <v>169</v>
      </c>
      <c r="AW723">
        <v>1</v>
      </c>
      <c r="AX723" t="s">
        <v>74</v>
      </c>
      <c r="AY723" t="s">
        <v>74</v>
      </c>
      <c r="AZ723" t="s">
        <v>74</v>
      </c>
      <c r="BA723" t="s">
        <v>74</v>
      </c>
      <c r="BB723">
        <v>103</v>
      </c>
      <c r="BC723">
        <v>116</v>
      </c>
      <c r="BD723" t="s">
        <v>74</v>
      </c>
      <c r="BE723" t="s">
        <v>7644</v>
      </c>
      <c r="BF723" t="str">
        <f>HYPERLINK("http://dx.doi.org/10.1016/0022-0981(93)90046-Q","http://dx.doi.org/10.1016/0022-0981(93)90046-Q")</f>
        <v>http://dx.doi.org/10.1016/0022-0981(93)90046-Q</v>
      </c>
      <c r="BG723" t="s">
        <v>74</v>
      </c>
      <c r="BH723" t="s">
        <v>74</v>
      </c>
      <c r="BI723">
        <v>14</v>
      </c>
      <c r="BJ723" t="s">
        <v>7599</v>
      </c>
      <c r="BK723" t="s">
        <v>2994</v>
      </c>
      <c r="BL723" t="s">
        <v>1125</v>
      </c>
      <c r="BM723" t="s">
        <v>7645</v>
      </c>
      <c r="BN723" t="s">
        <v>74</v>
      </c>
      <c r="BO723" t="s">
        <v>74</v>
      </c>
      <c r="BP723" t="s">
        <v>74</v>
      </c>
      <c r="BQ723" t="s">
        <v>74</v>
      </c>
      <c r="BR723" t="s">
        <v>91</v>
      </c>
      <c r="BS723" t="s">
        <v>7646</v>
      </c>
      <c r="BT723" t="str">
        <f>HYPERLINK("https%3A%2F%2Fwww.webofscience.com%2Fwos%2Fwoscc%2Ffull-record%2FWOS:A1993LK85800008","View Full Record in Web of Science")</f>
        <v>View Full Record in Web of Science</v>
      </c>
    </row>
    <row r="724" spans="1:72" x14ac:dyDescent="0.15">
      <c r="A724" t="s">
        <v>72</v>
      </c>
      <c r="B724" t="s">
        <v>1208</v>
      </c>
      <c r="C724" t="s">
        <v>74</v>
      </c>
      <c r="D724" t="s">
        <v>74</v>
      </c>
      <c r="E724" t="s">
        <v>74</v>
      </c>
      <c r="F724" t="s">
        <v>1208</v>
      </c>
      <c r="G724" t="s">
        <v>74</v>
      </c>
      <c r="H724" t="s">
        <v>74</v>
      </c>
      <c r="I724" t="s">
        <v>7647</v>
      </c>
      <c r="J724" t="s">
        <v>7588</v>
      </c>
      <c r="K724" t="s">
        <v>74</v>
      </c>
      <c r="L724" t="s">
        <v>74</v>
      </c>
      <c r="M724" t="s">
        <v>77</v>
      </c>
      <c r="N724" t="s">
        <v>78</v>
      </c>
      <c r="O724" t="s">
        <v>74</v>
      </c>
      <c r="P724" t="s">
        <v>74</v>
      </c>
      <c r="Q724" t="s">
        <v>74</v>
      </c>
      <c r="R724" t="s">
        <v>74</v>
      </c>
      <c r="S724" t="s">
        <v>74</v>
      </c>
      <c r="T724" t="s">
        <v>7648</v>
      </c>
      <c r="U724" t="s">
        <v>7649</v>
      </c>
      <c r="V724" t="s">
        <v>7650</v>
      </c>
      <c r="W724" t="s">
        <v>74</v>
      </c>
      <c r="X724" t="s">
        <v>74</v>
      </c>
      <c r="Y724" t="s">
        <v>1213</v>
      </c>
      <c r="Z724" t="s">
        <v>74</v>
      </c>
      <c r="AA724" t="s">
        <v>74</v>
      </c>
      <c r="AB724" t="s">
        <v>74</v>
      </c>
      <c r="AC724" t="s">
        <v>74</v>
      </c>
      <c r="AD724" t="s">
        <v>74</v>
      </c>
      <c r="AE724" t="s">
        <v>74</v>
      </c>
      <c r="AF724" t="s">
        <v>74</v>
      </c>
      <c r="AG724">
        <v>40</v>
      </c>
      <c r="AH724">
        <v>93</v>
      </c>
      <c r="AI724">
        <v>98</v>
      </c>
      <c r="AJ724">
        <v>0</v>
      </c>
      <c r="AK724">
        <v>17</v>
      </c>
      <c r="AL724" t="s">
        <v>119</v>
      </c>
      <c r="AM724" t="s">
        <v>120</v>
      </c>
      <c r="AN724" t="s">
        <v>121</v>
      </c>
      <c r="AO724" t="s">
        <v>7594</v>
      </c>
      <c r="AP724" t="s">
        <v>74</v>
      </c>
      <c r="AQ724" t="s">
        <v>74</v>
      </c>
      <c r="AR724" t="s">
        <v>7596</v>
      </c>
      <c r="AS724" t="s">
        <v>7597</v>
      </c>
      <c r="AT724" t="s">
        <v>74</v>
      </c>
      <c r="AU724">
        <v>1993</v>
      </c>
      <c r="AV724">
        <v>168</v>
      </c>
      <c r="AW724">
        <v>2</v>
      </c>
      <c r="AX724" t="s">
        <v>74</v>
      </c>
      <c r="AY724" t="s">
        <v>74</v>
      </c>
      <c r="AZ724" t="s">
        <v>74</v>
      </c>
      <c r="BA724" t="s">
        <v>74</v>
      </c>
      <c r="BB724">
        <v>189</v>
      </c>
      <c r="BC724">
        <v>203</v>
      </c>
      <c r="BD724" t="s">
        <v>74</v>
      </c>
      <c r="BE724" t="s">
        <v>7651</v>
      </c>
      <c r="BF724" t="str">
        <f>HYPERLINK("http://dx.doi.org/10.1016/0022-0981(93)90259-Q","http://dx.doi.org/10.1016/0022-0981(93)90259-Q")</f>
        <v>http://dx.doi.org/10.1016/0022-0981(93)90259-Q</v>
      </c>
      <c r="BG724" t="s">
        <v>74</v>
      </c>
      <c r="BH724" t="s">
        <v>74</v>
      </c>
      <c r="BI724">
        <v>15</v>
      </c>
      <c r="BJ724" t="s">
        <v>7599</v>
      </c>
      <c r="BK724" t="s">
        <v>88</v>
      </c>
      <c r="BL724" t="s">
        <v>1125</v>
      </c>
      <c r="BM724" t="s">
        <v>7652</v>
      </c>
      <c r="BN724" t="s">
        <v>74</v>
      </c>
      <c r="BO724" t="s">
        <v>74</v>
      </c>
      <c r="BP724" t="s">
        <v>74</v>
      </c>
      <c r="BQ724" t="s">
        <v>74</v>
      </c>
      <c r="BR724" t="s">
        <v>91</v>
      </c>
      <c r="BS724" t="s">
        <v>7653</v>
      </c>
      <c r="BT724" t="str">
        <f>HYPERLINK("https%3A%2F%2Fwww.webofscience.com%2Fwos%2Fwoscc%2Ffull-record%2FWOS:A1993LH62200003","View Full Record in Web of Science")</f>
        <v>View Full Record in Web of Science</v>
      </c>
    </row>
    <row r="725" spans="1:72" x14ac:dyDescent="0.15">
      <c r="A725" t="s">
        <v>72</v>
      </c>
      <c r="B725" t="s">
        <v>7654</v>
      </c>
      <c r="C725" t="s">
        <v>74</v>
      </c>
      <c r="D725" t="s">
        <v>74</v>
      </c>
      <c r="E725" t="s">
        <v>74</v>
      </c>
      <c r="F725" t="s">
        <v>7654</v>
      </c>
      <c r="G725" t="s">
        <v>74</v>
      </c>
      <c r="H725" t="s">
        <v>74</v>
      </c>
      <c r="I725" t="s">
        <v>7655</v>
      </c>
      <c r="J725" t="s">
        <v>7656</v>
      </c>
      <c r="K725" t="s">
        <v>74</v>
      </c>
      <c r="L725" t="s">
        <v>74</v>
      </c>
      <c r="M725" t="s">
        <v>77</v>
      </c>
      <c r="N725" t="s">
        <v>78</v>
      </c>
      <c r="O725" t="s">
        <v>74</v>
      </c>
      <c r="P725" t="s">
        <v>74</v>
      </c>
      <c r="Q725" t="s">
        <v>74</v>
      </c>
      <c r="R725" t="s">
        <v>74</v>
      </c>
      <c r="S725" t="s">
        <v>74</v>
      </c>
      <c r="T725" t="s">
        <v>74</v>
      </c>
      <c r="U725" t="s">
        <v>7657</v>
      </c>
      <c r="V725" t="s">
        <v>7658</v>
      </c>
      <c r="W725" t="s">
        <v>7659</v>
      </c>
      <c r="X725" t="s">
        <v>7660</v>
      </c>
      <c r="Y725" t="s">
        <v>7661</v>
      </c>
      <c r="Z725" t="s">
        <v>74</v>
      </c>
      <c r="AA725" t="s">
        <v>74</v>
      </c>
      <c r="AB725" t="s">
        <v>74</v>
      </c>
      <c r="AC725" t="s">
        <v>74</v>
      </c>
      <c r="AD725" t="s">
        <v>74</v>
      </c>
      <c r="AE725" t="s">
        <v>74</v>
      </c>
      <c r="AF725" t="s">
        <v>74</v>
      </c>
      <c r="AG725">
        <v>34</v>
      </c>
      <c r="AH725">
        <v>24</v>
      </c>
      <c r="AI725">
        <v>25</v>
      </c>
      <c r="AJ725">
        <v>0</v>
      </c>
      <c r="AK725">
        <v>2</v>
      </c>
      <c r="AL725" t="s">
        <v>7662</v>
      </c>
      <c r="AM725" t="s">
        <v>5526</v>
      </c>
      <c r="AN725" t="s">
        <v>7663</v>
      </c>
      <c r="AO725" t="s">
        <v>7664</v>
      </c>
      <c r="AP725" t="s">
        <v>74</v>
      </c>
      <c r="AQ725" t="s">
        <v>74</v>
      </c>
      <c r="AR725" t="s">
        <v>7665</v>
      </c>
      <c r="AS725" t="s">
        <v>7666</v>
      </c>
      <c r="AT725" t="s">
        <v>74</v>
      </c>
      <c r="AU725">
        <v>1993</v>
      </c>
      <c r="AV725">
        <v>45</v>
      </c>
      <c r="AW725">
        <v>6</v>
      </c>
      <c r="AX725" t="s">
        <v>74</v>
      </c>
      <c r="AY725" t="s">
        <v>74</v>
      </c>
      <c r="AZ725" t="s">
        <v>74</v>
      </c>
      <c r="BA725" t="s">
        <v>74</v>
      </c>
      <c r="BB725">
        <v>473</v>
      </c>
      <c r="BC725">
        <v>485</v>
      </c>
      <c r="BD725" t="s">
        <v>74</v>
      </c>
      <c r="BE725" t="s">
        <v>7667</v>
      </c>
      <c r="BF725" t="str">
        <f>HYPERLINK("http://dx.doi.org/10.5636/jgg.45.473","http://dx.doi.org/10.5636/jgg.45.473")</f>
        <v>http://dx.doi.org/10.5636/jgg.45.473</v>
      </c>
      <c r="BG725" t="s">
        <v>74</v>
      </c>
      <c r="BH725" t="s">
        <v>74</v>
      </c>
      <c r="BI725">
        <v>13</v>
      </c>
      <c r="BJ725" t="s">
        <v>451</v>
      </c>
      <c r="BK725" t="s">
        <v>88</v>
      </c>
      <c r="BL725" t="s">
        <v>452</v>
      </c>
      <c r="BM725" t="s">
        <v>7668</v>
      </c>
      <c r="BN725" t="s">
        <v>74</v>
      </c>
      <c r="BO725" t="s">
        <v>169</v>
      </c>
      <c r="BP725" t="s">
        <v>74</v>
      </c>
      <c r="BQ725" t="s">
        <v>74</v>
      </c>
      <c r="BR725" t="s">
        <v>91</v>
      </c>
      <c r="BS725" t="s">
        <v>7669</v>
      </c>
      <c r="BT725" t="str">
        <f>HYPERLINK("https%3A%2F%2Fwww.webofscience.com%2Fwos%2Fwoscc%2Ffull-record%2FWOS:A1993LQ52500002","View Full Record in Web of Science")</f>
        <v>View Full Record in Web of Science</v>
      </c>
    </row>
    <row r="726" spans="1:72" x14ac:dyDescent="0.15">
      <c r="A726" t="s">
        <v>72</v>
      </c>
      <c r="B726" t="s">
        <v>7670</v>
      </c>
      <c r="C726" t="s">
        <v>74</v>
      </c>
      <c r="D726" t="s">
        <v>74</v>
      </c>
      <c r="E726" t="s">
        <v>74</v>
      </c>
      <c r="F726" t="s">
        <v>7670</v>
      </c>
      <c r="G726" t="s">
        <v>74</v>
      </c>
      <c r="H726" t="s">
        <v>74</v>
      </c>
      <c r="I726" t="s">
        <v>7671</v>
      </c>
      <c r="J726" t="s">
        <v>7656</v>
      </c>
      <c r="K726" t="s">
        <v>74</v>
      </c>
      <c r="L726" t="s">
        <v>74</v>
      </c>
      <c r="M726" t="s">
        <v>77</v>
      </c>
      <c r="N726" t="s">
        <v>78</v>
      </c>
      <c r="O726" t="s">
        <v>74</v>
      </c>
      <c r="P726" t="s">
        <v>74</v>
      </c>
      <c r="Q726" t="s">
        <v>74</v>
      </c>
      <c r="R726" t="s">
        <v>74</v>
      </c>
      <c r="S726" t="s">
        <v>74</v>
      </c>
      <c r="T726" t="s">
        <v>74</v>
      </c>
      <c r="U726" t="s">
        <v>7672</v>
      </c>
      <c r="V726" t="s">
        <v>7673</v>
      </c>
      <c r="W726" t="s">
        <v>7674</v>
      </c>
      <c r="X726" t="s">
        <v>7675</v>
      </c>
      <c r="Y726" t="s">
        <v>7676</v>
      </c>
      <c r="Z726" t="s">
        <v>74</v>
      </c>
      <c r="AA726" t="s">
        <v>7677</v>
      </c>
      <c r="AB726" t="s">
        <v>74</v>
      </c>
      <c r="AC726" t="s">
        <v>74</v>
      </c>
      <c r="AD726" t="s">
        <v>74</v>
      </c>
      <c r="AE726" t="s">
        <v>74</v>
      </c>
      <c r="AF726" t="s">
        <v>74</v>
      </c>
      <c r="AG726">
        <v>80</v>
      </c>
      <c r="AH726">
        <v>11</v>
      </c>
      <c r="AI726">
        <v>12</v>
      </c>
      <c r="AJ726">
        <v>0</v>
      </c>
      <c r="AK726">
        <v>0</v>
      </c>
      <c r="AL726" t="s">
        <v>7662</v>
      </c>
      <c r="AM726" t="s">
        <v>5526</v>
      </c>
      <c r="AN726" t="s">
        <v>7678</v>
      </c>
      <c r="AO726" t="s">
        <v>7664</v>
      </c>
      <c r="AP726" t="s">
        <v>74</v>
      </c>
      <c r="AQ726" t="s">
        <v>74</v>
      </c>
      <c r="AR726" t="s">
        <v>7665</v>
      </c>
      <c r="AS726" t="s">
        <v>7666</v>
      </c>
      <c r="AT726" t="s">
        <v>74</v>
      </c>
      <c r="AU726">
        <v>1993</v>
      </c>
      <c r="AV726">
        <v>45</v>
      </c>
      <c r="AW726">
        <v>10</v>
      </c>
      <c r="AX726" t="s">
        <v>74</v>
      </c>
      <c r="AY726" t="s">
        <v>74</v>
      </c>
      <c r="AZ726" t="s">
        <v>74</v>
      </c>
      <c r="BA726" t="s">
        <v>74</v>
      </c>
      <c r="BB726">
        <v>1159</v>
      </c>
      <c r="BC726">
        <v>1173</v>
      </c>
      <c r="BD726" t="s">
        <v>74</v>
      </c>
      <c r="BE726" t="s">
        <v>7679</v>
      </c>
      <c r="BF726" t="str">
        <f>HYPERLINK("http://dx.doi.org/10.5636/jgg.45.1159","http://dx.doi.org/10.5636/jgg.45.1159")</f>
        <v>http://dx.doi.org/10.5636/jgg.45.1159</v>
      </c>
      <c r="BG726" t="s">
        <v>74</v>
      </c>
      <c r="BH726" t="s">
        <v>74</v>
      </c>
      <c r="BI726">
        <v>15</v>
      </c>
      <c r="BJ726" t="s">
        <v>451</v>
      </c>
      <c r="BK726" t="s">
        <v>88</v>
      </c>
      <c r="BL726" t="s">
        <v>452</v>
      </c>
      <c r="BM726" t="s">
        <v>7680</v>
      </c>
      <c r="BN726" t="s">
        <v>74</v>
      </c>
      <c r="BO726" t="s">
        <v>169</v>
      </c>
      <c r="BP726" t="s">
        <v>74</v>
      </c>
      <c r="BQ726" t="s">
        <v>74</v>
      </c>
      <c r="BR726" t="s">
        <v>91</v>
      </c>
      <c r="BS726" t="s">
        <v>7681</v>
      </c>
      <c r="BT726" t="str">
        <f>HYPERLINK("https%3A%2F%2Fwww.webofscience.com%2Fwos%2Fwoscc%2Ffull-record%2FWOS:A1993MP06800002","View Full Record in Web of Science")</f>
        <v>View Full Record in Web of Science</v>
      </c>
    </row>
    <row r="727" spans="1:72" x14ac:dyDescent="0.15">
      <c r="A727" t="s">
        <v>72</v>
      </c>
      <c r="B727" t="s">
        <v>7682</v>
      </c>
      <c r="C727" t="s">
        <v>74</v>
      </c>
      <c r="D727" t="s">
        <v>74</v>
      </c>
      <c r="E727" t="s">
        <v>74</v>
      </c>
      <c r="F727" t="s">
        <v>7682</v>
      </c>
      <c r="G727" t="s">
        <v>74</v>
      </c>
      <c r="H727" t="s">
        <v>74</v>
      </c>
      <c r="I727" t="s">
        <v>7683</v>
      </c>
      <c r="J727" t="s">
        <v>7656</v>
      </c>
      <c r="K727" t="s">
        <v>74</v>
      </c>
      <c r="L727" t="s">
        <v>74</v>
      </c>
      <c r="M727" t="s">
        <v>77</v>
      </c>
      <c r="N727" t="s">
        <v>78</v>
      </c>
      <c r="O727" t="s">
        <v>74</v>
      </c>
      <c r="P727" t="s">
        <v>74</v>
      </c>
      <c r="Q727" t="s">
        <v>74</v>
      </c>
      <c r="R727" t="s">
        <v>74</v>
      </c>
      <c r="S727" t="s">
        <v>74</v>
      </c>
      <c r="T727" t="s">
        <v>74</v>
      </c>
      <c r="U727" t="s">
        <v>7684</v>
      </c>
      <c r="V727" t="s">
        <v>7685</v>
      </c>
      <c r="W727" t="s">
        <v>7686</v>
      </c>
      <c r="X727" t="s">
        <v>7687</v>
      </c>
      <c r="Y727" t="s">
        <v>7688</v>
      </c>
      <c r="Z727" t="s">
        <v>74</v>
      </c>
      <c r="AA727" t="s">
        <v>7689</v>
      </c>
      <c r="AB727" t="s">
        <v>7690</v>
      </c>
      <c r="AC727" t="s">
        <v>74</v>
      </c>
      <c r="AD727" t="s">
        <v>74</v>
      </c>
      <c r="AE727" t="s">
        <v>74</v>
      </c>
      <c r="AF727" t="s">
        <v>74</v>
      </c>
      <c r="AG727">
        <v>45</v>
      </c>
      <c r="AH727">
        <v>5</v>
      </c>
      <c r="AI727">
        <v>6</v>
      </c>
      <c r="AJ727">
        <v>0</v>
      </c>
      <c r="AK727">
        <v>3</v>
      </c>
      <c r="AL727" t="s">
        <v>7662</v>
      </c>
      <c r="AM727" t="s">
        <v>5526</v>
      </c>
      <c r="AN727" t="s">
        <v>7663</v>
      </c>
      <c r="AO727" t="s">
        <v>7664</v>
      </c>
      <c r="AP727" t="s">
        <v>74</v>
      </c>
      <c r="AQ727" t="s">
        <v>74</v>
      </c>
      <c r="AR727" t="s">
        <v>7665</v>
      </c>
      <c r="AS727" t="s">
        <v>7666</v>
      </c>
      <c r="AT727" t="s">
        <v>74</v>
      </c>
      <c r="AU727">
        <v>1993</v>
      </c>
      <c r="AV727">
        <v>45</v>
      </c>
      <c r="AW727">
        <v>10</v>
      </c>
      <c r="AX727" t="s">
        <v>74</v>
      </c>
      <c r="AY727" t="s">
        <v>74</v>
      </c>
      <c r="AZ727" t="s">
        <v>74</v>
      </c>
      <c r="BA727" t="s">
        <v>74</v>
      </c>
      <c r="BB727">
        <v>1181</v>
      </c>
      <c r="BC727">
        <v>1192</v>
      </c>
      <c r="BD727" t="s">
        <v>74</v>
      </c>
      <c r="BE727" t="s">
        <v>7691</v>
      </c>
      <c r="BF727" t="str">
        <f>HYPERLINK("http://dx.doi.org/10.5636/jgg.45.1181","http://dx.doi.org/10.5636/jgg.45.1181")</f>
        <v>http://dx.doi.org/10.5636/jgg.45.1181</v>
      </c>
      <c r="BG727" t="s">
        <v>74</v>
      </c>
      <c r="BH727" t="s">
        <v>74</v>
      </c>
      <c r="BI727">
        <v>12</v>
      </c>
      <c r="BJ727" t="s">
        <v>451</v>
      </c>
      <c r="BK727" t="s">
        <v>88</v>
      </c>
      <c r="BL727" t="s">
        <v>452</v>
      </c>
      <c r="BM727" t="s">
        <v>7680</v>
      </c>
      <c r="BN727" t="s">
        <v>74</v>
      </c>
      <c r="BO727" t="s">
        <v>169</v>
      </c>
      <c r="BP727" t="s">
        <v>74</v>
      </c>
      <c r="BQ727" t="s">
        <v>74</v>
      </c>
      <c r="BR727" t="s">
        <v>91</v>
      </c>
      <c r="BS727" t="s">
        <v>7692</v>
      </c>
      <c r="BT727" t="str">
        <f>HYPERLINK("https%3A%2F%2Fwww.webofscience.com%2Fwos%2Fwoscc%2Ffull-record%2FWOS:A1993MP06800004","View Full Record in Web of Science")</f>
        <v>View Full Record in Web of Science</v>
      </c>
    </row>
    <row r="728" spans="1:72" x14ac:dyDescent="0.15">
      <c r="A728" t="s">
        <v>72</v>
      </c>
      <c r="B728" t="s">
        <v>7693</v>
      </c>
      <c r="C728" t="s">
        <v>74</v>
      </c>
      <c r="D728" t="s">
        <v>74</v>
      </c>
      <c r="E728" t="s">
        <v>74</v>
      </c>
      <c r="F728" t="s">
        <v>7693</v>
      </c>
      <c r="G728" t="s">
        <v>74</v>
      </c>
      <c r="H728" t="s">
        <v>74</v>
      </c>
      <c r="I728" t="s">
        <v>7694</v>
      </c>
      <c r="J728" t="s">
        <v>7656</v>
      </c>
      <c r="K728" t="s">
        <v>74</v>
      </c>
      <c r="L728" t="s">
        <v>74</v>
      </c>
      <c r="M728" t="s">
        <v>77</v>
      </c>
      <c r="N728" t="s">
        <v>884</v>
      </c>
      <c r="O728" t="s">
        <v>7695</v>
      </c>
      <c r="P728" t="s">
        <v>7696</v>
      </c>
      <c r="Q728" t="s">
        <v>7697</v>
      </c>
      <c r="R728" t="s">
        <v>74</v>
      </c>
      <c r="S728" t="s">
        <v>74</v>
      </c>
      <c r="T728" t="s">
        <v>74</v>
      </c>
      <c r="U728" t="s">
        <v>7698</v>
      </c>
      <c r="V728" t="s">
        <v>7699</v>
      </c>
      <c r="W728" t="s">
        <v>74</v>
      </c>
      <c r="X728" t="s">
        <v>74</v>
      </c>
      <c r="Y728" t="s">
        <v>7700</v>
      </c>
      <c r="Z728" t="s">
        <v>74</v>
      </c>
      <c r="AA728" t="s">
        <v>74</v>
      </c>
      <c r="AB728" t="s">
        <v>74</v>
      </c>
      <c r="AC728" t="s">
        <v>74</v>
      </c>
      <c r="AD728" t="s">
        <v>74</v>
      </c>
      <c r="AE728" t="s">
        <v>74</v>
      </c>
      <c r="AF728" t="s">
        <v>74</v>
      </c>
      <c r="AG728">
        <v>47</v>
      </c>
      <c r="AH728">
        <v>0</v>
      </c>
      <c r="AI728">
        <v>0</v>
      </c>
      <c r="AJ728">
        <v>0</v>
      </c>
      <c r="AK728">
        <v>1</v>
      </c>
      <c r="AL728" t="s">
        <v>7662</v>
      </c>
      <c r="AM728" t="s">
        <v>5526</v>
      </c>
      <c r="AN728" t="s">
        <v>7663</v>
      </c>
      <c r="AO728" t="s">
        <v>7664</v>
      </c>
      <c r="AP728" t="s">
        <v>74</v>
      </c>
      <c r="AQ728" t="s">
        <v>74</v>
      </c>
      <c r="AR728" t="s">
        <v>7665</v>
      </c>
      <c r="AS728" t="s">
        <v>7666</v>
      </c>
      <c r="AT728" t="s">
        <v>74</v>
      </c>
      <c r="AU728">
        <v>1993</v>
      </c>
      <c r="AV728">
        <v>45</v>
      </c>
      <c r="AW728" t="s">
        <v>878</v>
      </c>
      <c r="AX728" t="s">
        <v>74</v>
      </c>
      <c r="AY728" t="s">
        <v>74</v>
      </c>
      <c r="AZ728" t="s">
        <v>74</v>
      </c>
      <c r="BA728" t="s">
        <v>74</v>
      </c>
      <c r="BB728">
        <v>1425</v>
      </c>
      <c r="BC728">
        <v>1440</v>
      </c>
      <c r="BD728" t="s">
        <v>74</v>
      </c>
      <c r="BE728" t="s">
        <v>7701</v>
      </c>
      <c r="BF728" t="str">
        <f>HYPERLINK("http://dx.doi.org/10.5636/jgg.45.1425","http://dx.doi.org/10.5636/jgg.45.1425")</f>
        <v>http://dx.doi.org/10.5636/jgg.45.1425</v>
      </c>
      <c r="BG728" t="s">
        <v>74</v>
      </c>
      <c r="BH728" t="s">
        <v>74</v>
      </c>
      <c r="BI728">
        <v>16</v>
      </c>
      <c r="BJ728" t="s">
        <v>451</v>
      </c>
      <c r="BK728" t="s">
        <v>894</v>
      </c>
      <c r="BL728" t="s">
        <v>452</v>
      </c>
      <c r="BM728" t="s">
        <v>7702</v>
      </c>
      <c r="BN728" t="s">
        <v>74</v>
      </c>
      <c r="BO728" t="s">
        <v>169</v>
      </c>
      <c r="BP728" t="s">
        <v>74</v>
      </c>
      <c r="BQ728" t="s">
        <v>74</v>
      </c>
      <c r="BR728" t="s">
        <v>91</v>
      </c>
      <c r="BS728" t="s">
        <v>7703</v>
      </c>
      <c r="BT728" t="str">
        <f>HYPERLINK("https%3A%2F%2Fwww.webofscience.com%2Fwos%2Fwoscc%2Ffull-record%2FWOS:A1993MV02100020","View Full Record in Web of Science")</f>
        <v>View Full Record in Web of Science</v>
      </c>
    </row>
    <row r="729" spans="1:72" x14ac:dyDescent="0.15">
      <c r="A729" t="s">
        <v>72</v>
      </c>
      <c r="B729" t="s">
        <v>7704</v>
      </c>
      <c r="C729" t="s">
        <v>74</v>
      </c>
      <c r="D729" t="s">
        <v>74</v>
      </c>
      <c r="E729" t="s">
        <v>74</v>
      </c>
      <c r="F729" t="s">
        <v>7704</v>
      </c>
      <c r="G729" t="s">
        <v>74</v>
      </c>
      <c r="H729" t="s">
        <v>74</v>
      </c>
      <c r="I729" t="s">
        <v>7705</v>
      </c>
      <c r="J729" t="s">
        <v>7706</v>
      </c>
      <c r="K729" t="s">
        <v>74</v>
      </c>
      <c r="L729" t="s">
        <v>74</v>
      </c>
      <c r="M729" t="s">
        <v>77</v>
      </c>
      <c r="N729" t="s">
        <v>78</v>
      </c>
      <c r="O729" t="s">
        <v>74</v>
      </c>
      <c r="P729" t="s">
        <v>74</v>
      </c>
      <c r="Q729" t="s">
        <v>74</v>
      </c>
      <c r="R729" t="s">
        <v>74</v>
      </c>
      <c r="S729" t="s">
        <v>74</v>
      </c>
      <c r="T729" t="s">
        <v>74</v>
      </c>
      <c r="U729" t="s">
        <v>7707</v>
      </c>
      <c r="V729" t="s">
        <v>7708</v>
      </c>
      <c r="W729" t="s">
        <v>7709</v>
      </c>
      <c r="X729" t="s">
        <v>3902</v>
      </c>
      <c r="Y729" t="s">
        <v>74</v>
      </c>
      <c r="Z729" t="s">
        <v>74</v>
      </c>
      <c r="AA729" t="s">
        <v>74</v>
      </c>
      <c r="AB729" t="s">
        <v>74</v>
      </c>
      <c r="AC729" t="s">
        <v>74</v>
      </c>
      <c r="AD729" t="s">
        <v>74</v>
      </c>
      <c r="AE729" t="s">
        <v>74</v>
      </c>
      <c r="AF729" t="s">
        <v>74</v>
      </c>
      <c r="AG729">
        <v>40</v>
      </c>
      <c r="AH729">
        <v>154</v>
      </c>
      <c r="AI729">
        <v>175</v>
      </c>
      <c r="AJ729">
        <v>0</v>
      </c>
      <c r="AK729">
        <v>15</v>
      </c>
      <c r="AL729" t="s">
        <v>7710</v>
      </c>
      <c r="AM729" t="s">
        <v>102</v>
      </c>
      <c r="AN729" t="s">
        <v>6545</v>
      </c>
      <c r="AO729" t="s">
        <v>7711</v>
      </c>
      <c r="AP729" t="s">
        <v>74</v>
      </c>
      <c r="AQ729" t="s">
        <v>74</v>
      </c>
      <c r="AR729" t="s">
        <v>7712</v>
      </c>
      <c r="AS729" t="s">
        <v>7713</v>
      </c>
      <c r="AT729" t="s">
        <v>74</v>
      </c>
      <c r="AU729">
        <v>1993</v>
      </c>
      <c r="AV729">
        <v>39</v>
      </c>
      <c r="AW729">
        <v>131</v>
      </c>
      <c r="AX729" t="s">
        <v>74</v>
      </c>
      <c r="AY729" t="s">
        <v>74</v>
      </c>
      <c r="AZ729" t="s">
        <v>74</v>
      </c>
      <c r="BA729" t="s">
        <v>74</v>
      </c>
      <c r="BB729">
        <v>99</v>
      </c>
      <c r="BC729">
        <v>110</v>
      </c>
      <c r="BD729" t="s">
        <v>74</v>
      </c>
      <c r="BE729" t="s">
        <v>7714</v>
      </c>
      <c r="BF729" t="str">
        <f>HYPERLINK("http://dx.doi.org/10.3189/S0022143000015756","http://dx.doi.org/10.3189/S0022143000015756")</f>
        <v>http://dx.doi.org/10.3189/S0022143000015756</v>
      </c>
      <c r="BG729" t="s">
        <v>74</v>
      </c>
      <c r="BH729" t="s">
        <v>74</v>
      </c>
      <c r="BI729">
        <v>12</v>
      </c>
      <c r="BJ729" t="s">
        <v>1661</v>
      </c>
      <c r="BK729" t="s">
        <v>88</v>
      </c>
      <c r="BL729" t="s">
        <v>1662</v>
      </c>
      <c r="BM729" t="s">
        <v>7715</v>
      </c>
      <c r="BN729" t="s">
        <v>74</v>
      </c>
      <c r="BO729" t="s">
        <v>169</v>
      </c>
      <c r="BP729" t="s">
        <v>74</v>
      </c>
      <c r="BQ729" t="s">
        <v>74</v>
      </c>
      <c r="BR729" t="s">
        <v>91</v>
      </c>
      <c r="BS729" t="s">
        <v>7716</v>
      </c>
      <c r="BT729" t="str">
        <f>HYPERLINK("https%3A%2F%2Fwww.webofscience.com%2Fwos%2Fwoscc%2Ffull-record%2FWOS:A1993LD62000011","View Full Record in Web of Science")</f>
        <v>View Full Record in Web of Science</v>
      </c>
    </row>
    <row r="730" spans="1:72" x14ac:dyDescent="0.15">
      <c r="A730" t="s">
        <v>72</v>
      </c>
      <c r="B730" t="s">
        <v>2980</v>
      </c>
      <c r="C730" t="s">
        <v>74</v>
      </c>
      <c r="D730" t="s">
        <v>74</v>
      </c>
      <c r="E730" t="s">
        <v>74</v>
      </c>
      <c r="F730" t="s">
        <v>2980</v>
      </c>
      <c r="G730" t="s">
        <v>74</v>
      </c>
      <c r="H730" t="s">
        <v>74</v>
      </c>
      <c r="I730" t="s">
        <v>7717</v>
      </c>
      <c r="J730" t="s">
        <v>7706</v>
      </c>
      <c r="K730" t="s">
        <v>74</v>
      </c>
      <c r="L730" t="s">
        <v>74</v>
      </c>
      <c r="M730" t="s">
        <v>77</v>
      </c>
      <c r="N730" t="s">
        <v>78</v>
      </c>
      <c r="O730" t="s">
        <v>74</v>
      </c>
      <c r="P730" t="s">
        <v>74</v>
      </c>
      <c r="Q730" t="s">
        <v>74</v>
      </c>
      <c r="R730" t="s">
        <v>74</v>
      </c>
      <c r="S730" t="s">
        <v>74</v>
      </c>
      <c r="T730" t="s">
        <v>74</v>
      </c>
      <c r="U730" t="s">
        <v>7718</v>
      </c>
      <c r="V730" t="s">
        <v>7719</v>
      </c>
      <c r="W730" t="s">
        <v>74</v>
      </c>
      <c r="X730" t="s">
        <v>74</v>
      </c>
      <c r="Y730" t="s">
        <v>7720</v>
      </c>
      <c r="Z730" t="s">
        <v>74</v>
      </c>
      <c r="AA730" t="s">
        <v>74</v>
      </c>
      <c r="AB730" t="s">
        <v>2986</v>
      </c>
      <c r="AC730" t="s">
        <v>74</v>
      </c>
      <c r="AD730" t="s">
        <v>74</v>
      </c>
      <c r="AE730" t="s">
        <v>74</v>
      </c>
      <c r="AF730" t="s">
        <v>74</v>
      </c>
      <c r="AG730">
        <v>27</v>
      </c>
      <c r="AH730">
        <v>15</v>
      </c>
      <c r="AI730">
        <v>15</v>
      </c>
      <c r="AJ730">
        <v>0</v>
      </c>
      <c r="AK730">
        <v>3</v>
      </c>
      <c r="AL730" t="s">
        <v>7710</v>
      </c>
      <c r="AM730" t="s">
        <v>102</v>
      </c>
      <c r="AN730" t="s">
        <v>6545</v>
      </c>
      <c r="AO730" t="s">
        <v>7711</v>
      </c>
      <c r="AP730" t="s">
        <v>74</v>
      </c>
      <c r="AQ730" t="s">
        <v>74</v>
      </c>
      <c r="AR730" t="s">
        <v>7712</v>
      </c>
      <c r="AS730" t="s">
        <v>7713</v>
      </c>
      <c r="AT730" t="s">
        <v>74</v>
      </c>
      <c r="AU730">
        <v>1993</v>
      </c>
      <c r="AV730">
        <v>39</v>
      </c>
      <c r="AW730">
        <v>131</v>
      </c>
      <c r="AX730" t="s">
        <v>74</v>
      </c>
      <c r="AY730" t="s">
        <v>74</v>
      </c>
      <c r="AZ730" t="s">
        <v>74</v>
      </c>
      <c r="BA730" t="s">
        <v>74</v>
      </c>
      <c r="BB730">
        <v>157</v>
      </c>
      <c r="BC730">
        <v>166</v>
      </c>
      <c r="BD730" t="s">
        <v>74</v>
      </c>
      <c r="BE730" t="s">
        <v>7721</v>
      </c>
      <c r="BF730" t="str">
        <f>HYPERLINK("http://dx.doi.org/10.3189/S002214300001580X","http://dx.doi.org/10.3189/S002214300001580X")</f>
        <v>http://dx.doi.org/10.3189/S002214300001580X</v>
      </c>
      <c r="BG730" t="s">
        <v>74</v>
      </c>
      <c r="BH730" t="s">
        <v>74</v>
      </c>
      <c r="BI730">
        <v>10</v>
      </c>
      <c r="BJ730" t="s">
        <v>1661</v>
      </c>
      <c r="BK730" t="s">
        <v>88</v>
      </c>
      <c r="BL730" t="s">
        <v>1662</v>
      </c>
      <c r="BM730" t="s">
        <v>7715</v>
      </c>
      <c r="BN730" t="s">
        <v>74</v>
      </c>
      <c r="BO730" t="s">
        <v>169</v>
      </c>
      <c r="BP730" t="s">
        <v>74</v>
      </c>
      <c r="BQ730" t="s">
        <v>74</v>
      </c>
      <c r="BR730" t="s">
        <v>91</v>
      </c>
      <c r="BS730" t="s">
        <v>7722</v>
      </c>
      <c r="BT730" t="str">
        <f>HYPERLINK("https%3A%2F%2Fwww.webofscience.com%2Fwos%2Fwoscc%2Ffull-record%2FWOS:A1993LD62000016","View Full Record in Web of Science")</f>
        <v>View Full Record in Web of Science</v>
      </c>
    </row>
    <row r="731" spans="1:72" x14ac:dyDescent="0.15">
      <c r="A731" t="s">
        <v>72</v>
      </c>
      <c r="B731" t="s">
        <v>7723</v>
      </c>
      <c r="C731" t="s">
        <v>74</v>
      </c>
      <c r="D731" t="s">
        <v>74</v>
      </c>
      <c r="E731" t="s">
        <v>74</v>
      </c>
      <c r="F731" t="s">
        <v>7723</v>
      </c>
      <c r="G731" t="s">
        <v>74</v>
      </c>
      <c r="H731" t="s">
        <v>74</v>
      </c>
      <c r="I731" t="s">
        <v>7724</v>
      </c>
      <c r="J731" t="s">
        <v>7706</v>
      </c>
      <c r="K731" t="s">
        <v>74</v>
      </c>
      <c r="L731" t="s">
        <v>74</v>
      </c>
      <c r="M731" t="s">
        <v>77</v>
      </c>
      <c r="N731" t="s">
        <v>78</v>
      </c>
      <c r="O731" t="s">
        <v>74</v>
      </c>
      <c r="P731" t="s">
        <v>74</v>
      </c>
      <c r="Q731" t="s">
        <v>74</v>
      </c>
      <c r="R731" t="s">
        <v>74</v>
      </c>
      <c r="S731" t="s">
        <v>74</v>
      </c>
      <c r="T731" t="s">
        <v>74</v>
      </c>
      <c r="U731" t="s">
        <v>7725</v>
      </c>
      <c r="V731" t="s">
        <v>7726</v>
      </c>
      <c r="W731" t="s">
        <v>4148</v>
      </c>
      <c r="X731" t="s">
        <v>3785</v>
      </c>
      <c r="Y731" t="s">
        <v>7727</v>
      </c>
      <c r="Z731" t="s">
        <v>74</v>
      </c>
      <c r="AA731" t="s">
        <v>3787</v>
      </c>
      <c r="AB731" t="s">
        <v>74</v>
      </c>
      <c r="AC731" t="s">
        <v>74</v>
      </c>
      <c r="AD731" t="s">
        <v>74</v>
      </c>
      <c r="AE731" t="s">
        <v>74</v>
      </c>
      <c r="AF731" t="s">
        <v>74</v>
      </c>
      <c r="AG731">
        <v>26</v>
      </c>
      <c r="AH731">
        <v>22</v>
      </c>
      <c r="AI731">
        <v>22</v>
      </c>
      <c r="AJ731">
        <v>0</v>
      </c>
      <c r="AK731">
        <v>4</v>
      </c>
      <c r="AL731" t="s">
        <v>7710</v>
      </c>
      <c r="AM731" t="s">
        <v>102</v>
      </c>
      <c r="AN731" t="s">
        <v>6545</v>
      </c>
      <c r="AO731" t="s">
        <v>7711</v>
      </c>
      <c r="AP731" t="s">
        <v>74</v>
      </c>
      <c r="AQ731" t="s">
        <v>74</v>
      </c>
      <c r="AR731" t="s">
        <v>7712</v>
      </c>
      <c r="AS731" t="s">
        <v>7713</v>
      </c>
      <c r="AT731" t="s">
        <v>74</v>
      </c>
      <c r="AU731">
        <v>1993</v>
      </c>
      <c r="AV731">
        <v>39</v>
      </c>
      <c r="AW731">
        <v>132</v>
      </c>
      <c r="AX731" t="s">
        <v>74</v>
      </c>
      <c r="AY731" t="s">
        <v>74</v>
      </c>
      <c r="AZ731" t="s">
        <v>74</v>
      </c>
      <c r="BA731" t="s">
        <v>74</v>
      </c>
      <c r="BB731">
        <v>209</v>
      </c>
      <c r="BC731">
        <v>215</v>
      </c>
      <c r="BD731" t="s">
        <v>74</v>
      </c>
      <c r="BE731" t="s">
        <v>7728</v>
      </c>
      <c r="BF731" t="str">
        <f>HYPERLINK("http://dx.doi.org/10.3189/S0022143000015860","http://dx.doi.org/10.3189/S0022143000015860")</f>
        <v>http://dx.doi.org/10.3189/S0022143000015860</v>
      </c>
      <c r="BG731" t="s">
        <v>74</v>
      </c>
      <c r="BH731" t="s">
        <v>74</v>
      </c>
      <c r="BI731">
        <v>7</v>
      </c>
      <c r="BJ731" t="s">
        <v>1661</v>
      </c>
      <c r="BK731" t="s">
        <v>88</v>
      </c>
      <c r="BL731" t="s">
        <v>1662</v>
      </c>
      <c r="BM731" t="s">
        <v>7729</v>
      </c>
      <c r="BN731" t="s">
        <v>74</v>
      </c>
      <c r="BO731" t="s">
        <v>169</v>
      </c>
      <c r="BP731" t="s">
        <v>74</v>
      </c>
      <c r="BQ731" t="s">
        <v>74</v>
      </c>
      <c r="BR731" t="s">
        <v>91</v>
      </c>
      <c r="BS731" t="s">
        <v>7730</v>
      </c>
      <c r="BT731" t="str">
        <f>HYPERLINK("https%3A%2F%2Fwww.webofscience.com%2Fwos%2Fwoscc%2Ffull-record%2FWOS:A1993MK67600001","View Full Record in Web of Science")</f>
        <v>View Full Record in Web of Science</v>
      </c>
    </row>
    <row r="732" spans="1:72" x14ac:dyDescent="0.15">
      <c r="A732" t="s">
        <v>72</v>
      </c>
      <c r="B732" t="s">
        <v>7731</v>
      </c>
      <c r="C732" t="s">
        <v>74</v>
      </c>
      <c r="D732" t="s">
        <v>74</v>
      </c>
      <c r="E732" t="s">
        <v>74</v>
      </c>
      <c r="F732" t="s">
        <v>7731</v>
      </c>
      <c r="G732" t="s">
        <v>74</v>
      </c>
      <c r="H732" t="s">
        <v>74</v>
      </c>
      <c r="I732" t="s">
        <v>7732</v>
      </c>
      <c r="J732" t="s">
        <v>7706</v>
      </c>
      <c r="K732" t="s">
        <v>74</v>
      </c>
      <c r="L732" t="s">
        <v>74</v>
      </c>
      <c r="M732" t="s">
        <v>77</v>
      </c>
      <c r="N732" t="s">
        <v>78</v>
      </c>
      <c r="O732" t="s">
        <v>74</v>
      </c>
      <c r="P732" t="s">
        <v>74</v>
      </c>
      <c r="Q732" t="s">
        <v>74</v>
      </c>
      <c r="R732" t="s">
        <v>74</v>
      </c>
      <c r="S732" t="s">
        <v>74</v>
      </c>
      <c r="T732" t="s">
        <v>74</v>
      </c>
      <c r="U732" t="s">
        <v>74</v>
      </c>
      <c r="V732" t="s">
        <v>7733</v>
      </c>
      <c r="W732" t="s">
        <v>74</v>
      </c>
      <c r="X732" t="s">
        <v>74</v>
      </c>
      <c r="Y732" t="s">
        <v>7734</v>
      </c>
      <c r="Z732" t="s">
        <v>74</v>
      </c>
      <c r="AA732" t="s">
        <v>74</v>
      </c>
      <c r="AB732" t="s">
        <v>7735</v>
      </c>
      <c r="AC732" t="s">
        <v>74</v>
      </c>
      <c r="AD732" t="s">
        <v>74</v>
      </c>
      <c r="AE732" t="s">
        <v>74</v>
      </c>
      <c r="AF732" t="s">
        <v>74</v>
      </c>
      <c r="AG732">
        <v>40</v>
      </c>
      <c r="AH732">
        <v>66</v>
      </c>
      <c r="AI732">
        <v>72</v>
      </c>
      <c r="AJ732">
        <v>0</v>
      </c>
      <c r="AK732">
        <v>8</v>
      </c>
      <c r="AL732" t="s">
        <v>1617</v>
      </c>
      <c r="AM732" t="s">
        <v>102</v>
      </c>
      <c r="AN732" t="s">
        <v>7736</v>
      </c>
      <c r="AO732" t="s">
        <v>7711</v>
      </c>
      <c r="AP732" t="s">
        <v>7737</v>
      </c>
      <c r="AQ732" t="s">
        <v>74</v>
      </c>
      <c r="AR732" t="s">
        <v>7712</v>
      </c>
      <c r="AS732" t="s">
        <v>7713</v>
      </c>
      <c r="AT732" t="s">
        <v>74</v>
      </c>
      <c r="AU732">
        <v>1993</v>
      </c>
      <c r="AV732">
        <v>39</v>
      </c>
      <c r="AW732">
        <v>132</v>
      </c>
      <c r="AX732" t="s">
        <v>74</v>
      </c>
      <c r="AY732" t="s">
        <v>74</v>
      </c>
      <c r="AZ732" t="s">
        <v>74</v>
      </c>
      <c r="BA732" t="s">
        <v>74</v>
      </c>
      <c r="BB732">
        <v>223</v>
      </c>
      <c r="BC732">
        <v>238</v>
      </c>
      <c r="BD732" t="s">
        <v>74</v>
      </c>
      <c r="BE732" t="s">
        <v>7738</v>
      </c>
      <c r="BF732" t="str">
        <f>HYPERLINK("http://dx.doi.org/10.3189/S0022143000015884","http://dx.doi.org/10.3189/S0022143000015884")</f>
        <v>http://dx.doi.org/10.3189/S0022143000015884</v>
      </c>
      <c r="BG732" t="s">
        <v>74</v>
      </c>
      <c r="BH732" t="s">
        <v>74</v>
      </c>
      <c r="BI732">
        <v>16</v>
      </c>
      <c r="BJ732" t="s">
        <v>1661</v>
      </c>
      <c r="BK732" t="s">
        <v>88</v>
      </c>
      <c r="BL732" t="s">
        <v>1662</v>
      </c>
      <c r="BM732" t="s">
        <v>7729</v>
      </c>
      <c r="BN732" t="s">
        <v>74</v>
      </c>
      <c r="BO732" t="s">
        <v>169</v>
      </c>
      <c r="BP732" t="s">
        <v>74</v>
      </c>
      <c r="BQ732" t="s">
        <v>74</v>
      </c>
      <c r="BR732" t="s">
        <v>91</v>
      </c>
      <c r="BS732" t="s">
        <v>7739</v>
      </c>
      <c r="BT732" t="str">
        <f>HYPERLINK("https%3A%2F%2Fwww.webofscience.com%2Fwos%2Fwoscc%2Ffull-record%2FWOS:A1993MK67600003","View Full Record in Web of Science")</f>
        <v>View Full Record in Web of Science</v>
      </c>
    </row>
    <row r="733" spans="1:72" x14ac:dyDescent="0.15">
      <c r="A733" t="s">
        <v>72</v>
      </c>
      <c r="B733" t="s">
        <v>4608</v>
      </c>
      <c r="C733" t="s">
        <v>74</v>
      </c>
      <c r="D733" t="s">
        <v>74</v>
      </c>
      <c r="E733" t="s">
        <v>74</v>
      </c>
      <c r="F733" t="s">
        <v>4608</v>
      </c>
      <c r="G733" t="s">
        <v>74</v>
      </c>
      <c r="H733" t="s">
        <v>74</v>
      </c>
      <c r="I733" t="s">
        <v>7740</v>
      </c>
      <c r="J733" t="s">
        <v>7706</v>
      </c>
      <c r="K733" t="s">
        <v>74</v>
      </c>
      <c r="L733" t="s">
        <v>74</v>
      </c>
      <c r="M733" t="s">
        <v>77</v>
      </c>
      <c r="N733" t="s">
        <v>78</v>
      </c>
      <c r="O733" t="s">
        <v>74</v>
      </c>
      <c r="P733" t="s">
        <v>74</v>
      </c>
      <c r="Q733" t="s">
        <v>74</v>
      </c>
      <c r="R733" t="s">
        <v>74</v>
      </c>
      <c r="S733" t="s">
        <v>74</v>
      </c>
      <c r="T733" t="s">
        <v>74</v>
      </c>
      <c r="U733" t="s">
        <v>7741</v>
      </c>
      <c r="V733" t="s">
        <v>7742</v>
      </c>
      <c r="W733" t="s">
        <v>74</v>
      </c>
      <c r="X733" t="s">
        <v>74</v>
      </c>
      <c r="Y733" t="s">
        <v>7743</v>
      </c>
      <c r="Z733" t="s">
        <v>74</v>
      </c>
      <c r="AA733" t="s">
        <v>3951</v>
      </c>
      <c r="AB733" t="s">
        <v>3952</v>
      </c>
      <c r="AC733" t="s">
        <v>74</v>
      </c>
      <c r="AD733" t="s">
        <v>74</v>
      </c>
      <c r="AE733" t="s">
        <v>74</v>
      </c>
      <c r="AF733" t="s">
        <v>74</v>
      </c>
      <c r="AG733">
        <v>8</v>
      </c>
      <c r="AH733">
        <v>15</v>
      </c>
      <c r="AI733">
        <v>18</v>
      </c>
      <c r="AJ733">
        <v>0</v>
      </c>
      <c r="AK733">
        <v>4</v>
      </c>
      <c r="AL733" t="s">
        <v>7710</v>
      </c>
      <c r="AM733" t="s">
        <v>102</v>
      </c>
      <c r="AN733" t="s">
        <v>6545</v>
      </c>
      <c r="AO733" t="s">
        <v>7711</v>
      </c>
      <c r="AP733" t="s">
        <v>74</v>
      </c>
      <c r="AQ733" t="s">
        <v>74</v>
      </c>
      <c r="AR733" t="s">
        <v>7712</v>
      </c>
      <c r="AS733" t="s">
        <v>7713</v>
      </c>
      <c r="AT733" t="s">
        <v>74</v>
      </c>
      <c r="AU733">
        <v>1993</v>
      </c>
      <c r="AV733">
        <v>39</v>
      </c>
      <c r="AW733">
        <v>132</v>
      </c>
      <c r="AX733" t="s">
        <v>74</v>
      </c>
      <c r="AY733" t="s">
        <v>74</v>
      </c>
      <c r="AZ733" t="s">
        <v>74</v>
      </c>
      <c r="BA733" t="s">
        <v>74</v>
      </c>
      <c r="BB733">
        <v>245</v>
      </c>
      <c r="BC733">
        <v>248</v>
      </c>
      <c r="BD733" t="s">
        <v>74</v>
      </c>
      <c r="BE733" t="s">
        <v>7744</v>
      </c>
      <c r="BF733" t="str">
        <f>HYPERLINK("http://dx.doi.org/10.3189/S0022143000015902","http://dx.doi.org/10.3189/S0022143000015902")</f>
        <v>http://dx.doi.org/10.3189/S0022143000015902</v>
      </c>
      <c r="BG733" t="s">
        <v>74</v>
      </c>
      <c r="BH733" t="s">
        <v>74</v>
      </c>
      <c r="BI733">
        <v>4</v>
      </c>
      <c r="BJ733" t="s">
        <v>1661</v>
      </c>
      <c r="BK733" t="s">
        <v>88</v>
      </c>
      <c r="BL733" t="s">
        <v>1662</v>
      </c>
      <c r="BM733" t="s">
        <v>7729</v>
      </c>
      <c r="BN733" t="s">
        <v>74</v>
      </c>
      <c r="BO733" t="s">
        <v>169</v>
      </c>
      <c r="BP733" t="s">
        <v>74</v>
      </c>
      <c r="BQ733" t="s">
        <v>74</v>
      </c>
      <c r="BR733" t="s">
        <v>91</v>
      </c>
      <c r="BS733" t="s">
        <v>7745</v>
      </c>
      <c r="BT733" t="str">
        <f>HYPERLINK("https%3A%2F%2Fwww.webofscience.com%2Fwos%2Fwoscc%2Ffull-record%2FWOS:A1993MK67600005","View Full Record in Web of Science")</f>
        <v>View Full Record in Web of Science</v>
      </c>
    </row>
    <row r="734" spans="1:72" x14ac:dyDescent="0.15">
      <c r="A734" t="s">
        <v>72</v>
      </c>
      <c r="B734" t="s">
        <v>7746</v>
      </c>
      <c r="C734" t="s">
        <v>74</v>
      </c>
      <c r="D734" t="s">
        <v>74</v>
      </c>
      <c r="E734" t="s">
        <v>74</v>
      </c>
      <c r="F734" t="s">
        <v>7746</v>
      </c>
      <c r="G734" t="s">
        <v>74</v>
      </c>
      <c r="H734" t="s">
        <v>74</v>
      </c>
      <c r="I734" t="s">
        <v>7747</v>
      </c>
      <c r="J734" t="s">
        <v>7706</v>
      </c>
      <c r="K734" t="s">
        <v>74</v>
      </c>
      <c r="L734" t="s">
        <v>74</v>
      </c>
      <c r="M734" t="s">
        <v>77</v>
      </c>
      <c r="N734" t="s">
        <v>78</v>
      </c>
      <c r="O734" t="s">
        <v>74</v>
      </c>
      <c r="P734" t="s">
        <v>74</v>
      </c>
      <c r="Q734" t="s">
        <v>74</v>
      </c>
      <c r="R734" t="s">
        <v>74</v>
      </c>
      <c r="S734" t="s">
        <v>74</v>
      </c>
      <c r="T734" t="s">
        <v>74</v>
      </c>
      <c r="U734" t="s">
        <v>74</v>
      </c>
      <c r="V734" t="s">
        <v>7748</v>
      </c>
      <c r="W734" t="s">
        <v>74</v>
      </c>
      <c r="X734" t="s">
        <v>74</v>
      </c>
      <c r="Y734" t="s">
        <v>7749</v>
      </c>
      <c r="Z734" t="s">
        <v>74</v>
      </c>
      <c r="AA734" t="s">
        <v>6395</v>
      </c>
      <c r="AB734" t="s">
        <v>6567</v>
      </c>
      <c r="AC734" t="s">
        <v>74</v>
      </c>
      <c r="AD734" t="s">
        <v>74</v>
      </c>
      <c r="AE734" t="s">
        <v>74</v>
      </c>
      <c r="AF734" t="s">
        <v>74</v>
      </c>
      <c r="AG734">
        <v>49</v>
      </c>
      <c r="AH734">
        <v>113</v>
      </c>
      <c r="AI734">
        <v>126</v>
      </c>
      <c r="AJ734">
        <v>2</v>
      </c>
      <c r="AK734">
        <v>16</v>
      </c>
      <c r="AL734" t="s">
        <v>1617</v>
      </c>
      <c r="AM734" t="s">
        <v>102</v>
      </c>
      <c r="AN734" t="s">
        <v>7736</v>
      </c>
      <c r="AO734" t="s">
        <v>7711</v>
      </c>
      <c r="AP734" t="s">
        <v>7737</v>
      </c>
      <c r="AQ734" t="s">
        <v>74</v>
      </c>
      <c r="AR734" t="s">
        <v>7712</v>
      </c>
      <c r="AS734" t="s">
        <v>7713</v>
      </c>
      <c r="AT734" t="s">
        <v>74</v>
      </c>
      <c r="AU734">
        <v>1993</v>
      </c>
      <c r="AV734">
        <v>39</v>
      </c>
      <c r="AW734">
        <v>132</v>
      </c>
      <c r="AX734" t="s">
        <v>74</v>
      </c>
      <c r="AY734" t="s">
        <v>74</v>
      </c>
      <c r="AZ734" t="s">
        <v>74</v>
      </c>
      <c r="BA734" t="s">
        <v>74</v>
      </c>
      <c r="BB734">
        <v>255</v>
      </c>
      <c r="BC734">
        <v>266</v>
      </c>
      <c r="BD734" t="s">
        <v>74</v>
      </c>
      <c r="BE734" t="s">
        <v>7750</v>
      </c>
      <c r="BF734" t="str">
        <f>HYPERLINK("http://dx.doi.org/10.3189/S0022143000015926","http://dx.doi.org/10.3189/S0022143000015926")</f>
        <v>http://dx.doi.org/10.3189/S0022143000015926</v>
      </c>
      <c r="BG734" t="s">
        <v>74</v>
      </c>
      <c r="BH734" t="s">
        <v>74</v>
      </c>
      <c r="BI734">
        <v>12</v>
      </c>
      <c r="BJ734" t="s">
        <v>1661</v>
      </c>
      <c r="BK734" t="s">
        <v>88</v>
      </c>
      <c r="BL734" t="s">
        <v>1662</v>
      </c>
      <c r="BM734" t="s">
        <v>7729</v>
      </c>
      <c r="BN734" t="s">
        <v>74</v>
      </c>
      <c r="BO734" t="s">
        <v>169</v>
      </c>
      <c r="BP734" t="s">
        <v>74</v>
      </c>
      <c r="BQ734" t="s">
        <v>74</v>
      </c>
      <c r="BR734" t="s">
        <v>91</v>
      </c>
      <c r="BS734" t="s">
        <v>7751</v>
      </c>
      <c r="BT734" t="str">
        <f>HYPERLINK("https%3A%2F%2Fwww.webofscience.com%2Fwos%2Fwoscc%2Ffull-record%2FWOS:A1993MK67600007","View Full Record in Web of Science")</f>
        <v>View Full Record in Web of Science</v>
      </c>
    </row>
    <row r="735" spans="1:72" x14ac:dyDescent="0.15">
      <c r="A735" t="s">
        <v>72</v>
      </c>
      <c r="B735" t="s">
        <v>7752</v>
      </c>
      <c r="C735" t="s">
        <v>74</v>
      </c>
      <c r="D735" t="s">
        <v>74</v>
      </c>
      <c r="E735" t="s">
        <v>74</v>
      </c>
      <c r="F735" t="s">
        <v>7752</v>
      </c>
      <c r="G735" t="s">
        <v>74</v>
      </c>
      <c r="H735" t="s">
        <v>74</v>
      </c>
      <c r="I735" t="s">
        <v>7753</v>
      </c>
      <c r="J735" t="s">
        <v>7706</v>
      </c>
      <c r="K735" t="s">
        <v>74</v>
      </c>
      <c r="L735" t="s">
        <v>74</v>
      </c>
      <c r="M735" t="s">
        <v>77</v>
      </c>
      <c r="N735" t="s">
        <v>78</v>
      </c>
      <c r="O735" t="s">
        <v>74</v>
      </c>
      <c r="P735" t="s">
        <v>74</v>
      </c>
      <c r="Q735" t="s">
        <v>74</v>
      </c>
      <c r="R735" t="s">
        <v>74</v>
      </c>
      <c r="S735" t="s">
        <v>74</v>
      </c>
      <c r="T735" t="s">
        <v>74</v>
      </c>
      <c r="U735" t="s">
        <v>7754</v>
      </c>
      <c r="V735" t="s">
        <v>7755</v>
      </c>
      <c r="W735" t="s">
        <v>7756</v>
      </c>
      <c r="X735" t="s">
        <v>7757</v>
      </c>
      <c r="Y735" t="s">
        <v>7758</v>
      </c>
      <c r="Z735" t="s">
        <v>74</v>
      </c>
      <c r="AA735" t="s">
        <v>623</v>
      </c>
      <c r="AB735" t="s">
        <v>624</v>
      </c>
      <c r="AC735" t="s">
        <v>74</v>
      </c>
      <c r="AD735" t="s">
        <v>74</v>
      </c>
      <c r="AE735" t="s">
        <v>74</v>
      </c>
      <c r="AF735" t="s">
        <v>74</v>
      </c>
      <c r="AG735">
        <v>54</v>
      </c>
      <c r="AH735">
        <v>39</v>
      </c>
      <c r="AI735">
        <v>42</v>
      </c>
      <c r="AJ735">
        <v>1</v>
      </c>
      <c r="AK735">
        <v>3</v>
      </c>
      <c r="AL735" t="s">
        <v>7710</v>
      </c>
      <c r="AM735" t="s">
        <v>102</v>
      </c>
      <c r="AN735" t="s">
        <v>6545</v>
      </c>
      <c r="AO735" t="s">
        <v>7711</v>
      </c>
      <c r="AP735" t="s">
        <v>74</v>
      </c>
      <c r="AQ735" t="s">
        <v>74</v>
      </c>
      <c r="AR735" t="s">
        <v>7712</v>
      </c>
      <c r="AS735" t="s">
        <v>7713</v>
      </c>
      <c r="AT735" t="s">
        <v>74</v>
      </c>
      <c r="AU735">
        <v>1993</v>
      </c>
      <c r="AV735">
        <v>39</v>
      </c>
      <c r="AW735">
        <v>132</v>
      </c>
      <c r="AX735" t="s">
        <v>74</v>
      </c>
      <c r="AY735" t="s">
        <v>74</v>
      </c>
      <c r="AZ735" t="s">
        <v>74</v>
      </c>
      <c r="BA735" t="s">
        <v>74</v>
      </c>
      <c r="BB735">
        <v>303</v>
      </c>
      <c r="BC735">
        <v>315</v>
      </c>
      <c r="BD735" t="s">
        <v>74</v>
      </c>
      <c r="BE735" t="s">
        <v>74</v>
      </c>
      <c r="BF735" t="s">
        <v>74</v>
      </c>
      <c r="BG735" t="s">
        <v>74</v>
      </c>
      <c r="BH735" t="s">
        <v>74</v>
      </c>
      <c r="BI735">
        <v>13</v>
      </c>
      <c r="BJ735" t="s">
        <v>1661</v>
      </c>
      <c r="BK735" t="s">
        <v>88</v>
      </c>
      <c r="BL735" t="s">
        <v>1662</v>
      </c>
      <c r="BM735" t="s">
        <v>7729</v>
      </c>
      <c r="BN735" t="s">
        <v>74</v>
      </c>
      <c r="BO735" t="s">
        <v>74</v>
      </c>
      <c r="BP735" t="s">
        <v>74</v>
      </c>
      <c r="BQ735" t="s">
        <v>74</v>
      </c>
      <c r="BR735" t="s">
        <v>91</v>
      </c>
      <c r="BS735" t="s">
        <v>7759</v>
      </c>
      <c r="BT735" t="str">
        <f>HYPERLINK("https%3A%2F%2Fwww.webofscience.com%2Fwos%2Fwoscc%2Ffull-record%2FWOS:A1993MK67600011","View Full Record in Web of Science")</f>
        <v>View Full Record in Web of Science</v>
      </c>
    </row>
    <row r="736" spans="1:72" x14ac:dyDescent="0.15">
      <c r="A736" t="s">
        <v>72</v>
      </c>
      <c r="B736" t="s">
        <v>7760</v>
      </c>
      <c r="C736" t="s">
        <v>74</v>
      </c>
      <c r="D736" t="s">
        <v>74</v>
      </c>
      <c r="E736" t="s">
        <v>74</v>
      </c>
      <c r="F736" t="s">
        <v>7760</v>
      </c>
      <c r="G736" t="s">
        <v>74</v>
      </c>
      <c r="H736" t="s">
        <v>74</v>
      </c>
      <c r="I736" t="s">
        <v>7761</v>
      </c>
      <c r="J736" t="s">
        <v>7706</v>
      </c>
      <c r="K736" t="s">
        <v>74</v>
      </c>
      <c r="L736" t="s">
        <v>74</v>
      </c>
      <c r="M736" t="s">
        <v>77</v>
      </c>
      <c r="N736" t="s">
        <v>78</v>
      </c>
      <c r="O736" t="s">
        <v>74</v>
      </c>
      <c r="P736" t="s">
        <v>74</v>
      </c>
      <c r="Q736" t="s">
        <v>74</v>
      </c>
      <c r="R736" t="s">
        <v>74</v>
      </c>
      <c r="S736" t="s">
        <v>74</v>
      </c>
      <c r="T736" t="s">
        <v>74</v>
      </c>
      <c r="U736" t="s">
        <v>7762</v>
      </c>
      <c r="V736" t="s">
        <v>7763</v>
      </c>
      <c r="W736" t="s">
        <v>7764</v>
      </c>
      <c r="X736" t="s">
        <v>7765</v>
      </c>
      <c r="Y736" t="s">
        <v>74</v>
      </c>
      <c r="Z736" t="s">
        <v>74</v>
      </c>
      <c r="AA736" t="s">
        <v>74</v>
      </c>
      <c r="AB736" t="s">
        <v>74</v>
      </c>
      <c r="AC736" t="s">
        <v>74</v>
      </c>
      <c r="AD736" t="s">
        <v>74</v>
      </c>
      <c r="AE736" t="s">
        <v>74</v>
      </c>
      <c r="AF736" t="s">
        <v>74</v>
      </c>
      <c r="AG736">
        <v>47</v>
      </c>
      <c r="AH736">
        <v>55</v>
      </c>
      <c r="AI736">
        <v>57</v>
      </c>
      <c r="AJ736">
        <v>0</v>
      </c>
      <c r="AK736">
        <v>2</v>
      </c>
      <c r="AL736" t="s">
        <v>7710</v>
      </c>
      <c r="AM736" t="s">
        <v>102</v>
      </c>
      <c r="AN736" t="s">
        <v>6545</v>
      </c>
      <c r="AO736" t="s">
        <v>7711</v>
      </c>
      <c r="AP736" t="s">
        <v>74</v>
      </c>
      <c r="AQ736" t="s">
        <v>74</v>
      </c>
      <c r="AR736" t="s">
        <v>7712</v>
      </c>
      <c r="AS736" t="s">
        <v>7713</v>
      </c>
      <c r="AT736" t="s">
        <v>74</v>
      </c>
      <c r="AU736">
        <v>1993</v>
      </c>
      <c r="AV736">
        <v>39</v>
      </c>
      <c r="AW736">
        <v>132</v>
      </c>
      <c r="AX736" t="s">
        <v>74</v>
      </c>
      <c r="AY736" t="s">
        <v>74</v>
      </c>
      <c r="AZ736" t="s">
        <v>74</v>
      </c>
      <c r="BA736" t="s">
        <v>74</v>
      </c>
      <c r="BB736">
        <v>327</v>
      </c>
      <c r="BC736">
        <v>340</v>
      </c>
      <c r="BD736" t="s">
        <v>74</v>
      </c>
      <c r="BE736" t="s">
        <v>7766</v>
      </c>
      <c r="BF736" t="str">
        <f>HYPERLINK("http://dx.doi.org/10.3189/S0022143000015999","http://dx.doi.org/10.3189/S0022143000015999")</f>
        <v>http://dx.doi.org/10.3189/S0022143000015999</v>
      </c>
      <c r="BG736" t="s">
        <v>74</v>
      </c>
      <c r="BH736" t="s">
        <v>74</v>
      </c>
      <c r="BI736">
        <v>14</v>
      </c>
      <c r="BJ736" t="s">
        <v>1661</v>
      </c>
      <c r="BK736" t="s">
        <v>88</v>
      </c>
      <c r="BL736" t="s">
        <v>1662</v>
      </c>
      <c r="BM736" t="s">
        <v>7729</v>
      </c>
      <c r="BN736" t="s">
        <v>74</v>
      </c>
      <c r="BO736" t="s">
        <v>169</v>
      </c>
      <c r="BP736" t="s">
        <v>74</v>
      </c>
      <c r="BQ736" t="s">
        <v>74</v>
      </c>
      <c r="BR736" t="s">
        <v>91</v>
      </c>
      <c r="BS736" t="s">
        <v>7767</v>
      </c>
      <c r="BT736" t="str">
        <f>HYPERLINK("https%3A%2F%2Fwww.webofscience.com%2Fwos%2Fwoscc%2Ffull-record%2FWOS:A1993MK67600014","View Full Record in Web of Science")</f>
        <v>View Full Record in Web of Science</v>
      </c>
    </row>
    <row r="737" spans="1:72" x14ac:dyDescent="0.15">
      <c r="A737" t="s">
        <v>72</v>
      </c>
      <c r="B737" t="s">
        <v>7768</v>
      </c>
      <c r="C737" t="s">
        <v>74</v>
      </c>
      <c r="D737" t="s">
        <v>74</v>
      </c>
      <c r="E737" t="s">
        <v>74</v>
      </c>
      <c r="F737" t="s">
        <v>7768</v>
      </c>
      <c r="G737" t="s">
        <v>74</v>
      </c>
      <c r="H737" t="s">
        <v>74</v>
      </c>
      <c r="I737" t="s">
        <v>7769</v>
      </c>
      <c r="J737" t="s">
        <v>7706</v>
      </c>
      <c r="K737" t="s">
        <v>74</v>
      </c>
      <c r="L737" t="s">
        <v>74</v>
      </c>
      <c r="M737" t="s">
        <v>77</v>
      </c>
      <c r="N737" t="s">
        <v>78</v>
      </c>
      <c r="O737" t="s">
        <v>74</v>
      </c>
      <c r="P737" t="s">
        <v>74</v>
      </c>
      <c r="Q737" t="s">
        <v>74</v>
      </c>
      <c r="R737" t="s">
        <v>74</v>
      </c>
      <c r="S737" t="s">
        <v>74</v>
      </c>
      <c r="T737" t="s">
        <v>74</v>
      </c>
      <c r="U737" t="s">
        <v>7770</v>
      </c>
      <c r="V737" t="s">
        <v>7771</v>
      </c>
      <c r="W737" t="s">
        <v>74</v>
      </c>
      <c r="X737" t="s">
        <v>74</v>
      </c>
      <c r="Y737" t="s">
        <v>7772</v>
      </c>
      <c r="Z737" t="s">
        <v>74</v>
      </c>
      <c r="AA737" t="s">
        <v>74</v>
      </c>
      <c r="AB737" t="s">
        <v>74</v>
      </c>
      <c r="AC737" t="s">
        <v>74</v>
      </c>
      <c r="AD737" t="s">
        <v>74</v>
      </c>
      <c r="AE737" t="s">
        <v>74</v>
      </c>
      <c r="AF737" t="s">
        <v>74</v>
      </c>
      <c r="AG737">
        <v>27</v>
      </c>
      <c r="AH737">
        <v>14</v>
      </c>
      <c r="AI737">
        <v>14</v>
      </c>
      <c r="AJ737">
        <v>0</v>
      </c>
      <c r="AK737">
        <v>2</v>
      </c>
      <c r="AL737" t="s">
        <v>7710</v>
      </c>
      <c r="AM737" t="s">
        <v>102</v>
      </c>
      <c r="AN737" t="s">
        <v>6545</v>
      </c>
      <c r="AO737" t="s">
        <v>7711</v>
      </c>
      <c r="AP737" t="s">
        <v>74</v>
      </c>
      <c r="AQ737" t="s">
        <v>74</v>
      </c>
      <c r="AR737" t="s">
        <v>7712</v>
      </c>
      <c r="AS737" t="s">
        <v>7713</v>
      </c>
      <c r="AT737" t="s">
        <v>74</v>
      </c>
      <c r="AU737">
        <v>1993</v>
      </c>
      <c r="AV737">
        <v>39</v>
      </c>
      <c r="AW737">
        <v>132</v>
      </c>
      <c r="AX737" t="s">
        <v>74</v>
      </c>
      <c r="AY737" t="s">
        <v>74</v>
      </c>
      <c r="AZ737" t="s">
        <v>74</v>
      </c>
      <c r="BA737" t="s">
        <v>74</v>
      </c>
      <c r="BB737">
        <v>385</v>
      </c>
      <c r="BC737">
        <v>396</v>
      </c>
      <c r="BD737" t="s">
        <v>74</v>
      </c>
      <c r="BE737" t="s">
        <v>7773</v>
      </c>
      <c r="BF737" t="str">
        <f>HYPERLINK("http://dx.doi.org/10.3189/S002214300001604X","http://dx.doi.org/10.3189/S002214300001604X")</f>
        <v>http://dx.doi.org/10.3189/S002214300001604X</v>
      </c>
      <c r="BG737" t="s">
        <v>74</v>
      </c>
      <c r="BH737" t="s">
        <v>74</v>
      </c>
      <c r="BI737">
        <v>12</v>
      </c>
      <c r="BJ737" t="s">
        <v>1661</v>
      </c>
      <c r="BK737" t="s">
        <v>88</v>
      </c>
      <c r="BL737" t="s">
        <v>1662</v>
      </c>
      <c r="BM737" t="s">
        <v>7729</v>
      </c>
      <c r="BN737" t="s">
        <v>74</v>
      </c>
      <c r="BO737" t="s">
        <v>169</v>
      </c>
      <c r="BP737" t="s">
        <v>74</v>
      </c>
      <c r="BQ737" t="s">
        <v>74</v>
      </c>
      <c r="BR737" t="s">
        <v>91</v>
      </c>
      <c r="BS737" t="s">
        <v>7774</v>
      </c>
      <c r="BT737" t="str">
        <f>HYPERLINK("https%3A%2F%2Fwww.webofscience.com%2Fwos%2Fwoscc%2Ffull-record%2FWOS:A1993MK67600019","View Full Record in Web of Science")</f>
        <v>View Full Record in Web of Science</v>
      </c>
    </row>
    <row r="738" spans="1:72" x14ac:dyDescent="0.15">
      <c r="A738" t="s">
        <v>72</v>
      </c>
      <c r="B738" t="s">
        <v>7775</v>
      </c>
      <c r="C738" t="s">
        <v>74</v>
      </c>
      <c r="D738" t="s">
        <v>74</v>
      </c>
      <c r="E738" t="s">
        <v>74</v>
      </c>
      <c r="F738" t="s">
        <v>7775</v>
      </c>
      <c r="G738" t="s">
        <v>74</v>
      </c>
      <c r="H738" t="s">
        <v>74</v>
      </c>
      <c r="I738" t="s">
        <v>7776</v>
      </c>
      <c r="J738" t="s">
        <v>7706</v>
      </c>
      <c r="K738" t="s">
        <v>74</v>
      </c>
      <c r="L738" t="s">
        <v>74</v>
      </c>
      <c r="M738" t="s">
        <v>77</v>
      </c>
      <c r="N738" t="s">
        <v>78</v>
      </c>
      <c r="O738" t="s">
        <v>74</v>
      </c>
      <c r="P738" t="s">
        <v>74</v>
      </c>
      <c r="Q738" t="s">
        <v>74</v>
      </c>
      <c r="R738" t="s">
        <v>74</v>
      </c>
      <c r="S738" t="s">
        <v>74</v>
      </c>
      <c r="T738" t="s">
        <v>74</v>
      </c>
      <c r="U738" t="s">
        <v>7777</v>
      </c>
      <c r="V738" t="s">
        <v>7778</v>
      </c>
      <c r="W738" t="s">
        <v>74</v>
      </c>
      <c r="X738" t="s">
        <v>74</v>
      </c>
      <c r="Y738" t="s">
        <v>5496</v>
      </c>
      <c r="Z738" t="s">
        <v>74</v>
      </c>
      <c r="AA738" t="s">
        <v>74</v>
      </c>
      <c r="AB738" t="s">
        <v>74</v>
      </c>
      <c r="AC738" t="s">
        <v>74</v>
      </c>
      <c r="AD738" t="s">
        <v>74</v>
      </c>
      <c r="AE738" t="s">
        <v>74</v>
      </c>
      <c r="AF738" t="s">
        <v>74</v>
      </c>
      <c r="AG738">
        <v>34</v>
      </c>
      <c r="AH738">
        <v>19</v>
      </c>
      <c r="AI738">
        <v>20</v>
      </c>
      <c r="AJ738">
        <v>0</v>
      </c>
      <c r="AK738">
        <v>6</v>
      </c>
      <c r="AL738" t="s">
        <v>7710</v>
      </c>
      <c r="AM738" t="s">
        <v>102</v>
      </c>
      <c r="AN738" t="s">
        <v>6545</v>
      </c>
      <c r="AO738" t="s">
        <v>7711</v>
      </c>
      <c r="AP738" t="s">
        <v>74</v>
      </c>
      <c r="AQ738" t="s">
        <v>74</v>
      </c>
      <c r="AR738" t="s">
        <v>7712</v>
      </c>
      <c r="AS738" t="s">
        <v>7713</v>
      </c>
      <c r="AT738" t="s">
        <v>74</v>
      </c>
      <c r="AU738">
        <v>1993</v>
      </c>
      <c r="AV738">
        <v>39</v>
      </c>
      <c r="AW738">
        <v>132</v>
      </c>
      <c r="AX738" t="s">
        <v>74</v>
      </c>
      <c r="AY738" t="s">
        <v>74</v>
      </c>
      <c r="AZ738" t="s">
        <v>74</v>
      </c>
      <c r="BA738" t="s">
        <v>74</v>
      </c>
      <c r="BB738">
        <v>397</v>
      </c>
      <c r="BC738">
        <v>408</v>
      </c>
      <c r="BD738" t="s">
        <v>74</v>
      </c>
      <c r="BE738" t="s">
        <v>7779</v>
      </c>
      <c r="BF738" t="str">
        <f>HYPERLINK("http://dx.doi.org/10.3189/S0022143000016051","http://dx.doi.org/10.3189/S0022143000016051")</f>
        <v>http://dx.doi.org/10.3189/S0022143000016051</v>
      </c>
      <c r="BG738" t="s">
        <v>74</v>
      </c>
      <c r="BH738" t="s">
        <v>74</v>
      </c>
      <c r="BI738">
        <v>12</v>
      </c>
      <c r="BJ738" t="s">
        <v>1661</v>
      </c>
      <c r="BK738" t="s">
        <v>88</v>
      </c>
      <c r="BL738" t="s">
        <v>1662</v>
      </c>
      <c r="BM738" t="s">
        <v>7729</v>
      </c>
      <c r="BN738" t="s">
        <v>74</v>
      </c>
      <c r="BO738" t="s">
        <v>169</v>
      </c>
      <c r="BP738" t="s">
        <v>74</v>
      </c>
      <c r="BQ738" t="s">
        <v>74</v>
      </c>
      <c r="BR738" t="s">
        <v>91</v>
      </c>
      <c r="BS738" t="s">
        <v>7780</v>
      </c>
      <c r="BT738" t="str">
        <f>HYPERLINK("https%3A%2F%2Fwww.webofscience.com%2Fwos%2Fwoscc%2Ffull-record%2FWOS:A1993MK67600020","View Full Record in Web of Science")</f>
        <v>View Full Record in Web of Science</v>
      </c>
    </row>
    <row r="739" spans="1:72" x14ac:dyDescent="0.15">
      <c r="A739" t="s">
        <v>72</v>
      </c>
      <c r="B739" t="s">
        <v>7781</v>
      </c>
      <c r="C739" t="s">
        <v>74</v>
      </c>
      <c r="D739" t="s">
        <v>74</v>
      </c>
      <c r="E739" t="s">
        <v>74</v>
      </c>
      <c r="F739" t="s">
        <v>7781</v>
      </c>
      <c r="G739" t="s">
        <v>74</v>
      </c>
      <c r="H739" t="s">
        <v>74</v>
      </c>
      <c r="I739" t="s">
        <v>7782</v>
      </c>
      <c r="J739" t="s">
        <v>7706</v>
      </c>
      <c r="K739" t="s">
        <v>74</v>
      </c>
      <c r="L739" t="s">
        <v>74</v>
      </c>
      <c r="M739" t="s">
        <v>77</v>
      </c>
      <c r="N739" t="s">
        <v>78</v>
      </c>
      <c r="O739" t="s">
        <v>74</v>
      </c>
      <c r="P739" t="s">
        <v>74</v>
      </c>
      <c r="Q739" t="s">
        <v>74</v>
      </c>
      <c r="R739" t="s">
        <v>74</v>
      </c>
      <c r="S739" t="s">
        <v>74</v>
      </c>
      <c r="T739" t="s">
        <v>74</v>
      </c>
      <c r="U739" t="s">
        <v>74</v>
      </c>
      <c r="V739" t="s">
        <v>7783</v>
      </c>
      <c r="W739" t="s">
        <v>74</v>
      </c>
      <c r="X739" t="s">
        <v>74</v>
      </c>
      <c r="Y739" t="s">
        <v>7784</v>
      </c>
      <c r="Z739" t="s">
        <v>74</v>
      </c>
      <c r="AA739" t="s">
        <v>74</v>
      </c>
      <c r="AB739" t="s">
        <v>74</v>
      </c>
      <c r="AC739" t="s">
        <v>74</v>
      </c>
      <c r="AD739" t="s">
        <v>74</v>
      </c>
      <c r="AE739" t="s">
        <v>74</v>
      </c>
      <c r="AF739" t="s">
        <v>74</v>
      </c>
      <c r="AG739">
        <v>21</v>
      </c>
      <c r="AH739">
        <v>11</v>
      </c>
      <c r="AI739">
        <v>11</v>
      </c>
      <c r="AJ739">
        <v>0</v>
      </c>
      <c r="AK739">
        <v>0</v>
      </c>
      <c r="AL739" t="s">
        <v>7710</v>
      </c>
      <c r="AM739" t="s">
        <v>102</v>
      </c>
      <c r="AN739" t="s">
        <v>7785</v>
      </c>
      <c r="AO739" t="s">
        <v>7711</v>
      </c>
      <c r="AP739" t="s">
        <v>74</v>
      </c>
      <c r="AQ739" t="s">
        <v>74</v>
      </c>
      <c r="AR739" t="s">
        <v>7712</v>
      </c>
      <c r="AS739" t="s">
        <v>7713</v>
      </c>
      <c r="AT739" t="s">
        <v>74</v>
      </c>
      <c r="AU739">
        <v>1993</v>
      </c>
      <c r="AV739">
        <v>39</v>
      </c>
      <c r="AW739">
        <v>133</v>
      </c>
      <c r="AX739" t="s">
        <v>74</v>
      </c>
      <c r="AY739" t="s">
        <v>74</v>
      </c>
      <c r="AZ739" t="s">
        <v>74</v>
      </c>
      <c r="BA739" t="s">
        <v>74</v>
      </c>
      <c r="BB739">
        <v>491</v>
      </c>
      <c r="BC739">
        <v>494</v>
      </c>
      <c r="BD739" t="s">
        <v>74</v>
      </c>
      <c r="BE739" t="s">
        <v>7786</v>
      </c>
      <c r="BF739" t="str">
        <f>HYPERLINK("http://dx.doi.org/10.3189/S0022143000016385","http://dx.doi.org/10.3189/S0022143000016385")</f>
        <v>http://dx.doi.org/10.3189/S0022143000016385</v>
      </c>
      <c r="BG739" t="s">
        <v>74</v>
      </c>
      <c r="BH739" t="s">
        <v>74</v>
      </c>
      <c r="BI739">
        <v>4</v>
      </c>
      <c r="BJ739" t="s">
        <v>1661</v>
      </c>
      <c r="BK739" t="s">
        <v>88</v>
      </c>
      <c r="BL739" t="s">
        <v>1662</v>
      </c>
      <c r="BM739" t="s">
        <v>7787</v>
      </c>
      <c r="BN739" t="s">
        <v>74</v>
      </c>
      <c r="BO739" t="s">
        <v>169</v>
      </c>
      <c r="BP739" t="s">
        <v>74</v>
      </c>
      <c r="BQ739" t="s">
        <v>74</v>
      </c>
      <c r="BR739" t="s">
        <v>91</v>
      </c>
      <c r="BS739" t="s">
        <v>7788</v>
      </c>
      <c r="BT739" t="str">
        <f>HYPERLINK("https%3A%2F%2Fwww.webofscience.com%2Fwos%2Fwoscc%2Ffull-record%2FWOS:A1993NA69200007","View Full Record in Web of Science")</f>
        <v>View Full Record in Web of Science</v>
      </c>
    </row>
    <row r="740" spans="1:72" x14ac:dyDescent="0.15">
      <c r="A740" t="s">
        <v>72</v>
      </c>
      <c r="B740" t="s">
        <v>7789</v>
      </c>
      <c r="C740" t="s">
        <v>74</v>
      </c>
      <c r="D740" t="s">
        <v>74</v>
      </c>
      <c r="E740" t="s">
        <v>74</v>
      </c>
      <c r="F740" t="s">
        <v>7789</v>
      </c>
      <c r="G740" t="s">
        <v>74</v>
      </c>
      <c r="H740" t="s">
        <v>74</v>
      </c>
      <c r="I740" t="s">
        <v>7790</v>
      </c>
      <c r="J740" t="s">
        <v>7706</v>
      </c>
      <c r="K740" t="s">
        <v>74</v>
      </c>
      <c r="L740" t="s">
        <v>74</v>
      </c>
      <c r="M740" t="s">
        <v>77</v>
      </c>
      <c r="N740" t="s">
        <v>78</v>
      </c>
      <c r="O740" t="s">
        <v>74</v>
      </c>
      <c r="P740" t="s">
        <v>74</v>
      </c>
      <c r="Q740" t="s">
        <v>74</v>
      </c>
      <c r="R740" t="s">
        <v>74</v>
      </c>
      <c r="S740" t="s">
        <v>74</v>
      </c>
      <c r="T740" t="s">
        <v>74</v>
      </c>
      <c r="U740" t="s">
        <v>7791</v>
      </c>
      <c r="V740" t="s">
        <v>7792</v>
      </c>
      <c r="W740" t="s">
        <v>74</v>
      </c>
      <c r="X740" t="s">
        <v>74</v>
      </c>
      <c r="Y740" t="s">
        <v>7793</v>
      </c>
      <c r="Z740" t="s">
        <v>74</v>
      </c>
      <c r="AA740" t="s">
        <v>74</v>
      </c>
      <c r="AB740" t="s">
        <v>74</v>
      </c>
      <c r="AC740" t="s">
        <v>74</v>
      </c>
      <c r="AD740" t="s">
        <v>74</v>
      </c>
      <c r="AE740" t="s">
        <v>74</v>
      </c>
      <c r="AF740" t="s">
        <v>74</v>
      </c>
      <c r="AG740">
        <v>29</v>
      </c>
      <c r="AH740">
        <v>56</v>
      </c>
      <c r="AI740">
        <v>59</v>
      </c>
      <c r="AJ740">
        <v>0</v>
      </c>
      <c r="AK740">
        <v>1</v>
      </c>
      <c r="AL740" t="s">
        <v>7710</v>
      </c>
      <c r="AM740" t="s">
        <v>102</v>
      </c>
      <c r="AN740" t="s">
        <v>6545</v>
      </c>
      <c r="AO740" t="s">
        <v>7711</v>
      </c>
      <c r="AP740" t="s">
        <v>74</v>
      </c>
      <c r="AQ740" t="s">
        <v>74</v>
      </c>
      <c r="AR740" t="s">
        <v>7712</v>
      </c>
      <c r="AS740" t="s">
        <v>7713</v>
      </c>
      <c r="AT740" t="s">
        <v>74</v>
      </c>
      <c r="AU740">
        <v>1993</v>
      </c>
      <c r="AV740">
        <v>39</v>
      </c>
      <c r="AW740">
        <v>133</v>
      </c>
      <c r="AX740" t="s">
        <v>74</v>
      </c>
      <c r="AY740" t="s">
        <v>74</v>
      </c>
      <c r="AZ740" t="s">
        <v>74</v>
      </c>
      <c r="BA740" t="s">
        <v>74</v>
      </c>
      <c r="BB740">
        <v>495</v>
      </c>
      <c r="BC740">
        <v>506</v>
      </c>
      <c r="BD740" t="s">
        <v>74</v>
      </c>
      <c r="BE740" t="s">
        <v>7794</v>
      </c>
      <c r="BF740" t="str">
        <f>HYPERLINK("http://dx.doi.org/10.3189/S0022143000016397","http://dx.doi.org/10.3189/S0022143000016397")</f>
        <v>http://dx.doi.org/10.3189/S0022143000016397</v>
      </c>
      <c r="BG740" t="s">
        <v>74</v>
      </c>
      <c r="BH740" t="s">
        <v>74</v>
      </c>
      <c r="BI740">
        <v>12</v>
      </c>
      <c r="BJ740" t="s">
        <v>1661</v>
      </c>
      <c r="BK740" t="s">
        <v>88</v>
      </c>
      <c r="BL740" t="s">
        <v>1662</v>
      </c>
      <c r="BM740" t="s">
        <v>7787</v>
      </c>
      <c r="BN740" t="s">
        <v>74</v>
      </c>
      <c r="BO740" t="s">
        <v>169</v>
      </c>
      <c r="BP740" t="s">
        <v>74</v>
      </c>
      <c r="BQ740" t="s">
        <v>74</v>
      </c>
      <c r="BR740" t="s">
        <v>91</v>
      </c>
      <c r="BS740" t="s">
        <v>7795</v>
      </c>
      <c r="BT740" t="str">
        <f>HYPERLINK("https%3A%2F%2Fwww.webofscience.com%2Fwos%2Fwoscc%2Ffull-record%2FWOS:A1993NA69200008","View Full Record in Web of Science")</f>
        <v>View Full Record in Web of Science</v>
      </c>
    </row>
    <row r="741" spans="1:72" x14ac:dyDescent="0.15">
      <c r="A741" t="s">
        <v>72</v>
      </c>
      <c r="B741" t="s">
        <v>7796</v>
      </c>
      <c r="C741" t="s">
        <v>74</v>
      </c>
      <c r="D741" t="s">
        <v>74</v>
      </c>
      <c r="E741" t="s">
        <v>74</v>
      </c>
      <c r="F741" t="s">
        <v>7796</v>
      </c>
      <c r="G741" t="s">
        <v>74</v>
      </c>
      <c r="H741" t="s">
        <v>74</v>
      </c>
      <c r="I741" t="s">
        <v>7797</v>
      </c>
      <c r="J741" t="s">
        <v>7706</v>
      </c>
      <c r="K741" t="s">
        <v>74</v>
      </c>
      <c r="L741" t="s">
        <v>74</v>
      </c>
      <c r="M741" t="s">
        <v>77</v>
      </c>
      <c r="N741" t="s">
        <v>78</v>
      </c>
      <c r="O741" t="s">
        <v>74</v>
      </c>
      <c r="P741" t="s">
        <v>74</v>
      </c>
      <c r="Q741" t="s">
        <v>74</v>
      </c>
      <c r="R741" t="s">
        <v>74</v>
      </c>
      <c r="S741" t="s">
        <v>74</v>
      </c>
      <c r="T741" t="s">
        <v>74</v>
      </c>
      <c r="U741" t="s">
        <v>7798</v>
      </c>
      <c r="V741" t="s">
        <v>7799</v>
      </c>
      <c r="W741" t="s">
        <v>7800</v>
      </c>
      <c r="X741" t="s">
        <v>7801</v>
      </c>
      <c r="Y741" t="s">
        <v>7802</v>
      </c>
      <c r="Z741" t="s">
        <v>74</v>
      </c>
      <c r="AA741" t="s">
        <v>74</v>
      </c>
      <c r="AB741" t="s">
        <v>74</v>
      </c>
      <c r="AC741" t="s">
        <v>74</v>
      </c>
      <c r="AD741" t="s">
        <v>74</v>
      </c>
      <c r="AE741" t="s">
        <v>74</v>
      </c>
      <c r="AF741" t="s">
        <v>74</v>
      </c>
      <c r="AG741">
        <v>24</v>
      </c>
      <c r="AH741">
        <v>55</v>
      </c>
      <c r="AI741">
        <v>59</v>
      </c>
      <c r="AJ741">
        <v>0</v>
      </c>
      <c r="AK741">
        <v>7</v>
      </c>
      <c r="AL741" t="s">
        <v>7710</v>
      </c>
      <c r="AM741" t="s">
        <v>102</v>
      </c>
      <c r="AN741" t="s">
        <v>6545</v>
      </c>
      <c r="AO741" t="s">
        <v>7711</v>
      </c>
      <c r="AP741" t="s">
        <v>74</v>
      </c>
      <c r="AQ741" t="s">
        <v>74</v>
      </c>
      <c r="AR741" t="s">
        <v>7712</v>
      </c>
      <c r="AS741" t="s">
        <v>7713</v>
      </c>
      <c r="AT741" t="s">
        <v>74</v>
      </c>
      <c r="AU741">
        <v>1993</v>
      </c>
      <c r="AV741">
        <v>39</v>
      </c>
      <c r="AW741">
        <v>133</v>
      </c>
      <c r="AX741" t="s">
        <v>74</v>
      </c>
      <c r="AY741" t="s">
        <v>74</v>
      </c>
      <c r="AZ741" t="s">
        <v>74</v>
      </c>
      <c r="BA741" t="s">
        <v>74</v>
      </c>
      <c r="BB741">
        <v>528</v>
      </c>
      <c r="BC741">
        <v>537</v>
      </c>
      <c r="BD741" t="s">
        <v>74</v>
      </c>
      <c r="BE741" t="s">
        <v>74</v>
      </c>
      <c r="BF741" t="s">
        <v>74</v>
      </c>
      <c r="BG741" t="s">
        <v>74</v>
      </c>
      <c r="BH741" t="s">
        <v>74</v>
      </c>
      <c r="BI741">
        <v>10</v>
      </c>
      <c r="BJ741" t="s">
        <v>1661</v>
      </c>
      <c r="BK741" t="s">
        <v>88</v>
      </c>
      <c r="BL741" t="s">
        <v>1662</v>
      </c>
      <c r="BM741" t="s">
        <v>7787</v>
      </c>
      <c r="BN741" t="s">
        <v>74</v>
      </c>
      <c r="BO741" t="s">
        <v>74</v>
      </c>
      <c r="BP741" t="s">
        <v>74</v>
      </c>
      <c r="BQ741" t="s">
        <v>74</v>
      </c>
      <c r="BR741" t="s">
        <v>91</v>
      </c>
      <c r="BS741" t="s">
        <v>7803</v>
      </c>
      <c r="BT741" t="str">
        <f>HYPERLINK("https%3A%2F%2Fwww.webofscience.com%2Fwos%2Fwoscc%2Ffull-record%2FWOS:A1993NA69200011","View Full Record in Web of Science")</f>
        <v>View Full Record in Web of Science</v>
      </c>
    </row>
    <row r="742" spans="1:72" x14ac:dyDescent="0.15">
      <c r="A742" t="s">
        <v>72</v>
      </c>
      <c r="B742" t="s">
        <v>7804</v>
      </c>
      <c r="C742" t="s">
        <v>74</v>
      </c>
      <c r="D742" t="s">
        <v>74</v>
      </c>
      <c r="E742" t="s">
        <v>74</v>
      </c>
      <c r="F742" t="s">
        <v>7804</v>
      </c>
      <c r="G742" t="s">
        <v>74</v>
      </c>
      <c r="H742" t="s">
        <v>74</v>
      </c>
      <c r="I742" t="s">
        <v>7805</v>
      </c>
      <c r="J742" t="s">
        <v>7706</v>
      </c>
      <c r="K742" t="s">
        <v>74</v>
      </c>
      <c r="L742" t="s">
        <v>74</v>
      </c>
      <c r="M742" t="s">
        <v>77</v>
      </c>
      <c r="N742" t="s">
        <v>78</v>
      </c>
      <c r="O742" t="s">
        <v>74</v>
      </c>
      <c r="P742" t="s">
        <v>74</v>
      </c>
      <c r="Q742" t="s">
        <v>74</v>
      </c>
      <c r="R742" t="s">
        <v>74</v>
      </c>
      <c r="S742" t="s">
        <v>74</v>
      </c>
      <c r="T742" t="s">
        <v>74</v>
      </c>
      <c r="U742" t="s">
        <v>74</v>
      </c>
      <c r="V742" t="s">
        <v>7806</v>
      </c>
      <c r="W742" t="s">
        <v>74</v>
      </c>
      <c r="X742" t="s">
        <v>74</v>
      </c>
      <c r="Y742" t="s">
        <v>7793</v>
      </c>
      <c r="Z742" t="s">
        <v>74</v>
      </c>
      <c r="AA742" t="s">
        <v>74</v>
      </c>
      <c r="AB742" t="s">
        <v>74</v>
      </c>
      <c r="AC742" t="s">
        <v>74</v>
      </c>
      <c r="AD742" t="s">
        <v>74</v>
      </c>
      <c r="AE742" t="s">
        <v>74</v>
      </c>
      <c r="AF742" t="s">
        <v>74</v>
      </c>
      <c r="AG742">
        <v>22</v>
      </c>
      <c r="AH742">
        <v>193</v>
      </c>
      <c r="AI742">
        <v>214</v>
      </c>
      <c r="AJ742">
        <v>0</v>
      </c>
      <c r="AK742">
        <v>14</v>
      </c>
      <c r="AL742" t="s">
        <v>7710</v>
      </c>
      <c r="AM742" t="s">
        <v>102</v>
      </c>
      <c r="AN742" t="s">
        <v>6545</v>
      </c>
      <c r="AO742" t="s">
        <v>7711</v>
      </c>
      <c r="AP742" t="s">
        <v>74</v>
      </c>
      <c r="AQ742" t="s">
        <v>74</v>
      </c>
      <c r="AR742" t="s">
        <v>7712</v>
      </c>
      <c r="AS742" t="s">
        <v>7713</v>
      </c>
      <c r="AT742" t="s">
        <v>74</v>
      </c>
      <c r="AU742">
        <v>1993</v>
      </c>
      <c r="AV742">
        <v>39</v>
      </c>
      <c r="AW742">
        <v>133</v>
      </c>
      <c r="AX742" t="s">
        <v>74</v>
      </c>
      <c r="AY742" t="s">
        <v>74</v>
      </c>
      <c r="AZ742" t="s">
        <v>74</v>
      </c>
      <c r="BA742" t="s">
        <v>74</v>
      </c>
      <c r="BB742">
        <v>553</v>
      </c>
      <c r="BC742">
        <v>561</v>
      </c>
      <c r="BD742" t="s">
        <v>74</v>
      </c>
      <c r="BE742" t="s">
        <v>7807</v>
      </c>
      <c r="BF742" t="str">
        <f>HYPERLINK("http://dx.doi.org/10.3189/S0022143000016440","http://dx.doi.org/10.3189/S0022143000016440")</f>
        <v>http://dx.doi.org/10.3189/S0022143000016440</v>
      </c>
      <c r="BG742" t="s">
        <v>74</v>
      </c>
      <c r="BH742" t="s">
        <v>74</v>
      </c>
      <c r="BI742">
        <v>9</v>
      </c>
      <c r="BJ742" t="s">
        <v>1661</v>
      </c>
      <c r="BK742" t="s">
        <v>88</v>
      </c>
      <c r="BL742" t="s">
        <v>1662</v>
      </c>
      <c r="BM742" t="s">
        <v>7787</v>
      </c>
      <c r="BN742" t="s">
        <v>74</v>
      </c>
      <c r="BO742" t="s">
        <v>169</v>
      </c>
      <c r="BP742" t="s">
        <v>74</v>
      </c>
      <c r="BQ742" t="s">
        <v>74</v>
      </c>
      <c r="BR742" t="s">
        <v>91</v>
      </c>
      <c r="BS742" t="s">
        <v>7808</v>
      </c>
      <c r="BT742" t="str">
        <f>HYPERLINK("https%3A%2F%2Fwww.webofscience.com%2Fwos%2Fwoscc%2Ffull-record%2FWOS:A1993NA69200013","View Full Record in Web of Science")</f>
        <v>View Full Record in Web of Science</v>
      </c>
    </row>
    <row r="743" spans="1:72" x14ac:dyDescent="0.15">
      <c r="A743" t="s">
        <v>72</v>
      </c>
      <c r="B743" t="s">
        <v>7809</v>
      </c>
      <c r="C743" t="s">
        <v>74</v>
      </c>
      <c r="D743" t="s">
        <v>74</v>
      </c>
      <c r="E743" t="s">
        <v>74</v>
      </c>
      <c r="F743" t="s">
        <v>7809</v>
      </c>
      <c r="G743" t="s">
        <v>74</v>
      </c>
      <c r="H743" t="s">
        <v>74</v>
      </c>
      <c r="I743" t="s">
        <v>7810</v>
      </c>
      <c r="J743" t="s">
        <v>7706</v>
      </c>
      <c r="K743" t="s">
        <v>74</v>
      </c>
      <c r="L743" t="s">
        <v>74</v>
      </c>
      <c r="M743" t="s">
        <v>77</v>
      </c>
      <c r="N743" t="s">
        <v>78</v>
      </c>
      <c r="O743" t="s">
        <v>74</v>
      </c>
      <c r="P743" t="s">
        <v>74</v>
      </c>
      <c r="Q743" t="s">
        <v>74</v>
      </c>
      <c r="R743" t="s">
        <v>74</v>
      </c>
      <c r="S743" t="s">
        <v>74</v>
      </c>
      <c r="T743" t="s">
        <v>74</v>
      </c>
      <c r="U743" t="s">
        <v>7811</v>
      </c>
      <c r="V743" t="s">
        <v>7812</v>
      </c>
      <c r="W743" t="s">
        <v>74</v>
      </c>
      <c r="X743" t="s">
        <v>74</v>
      </c>
      <c r="Y743" t="s">
        <v>7813</v>
      </c>
      <c r="Z743" t="s">
        <v>74</v>
      </c>
      <c r="AA743" t="s">
        <v>3577</v>
      </c>
      <c r="AB743" t="s">
        <v>74</v>
      </c>
      <c r="AC743" t="s">
        <v>74</v>
      </c>
      <c r="AD743" t="s">
        <v>74</v>
      </c>
      <c r="AE743" t="s">
        <v>74</v>
      </c>
      <c r="AF743" t="s">
        <v>74</v>
      </c>
      <c r="AG743">
        <v>24</v>
      </c>
      <c r="AH743">
        <v>76</v>
      </c>
      <c r="AI743">
        <v>95</v>
      </c>
      <c r="AJ743">
        <v>0</v>
      </c>
      <c r="AK743">
        <v>9</v>
      </c>
      <c r="AL743" t="s">
        <v>7710</v>
      </c>
      <c r="AM743" t="s">
        <v>102</v>
      </c>
      <c r="AN743" t="s">
        <v>7785</v>
      </c>
      <c r="AO743" t="s">
        <v>7711</v>
      </c>
      <c r="AP743" t="s">
        <v>74</v>
      </c>
      <c r="AQ743" t="s">
        <v>74</v>
      </c>
      <c r="AR743" t="s">
        <v>7712</v>
      </c>
      <c r="AS743" t="s">
        <v>7713</v>
      </c>
      <c r="AT743" t="s">
        <v>74</v>
      </c>
      <c r="AU743">
        <v>1993</v>
      </c>
      <c r="AV743">
        <v>39</v>
      </c>
      <c r="AW743">
        <v>133</v>
      </c>
      <c r="AX743" t="s">
        <v>74</v>
      </c>
      <c r="AY743" t="s">
        <v>74</v>
      </c>
      <c r="AZ743" t="s">
        <v>74</v>
      </c>
      <c r="BA743" t="s">
        <v>74</v>
      </c>
      <c r="BB743">
        <v>625</v>
      </c>
      <c r="BC743">
        <v>634</v>
      </c>
      <c r="BD743" t="s">
        <v>74</v>
      </c>
      <c r="BE743" t="s">
        <v>7814</v>
      </c>
      <c r="BF743" t="str">
        <f>HYPERLINK("http://dx.doi.org/10.3189/S002214300001652X","http://dx.doi.org/10.3189/S002214300001652X")</f>
        <v>http://dx.doi.org/10.3189/S002214300001652X</v>
      </c>
      <c r="BG743" t="s">
        <v>74</v>
      </c>
      <c r="BH743" t="s">
        <v>74</v>
      </c>
      <c r="BI743">
        <v>10</v>
      </c>
      <c r="BJ743" t="s">
        <v>1661</v>
      </c>
      <c r="BK743" t="s">
        <v>88</v>
      </c>
      <c r="BL743" t="s">
        <v>1662</v>
      </c>
      <c r="BM743" t="s">
        <v>7787</v>
      </c>
      <c r="BN743" t="s">
        <v>74</v>
      </c>
      <c r="BO743" t="s">
        <v>169</v>
      </c>
      <c r="BP743" t="s">
        <v>74</v>
      </c>
      <c r="BQ743" t="s">
        <v>74</v>
      </c>
      <c r="BR743" t="s">
        <v>91</v>
      </c>
      <c r="BS743" t="s">
        <v>7815</v>
      </c>
      <c r="BT743" t="str">
        <f>HYPERLINK("https%3A%2F%2Fwww.webofscience.com%2Fwos%2Fwoscc%2Ffull-record%2FWOS:A1993NA69200021","View Full Record in Web of Science")</f>
        <v>View Full Record in Web of Science</v>
      </c>
    </row>
    <row r="744" spans="1:72" x14ac:dyDescent="0.15">
      <c r="A744" t="s">
        <v>72</v>
      </c>
      <c r="B744" t="s">
        <v>7816</v>
      </c>
      <c r="C744" t="s">
        <v>74</v>
      </c>
      <c r="D744" t="s">
        <v>74</v>
      </c>
      <c r="E744" t="s">
        <v>74</v>
      </c>
      <c r="F744" t="s">
        <v>7816</v>
      </c>
      <c r="G744" t="s">
        <v>74</v>
      </c>
      <c r="H744" t="s">
        <v>74</v>
      </c>
      <c r="I744" t="s">
        <v>7817</v>
      </c>
      <c r="J744" t="s">
        <v>7706</v>
      </c>
      <c r="K744" t="s">
        <v>74</v>
      </c>
      <c r="L744" t="s">
        <v>74</v>
      </c>
      <c r="M744" t="s">
        <v>77</v>
      </c>
      <c r="N744" t="s">
        <v>78</v>
      </c>
      <c r="O744" t="s">
        <v>74</v>
      </c>
      <c r="P744" t="s">
        <v>74</v>
      </c>
      <c r="Q744" t="s">
        <v>74</v>
      </c>
      <c r="R744" t="s">
        <v>74</v>
      </c>
      <c r="S744" t="s">
        <v>74</v>
      </c>
      <c r="T744" t="s">
        <v>74</v>
      </c>
      <c r="U744" t="s">
        <v>7818</v>
      </c>
      <c r="V744" t="s">
        <v>7819</v>
      </c>
      <c r="W744" t="s">
        <v>7820</v>
      </c>
      <c r="X744" t="s">
        <v>4619</v>
      </c>
      <c r="Y744" t="s">
        <v>7821</v>
      </c>
      <c r="Z744" t="s">
        <v>74</v>
      </c>
      <c r="AA744" t="s">
        <v>74</v>
      </c>
      <c r="AB744" t="s">
        <v>74</v>
      </c>
      <c r="AC744" t="s">
        <v>74</v>
      </c>
      <c r="AD744" t="s">
        <v>74</v>
      </c>
      <c r="AE744" t="s">
        <v>74</v>
      </c>
      <c r="AF744" t="s">
        <v>74</v>
      </c>
      <c r="AG744">
        <v>58</v>
      </c>
      <c r="AH744">
        <v>37</v>
      </c>
      <c r="AI744">
        <v>41</v>
      </c>
      <c r="AJ744">
        <v>0</v>
      </c>
      <c r="AK744">
        <v>6</v>
      </c>
      <c r="AL744" t="s">
        <v>7710</v>
      </c>
      <c r="AM744" t="s">
        <v>102</v>
      </c>
      <c r="AN744" t="s">
        <v>6545</v>
      </c>
      <c r="AO744" t="s">
        <v>7711</v>
      </c>
      <c r="AP744" t="s">
        <v>74</v>
      </c>
      <c r="AQ744" t="s">
        <v>74</v>
      </c>
      <c r="AR744" t="s">
        <v>7712</v>
      </c>
      <c r="AS744" t="s">
        <v>7713</v>
      </c>
      <c r="AT744" t="s">
        <v>74</v>
      </c>
      <c r="AU744">
        <v>1993</v>
      </c>
      <c r="AV744">
        <v>39</v>
      </c>
      <c r="AW744">
        <v>133</v>
      </c>
      <c r="AX744" t="s">
        <v>74</v>
      </c>
      <c r="AY744" t="s">
        <v>74</v>
      </c>
      <c r="AZ744" t="s">
        <v>74</v>
      </c>
      <c r="BA744" t="s">
        <v>74</v>
      </c>
      <c r="BB744">
        <v>675</v>
      </c>
      <c r="BC744">
        <v>686</v>
      </c>
      <c r="BD744" t="s">
        <v>74</v>
      </c>
      <c r="BE744" t="s">
        <v>7822</v>
      </c>
      <c r="BF744" t="str">
        <f>HYPERLINK("http://dx.doi.org/10.3189/S0022143000016579","http://dx.doi.org/10.3189/S0022143000016579")</f>
        <v>http://dx.doi.org/10.3189/S0022143000016579</v>
      </c>
      <c r="BG744" t="s">
        <v>74</v>
      </c>
      <c r="BH744" t="s">
        <v>74</v>
      </c>
      <c r="BI744">
        <v>12</v>
      </c>
      <c r="BJ744" t="s">
        <v>1661</v>
      </c>
      <c r="BK744" t="s">
        <v>88</v>
      </c>
      <c r="BL744" t="s">
        <v>1662</v>
      </c>
      <c r="BM744" t="s">
        <v>7787</v>
      </c>
      <c r="BN744" t="s">
        <v>74</v>
      </c>
      <c r="BO744" t="s">
        <v>169</v>
      </c>
      <c r="BP744" t="s">
        <v>74</v>
      </c>
      <c r="BQ744" t="s">
        <v>74</v>
      </c>
      <c r="BR744" t="s">
        <v>91</v>
      </c>
      <c r="BS744" t="s">
        <v>7823</v>
      </c>
      <c r="BT744" t="str">
        <f>HYPERLINK("https%3A%2F%2Fwww.webofscience.com%2Fwos%2Fwoscc%2Ffull-record%2FWOS:A1993NA69200026","View Full Record in Web of Science")</f>
        <v>View Full Record in Web of Science</v>
      </c>
    </row>
    <row r="745" spans="1:72" x14ac:dyDescent="0.15">
      <c r="A745" t="s">
        <v>72</v>
      </c>
      <c r="B745" t="s">
        <v>7824</v>
      </c>
      <c r="C745" t="s">
        <v>74</v>
      </c>
      <c r="D745" t="s">
        <v>74</v>
      </c>
      <c r="E745" t="s">
        <v>74</v>
      </c>
      <c r="F745" t="s">
        <v>7824</v>
      </c>
      <c r="G745" t="s">
        <v>74</v>
      </c>
      <c r="H745" t="s">
        <v>74</v>
      </c>
      <c r="I745" t="s">
        <v>7825</v>
      </c>
      <c r="J745" t="s">
        <v>7706</v>
      </c>
      <c r="K745" t="s">
        <v>74</v>
      </c>
      <c r="L745" t="s">
        <v>74</v>
      </c>
      <c r="M745" t="s">
        <v>77</v>
      </c>
      <c r="N745" t="s">
        <v>78</v>
      </c>
      <c r="O745" t="s">
        <v>74</v>
      </c>
      <c r="P745" t="s">
        <v>74</v>
      </c>
      <c r="Q745" t="s">
        <v>74</v>
      </c>
      <c r="R745" t="s">
        <v>74</v>
      </c>
      <c r="S745" t="s">
        <v>74</v>
      </c>
      <c r="T745" t="s">
        <v>74</v>
      </c>
      <c r="U745" t="s">
        <v>7826</v>
      </c>
      <c r="V745" t="s">
        <v>7827</v>
      </c>
      <c r="W745" t="s">
        <v>7828</v>
      </c>
      <c r="X745" t="s">
        <v>392</v>
      </c>
      <c r="Y745" t="s">
        <v>7821</v>
      </c>
      <c r="Z745" t="s">
        <v>74</v>
      </c>
      <c r="AA745" t="s">
        <v>74</v>
      </c>
      <c r="AB745" t="s">
        <v>74</v>
      </c>
      <c r="AC745" t="s">
        <v>74</v>
      </c>
      <c r="AD745" t="s">
        <v>74</v>
      </c>
      <c r="AE745" t="s">
        <v>74</v>
      </c>
      <c r="AF745" t="s">
        <v>74</v>
      </c>
      <c r="AG745">
        <v>31</v>
      </c>
      <c r="AH745">
        <v>28</v>
      </c>
      <c r="AI745">
        <v>32</v>
      </c>
      <c r="AJ745">
        <v>0</v>
      </c>
      <c r="AK745">
        <v>11</v>
      </c>
      <c r="AL745" t="s">
        <v>7710</v>
      </c>
      <c r="AM745" t="s">
        <v>102</v>
      </c>
      <c r="AN745" t="s">
        <v>6545</v>
      </c>
      <c r="AO745" t="s">
        <v>7711</v>
      </c>
      <c r="AP745" t="s">
        <v>74</v>
      </c>
      <c r="AQ745" t="s">
        <v>74</v>
      </c>
      <c r="AR745" t="s">
        <v>7712</v>
      </c>
      <c r="AS745" t="s">
        <v>7713</v>
      </c>
      <c r="AT745" t="s">
        <v>74</v>
      </c>
      <c r="AU745">
        <v>1993</v>
      </c>
      <c r="AV745">
        <v>39</v>
      </c>
      <c r="AW745">
        <v>133</v>
      </c>
      <c r="AX745" t="s">
        <v>74</v>
      </c>
      <c r="AY745" t="s">
        <v>74</v>
      </c>
      <c r="AZ745" t="s">
        <v>74</v>
      </c>
      <c r="BA745" t="s">
        <v>74</v>
      </c>
      <c r="BB745">
        <v>687</v>
      </c>
      <c r="BC745">
        <v>697</v>
      </c>
      <c r="BD745" t="s">
        <v>74</v>
      </c>
      <c r="BE745" t="s">
        <v>7829</v>
      </c>
      <c r="BF745" t="str">
        <f>HYPERLINK("http://dx.doi.org/10.3189/S0022143000016580","http://dx.doi.org/10.3189/S0022143000016580")</f>
        <v>http://dx.doi.org/10.3189/S0022143000016580</v>
      </c>
      <c r="BG745" t="s">
        <v>74</v>
      </c>
      <c r="BH745" t="s">
        <v>74</v>
      </c>
      <c r="BI745">
        <v>11</v>
      </c>
      <c r="BJ745" t="s">
        <v>1661</v>
      </c>
      <c r="BK745" t="s">
        <v>88</v>
      </c>
      <c r="BL745" t="s">
        <v>1662</v>
      </c>
      <c r="BM745" t="s">
        <v>7787</v>
      </c>
      <c r="BN745" t="s">
        <v>74</v>
      </c>
      <c r="BO745" t="s">
        <v>169</v>
      </c>
      <c r="BP745" t="s">
        <v>74</v>
      </c>
      <c r="BQ745" t="s">
        <v>74</v>
      </c>
      <c r="BR745" t="s">
        <v>91</v>
      </c>
      <c r="BS745" t="s">
        <v>7830</v>
      </c>
      <c r="BT745" t="str">
        <f>HYPERLINK("https%3A%2F%2Fwww.webofscience.com%2Fwos%2Fwoscc%2Ffull-record%2FWOS:A1993NA69200027","View Full Record in Web of Science")</f>
        <v>View Full Record in Web of Science</v>
      </c>
    </row>
    <row r="746" spans="1:72" x14ac:dyDescent="0.15">
      <c r="A746" t="s">
        <v>72</v>
      </c>
      <c r="B746" t="s">
        <v>7831</v>
      </c>
      <c r="C746" t="s">
        <v>74</v>
      </c>
      <c r="D746" t="s">
        <v>74</v>
      </c>
      <c r="E746" t="s">
        <v>74</v>
      </c>
      <c r="F746" t="s">
        <v>7831</v>
      </c>
      <c r="G746" t="s">
        <v>74</v>
      </c>
      <c r="H746" t="s">
        <v>74</v>
      </c>
      <c r="I746" t="s">
        <v>7832</v>
      </c>
      <c r="J746" t="s">
        <v>7706</v>
      </c>
      <c r="K746" t="s">
        <v>74</v>
      </c>
      <c r="L746" t="s">
        <v>74</v>
      </c>
      <c r="M746" t="s">
        <v>77</v>
      </c>
      <c r="N746" t="s">
        <v>353</v>
      </c>
      <c r="O746" t="s">
        <v>74</v>
      </c>
      <c r="P746" t="s">
        <v>74</v>
      </c>
      <c r="Q746" t="s">
        <v>74</v>
      </c>
      <c r="R746" t="s">
        <v>74</v>
      </c>
      <c r="S746" t="s">
        <v>74</v>
      </c>
      <c r="T746" t="s">
        <v>74</v>
      </c>
      <c r="U746" t="s">
        <v>74</v>
      </c>
      <c r="V746" t="s">
        <v>74</v>
      </c>
      <c r="W746" t="s">
        <v>4861</v>
      </c>
      <c r="X746" t="s">
        <v>138</v>
      </c>
      <c r="Y746" t="s">
        <v>74</v>
      </c>
      <c r="Z746" t="s">
        <v>74</v>
      </c>
      <c r="AA746" t="s">
        <v>3951</v>
      </c>
      <c r="AB746" t="s">
        <v>3952</v>
      </c>
      <c r="AC746" t="s">
        <v>74</v>
      </c>
      <c r="AD746" t="s">
        <v>74</v>
      </c>
      <c r="AE746" t="s">
        <v>74</v>
      </c>
      <c r="AF746" t="s">
        <v>74</v>
      </c>
      <c r="AG746">
        <v>16</v>
      </c>
      <c r="AH746">
        <v>9</v>
      </c>
      <c r="AI746">
        <v>11</v>
      </c>
      <c r="AJ746">
        <v>0</v>
      </c>
      <c r="AK746">
        <v>2</v>
      </c>
      <c r="AL746" t="s">
        <v>7710</v>
      </c>
      <c r="AM746" t="s">
        <v>102</v>
      </c>
      <c r="AN746" t="s">
        <v>6545</v>
      </c>
      <c r="AO746" t="s">
        <v>7711</v>
      </c>
      <c r="AP746" t="s">
        <v>74</v>
      </c>
      <c r="AQ746" t="s">
        <v>74</v>
      </c>
      <c r="AR746" t="s">
        <v>7712</v>
      </c>
      <c r="AS746" t="s">
        <v>7713</v>
      </c>
      <c r="AT746" t="s">
        <v>74</v>
      </c>
      <c r="AU746">
        <v>1993</v>
      </c>
      <c r="AV746">
        <v>39</v>
      </c>
      <c r="AW746">
        <v>133</v>
      </c>
      <c r="AX746" t="s">
        <v>74</v>
      </c>
      <c r="AY746" t="s">
        <v>74</v>
      </c>
      <c r="AZ746" t="s">
        <v>74</v>
      </c>
      <c r="BA746" t="s">
        <v>74</v>
      </c>
      <c r="BB746">
        <v>714</v>
      </c>
      <c r="BC746">
        <v>716</v>
      </c>
      <c r="BD746" t="s">
        <v>74</v>
      </c>
      <c r="BE746" t="s">
        <v>7833</v>
      </c>
      <c r="BF746" t="str">
        <f>HYPERLINK("http://dx.doi.org/10.3189/S002214300001666X","http://dx.doi.org/10.3189/S002214300001666X")</f>
        <v>http://dx.doi.org/10.3189/S002214300001666X</v>
      </c>
      <c r="BG746" t="s">
        <v>74</v>
      </c>
      <c r="BH746" t="s">
        <v>74</v>
      </c>
      <c r="BI746">
        <v>3</v>
      </c>
      <c r="BJ746" t="s">
        <v>1661</v>
      </c>
      <c r="BK746" t="s">
        <v>88</v>
      </c>
      <c r="BL746" t="s">
        <v>1662</v>
      </c>
      <c r="BM746" t="s">
        <v>7787</v>
      </c>
      <c r="BN746" t="s">
        <v>74</v>
      </c>
      <c r="BO746" t="s">
        <v>3653</v>
      </c>
      <c r="BP746" t="s">
        <v>74</v>
      </c>
      <c r="BQ746" t="s">
        <v>74</v>
      </c>
      <c r="BR746" t="s">
        <v>91</v>
      </c>
      <c r="BS746" t="s">
        <v>7834</v>
      </c>
      <c r="BT746" t="str">
        <f>HYPERLINK("https%3A%2F%2Fwww.webofscience.com%2Fwos%2Fwoscc%2Ffull-record%2FWOS:A1993NA69200035","View Full Record in Web of Science")</f>
        <v>View Full Record in Web of Science</v>
      </c>
    </row>
    <row r="747" spans="1:72" x14ac:dyDescent="0.15">
      <c r="A747" t="s">
        <v>72</v>
      </c>
      <c r="B747" t="s">
        <v>7835</v>
      </c>
      <c r="C747" t="s">
        <v>74</v>
      </c>
      <c r="D747" t="s">
        <v>74</v>
      </c>
      <c r="E747" t="s">
        <v>74</v>
      </c>
      <c r="F747" t="s">
        <v>7835</v>
      </c>
      <c r="G747" t="s">
        <v>74</v>
      </c>
      <c r="H747" t="s">
        <v>74</v>
      </c>
      <c r="I747" t="s">
        <v>7836</v>
      </c>
      <c r="J747" t="s">
        <v>7706</v>
      </c>
      <c r="K747" t="s">
        <v>74</v>
      </c>
      <c r="L747" t="s">
        <v>74</v>
      </c>
      <c r="M747" t="s">
        <v>77</v>
      </c>
      <c r="N747" t="s">
        <v>353</v>
      </c>
      <c r="O747" t="s">
        <v>74</v>
      </c>
      <c r="P747" t="s">
        <v>74</v>
      </c>
      <c r="Q747" t="s">
        <v>74</v>
      </c>
      <c r="R747" t="s">
        <v>74</v>
      </c>
      <c r="S747" t="s">
        <v>74</v>
      </c>
      <c r="T747" t="s">
        <v>74</v>
      </c>
      <c r="U747" t="s">
        <v>7837</v>
      </c>
      <c r="V747" t="s">
        <v>74</v>
      </c>
      <c r="W747" t="s">
        <v>74</v>
      </c>
      <c r="X747" t="s">
        <v>74</v>
      </c>
      <c r="Y747" t="s">
        <v>7838</v>
      </c>
      <c r="Z747" t="s">
        <v>74</v>
      </c>
      <c r="AA747" t="s">
        <v>74</v>
      </c>
      <c r="AB747" t="s">
        <v>74</v>
      </c>
      <c r="AC747" t="s">
        <v>74</v>
      </c>
      <c r="AD747" t="s">
        <v>74</v>
      </c>
      <c r="AE747" t="s">
        <v>74</v>
      </c>
      <c r="AF747" t="s">
        <v>74</v>
      </c>
      <c r="AG747">
        <v>37</v>
      </c>
      <c r="AH747">
        <v>9</v>
      </c>
      <c r="AI747">
        <v>10</v>
      </c>
      <c r="AJ747">
        <v>0</v>
      </c>
      <c r="AK747">
        <v>1</v>
      </c>
      <c r="AL747" t="s">
        <v>7710</v>
      </c>
      <c r="AM747" t="s">
        <v>102</v>
      </c>
      <c r="AN747" t="s">
        <v>7785</v>
      </c>
      <c r="AO747" t="s">
        <v>7711</v>
      </c>
      <c r="AP747" t="s">
        <v>74</v>
      </c>
      <c r="AQ747" t="s">
        <v>74</v>
      </c>
      <c r="AR747" t="s">
        <v>7712</v>
      </c>
      <c r="AS747" t="s">
        <v>7713</v>
      </c>
      <c r="AT747" t="s">
        <v>74</v>
      </c>
      <c r="AU747">
        <v>1993</v>
      </c>
      <c r="AV747">
        <v>39</v>
      </c>
      <c r="AW747">
        <v>133</v>
      </c>
      <c r="AX747" t="s">
        <v>74</v>
      </c>
      <c r="AY747" t="s">
        <v>74</v>
      </c>
      <c r="AZ747" t="s">
        <v>74</v>
      </c>
      <c r="BA747" t="s">
        <v>74</v>
      </c>
      <c r="BB747">
        <v>716</v>
      </c>
      <c r="BC747">
        <v>722</v>
      </c>
      <c r="BD747" t="s">
        <v>74</v>
      </c>
      <c r="BE747" t="s">
        <v>7839</v>
      </c>
      <c r="BF747" t="str">
        <f>HYPERLINK("http://dx.doi.org/10.3189/S0022143000016671","http://dx.doi.org/10.3189/S0022143000016671")</f>
        <v>http://dx.doi.org/10.3189/S0022143000016671</v>
      </c>
      <c r="BG747" t="s">
        <v>74</v>
      </c>
      <c r="BH747" t="s">
        <v>74</v>
      </c>
      <c r="BI747">
        <v>7</v>
      </c>
      <c r="BJ747" t="s">
        <v>1661</v>
      </c>
      <c r="BK747" t="s">
        <v>88</v>
      </c>
      <c r="BL747" t="s">
        <v>1662</v>
      </c>
      <c r="BM747" t="s">
        <v>7787</v>
      </c>
      <c r="BN747" t="s">
        <v>74</v>
      </c>
      <c r="BO747" t="s">
        <v>169</v>
      </c>
      <c r="BP747" t="s">
        <v>74</v>
      </c>
      <c r="BQ747" t="s">
        <v>74</v>
      </c>
      <c r="BR747" t="s">
        <v>91</v>
      </c>
      <c r="BS747" t="s">
        <v>7840</v>
      </c>
      <c r="BT747" t="str">
        <f>HYPERLINK("https%3A%2F%2Fwww.webofscience.com%2Fwos%2Fwoscc%2Ffull-record%2FWOS:A1993NA69200036","View Full Record in Web of Science")</f>
        <v>View Full Record in Web of Science</v>
      </c>
    </row>
    <row r="748" spans="1:72" x14ac:dyDescent="0.15">
      <c r="A748" t="s">
        <v>72</v>
      </c>
      <c r="B748" t="s">
        <v>7841</v>
      </c>
      <c r="C748" t="s">
        <v>74</v>
      </c>
      <c r="D748" t="s">
        <v>74</v>
      </c>
      <c r="E748" t="s">
        <v>74</v>
      </c>
      <c r="F748" t="s">
        <v>7841</v>
      </c>
      <c r="G748" t="s">
        <v>74</v>
      </c>
      <c r="H748" t="s">
        <v>74</v>
      </c>
      <c r="I748" t="s">
        <v>7842</v>
      </c>
      <c r="J748" t="s">
        <v>5383</v>
      </c>
      <c r="K748" t="s">
        <v>74</v>
      </c>
      <c r="L748" t="s">
        <v>74</v>
      </c>
      <c r="M748" t="s">
        <v>77</v>
      </c>
      <c r="N748" t="s">
        <v>78</v>
      </c>
      <c r="O748" t="s">
        <v>74</v>
      </c>
      <c r="P748" t="s">
        <v>74</v>
      </c>
      <c r="Q748" t="s">
        <v>74</v>
      </c>
      <c r="R748" t="s">
        <v>74</v>
      </c>
      <c r="S748" t="s">
        <v>74</v>
      </c>
      <c r="T748" t="s">
        <v>74</v>
      </c>
      <c r="U748" t="s">
        <v>7843</v>
      </c>
      <c r="V748" t="s">
        <v>7844</v>
      </c>
      <c r="W748" t="s">
        <v>3394</v>
      </c>
      <c r="X748" t="s">
        <v>138</v>
      </c>
      <c r="Y748" t="s">
        <v>7845</v>
      </c>
      <c r="Z748" t="s">
        <v>74</v>
      </c>
      <c r="AA748" t="s">
        <v>74</v>
      </c>
      <c r="AB748" t="s">
        <v>74</v>
      </c>
      <c r="AC748" t="s">
        <v>74</v>
      </c>
      <c r="AD748" t="s">
        <v>74</v>
      </c>
      <c r="AE748" t="s">
        <v>74</v>
      </c>
      <c r="AF748" t="s">
        <v>74</v>
      </c>
      <c r="AG748">
        <v>95</v>
      </c>
      <c r="AH748">
        <v>37</v>
      </c>
      <c r="AI748">
        <v>38</v>
      </c>
      <c r="AJ748">
        <v>0</v>
      </c>
      <c r="AK748">
        <v>0</v>
      </c>
      <c r="AL748" t="s">
        <v>1617</v>
      </c>
      <c r="AM748" t="s">
        <v>178</v>
      </c>
      <c r="AN748" t="s">
        <v>1618</v>
      </c>
      <c r="AO748" t="s">
        <v>5391</v>
      </c>
      <c r="AP748" t="s">
        <v>7846</v>
      </c>
      <c r="AQ748" t="s">
        <v>74</v>
      </c>
      <c r="AR748" t="s">
        <v>5392</v>
      </c>
      <c r="AS748" t="s">
        <v>5393</v>
      </c>
      <c r="AT748" t="s">
        <v>6477</v>
      </c>
      <c r="AU748">
        <v>1993</v>
      </c>
      <c r="AV748">
        <v>67</v>
      </c>
      <c r="AW748">
        <v>1</v>
      </c>
      <c r="AX748">
        <v>2</v>
      </c>
      <c r="AY748" t="s">
        <v>7847</v>
      </c>
      <c r="AZ748" t="s">
        <v>74</v>
      </c>
      <c r="BA748" t="s">
        <v>74</v>
      </c>
      <c r="BB748">
        <v>1</v>
      </c>
      <c r="BC748">
        <v>40</v>
      </c>
      <c r="BD748" t="s">
        <v>74</v>
      </c>
      <c r="BE748" t="s">
        <v>74</v>
      </c>
      <c r="BF748" t="s">
        <v>74</v>
      </c>
      <c r="BG748" t="s">
        <v>74</v>
      </c>
      <c r="BH748" t="s">
        <v>74</v>
      </c>
      <c r="BI748">
        <v>40</v>
      </c>
      <c r="BJ748" t="s">
        <v>109</v>
      </c>
      <c r="BK748" t="s">
        <v>88</v>
      </c>
      <c r="BL748" t="s">
        <v>109</v>
      </c>
      <c r="BM748" t="s">
        <v>7848</v>
      </c>
      <c r="BN748" t="s">
        <v>74</v>
      </c>
      <c r="BO748" t="s">
        <v>74</v>
      </c>
      <c r="BP748" t="s">
        <v>74</v>
      </c>
      <c r="BQ748" t="s">
        <v>74</v>
      </c>
      <c r="BR748" t="s">
        <v>91</v>
      </c>
      <c r="BS748" t="s">
        <v>7849</v>
      </c>
      <c r="BT748" t="str">
        <f>HYPERLINK("https%3A%2F%2Fwww.webofscience.com%2Fwos%2Fwoscc%2Ffull-record%2FWOS:A1993KM53000001","View Full Record in Web of Science")</f>
        <v>View Full Record in Web of Science</v>
      </c>
    </row>
    <row r="749" spans="1:72" x14ac:dyDescent="0.15">
      <c r="A749" t="s">
        <v>72</v>
      </c>
      <c r="B749" t="s">
        <v>7850</v>
      </c>
      <c r="C749" t="s">
        <v>74</v>
      </c>
      <c r="D749" t="s">
        <v>74</v>
      </c>
      <c r="E749" t="s">
        <v>74</v>
      </c>
      <c r="F749" t="s">
        <v>7850</v>
      </c>
      <c r="G749" t="s">
        <v>74</v>
      </c>
      <c r="H749" t="s">
        <v>74</v>
      </c>
      <c r="I749" t="s">
        <v>7851</v>
      </c>
      <c r="J749" t="s">
        <v>950</v>
      </c>
      <c r="K749" t="s">
        <v>74</v>
      </c>
      <c r="L749" t="s">
        <v>74</v>
      </c>
      <c r="M749" t="s">
        <v>77</v>
      </c>
      <c r="N749" t="s">
        <v>78</v>
      </c>
      <c r="O749" t="s">
        <v>74</v>
      </c>
      <c r="P749" t="s">
        <v>74</v>
      </c>
      <c r="Q749" t="s">
        <v>74</v>
      </c>
      <c r="R749" t="s">
        <v>74</v>
      </c>
      <c r="S749" t="s">
        <v>74</v>
      </c>
      <c r="T749" t="s">
        <v>74</v>
      </c>
      <c r="U749" t="s">
        <v>7852</v>
      </c>
      <c r="V749" t="s">
        <v>7853</v>
      </c>
      <c r="W749" t="s">
        <v>7854</v>
      </c>
      <c r="X749" t="s">
        <v>6387</v>
      </c>
      <c r="Y749" t="s">
        <v>74</v>
      </c>
      <c r="Z749" t="s">
        <v>74</v>
      </c>
      <c r="AA749" t="s">
        <v>74</v>
      </c>
      <c r="AB749" t="s">
        <v>74</v>
      </c>
      <c r="AC749" t="s">
        <v>74</v>
      </c>
      <c r="AD749" t="s">
        <v>74</v>
      </c>
      <c r="AE749" t="s">
        <v>74</v>
      </c>
      <c r="AF749" t="s">
        <v>74</v>
      </c>
      <c r="AG749">
        <v>40</v>
      </c>
      <c r="AH749">
        <v>62</v>
      </c>
      <c r="AI749">
        <v>65</v>
      </c>
      <c r="AJ749">
        <v>1</v>
      </c>
      <c r="AK749">
        <v>5</v>
      </c>
      <c r="AL749" t="s">
        <v>956</v>
      </c>
      <c r="AM749" t="s">
        <v>957</v>
      </c>
      <c r="AN749" t="s">
        <v>958</v>
      </c>
      <c r="AO749" t="s">
        <v>959</v>
      </c>
      <c r="AP749" t="s">
        <v>74</v>
      </c>
      <c r="AQ749" t="s">
        <v>74</v>
      </c>
      <c r="AR749" t="s">
        <v>960</v>
      </c>
      <c r="AS749" t="s">
        <v>961</v>
      </c>
      <c r="AT749" t="s">
        <v>6477</v>
      </c>
      <c r="AU749">
        <v>1993</v>
      </c>
      <c r="AV749">
        <v>23</v>
      </c>
      <c r="AW749">
        <v>1</v>
      </c>
      <c r="AX749" t="s">
        <v>74</v>
      </c>
      <c r="AY749" t="s">
        <v>74</v>
      </c>
      <c r="AZ749" t="s">
        <v>74</v>
      </c>
      <c r="BA749" t="s">
        <v>74</v>
      </c>
      <c r="BB749">
        <v>79</v>
      </c>
      <c r="BC749">
        <v>90</v>
      </c>
      <c r="BD749" t="s">
        <v>74</v>
      </c>
      <c r="BE749" t="s">
        <v>7855</v>
      </c>
      <c r="BF749" t="str">
        <f>HYPERLINK("http://dx.doi.org/10.1175/1520-0485(1993)023&lt;0079:OTSOTB&gt;2.0.CO;2","http://dx.doi.org/10.1175/1520-0485(1993)023&lt;0079:OTSOTB&gt;2.0.CO;2")</f>
        <v>http://dx.doi.org/10.1175/1520-0485(1993)023&lt;0079:OTSOTB&gt;2.0.CO;2</v>
      </c>
      <c r="BG749" t="s">
        <v>74</v>
      </c>
      <c r="BH749" t="s">
        <v>74</v>
      </c>
      <c r="BI749">
        <v>12</v>
      </c>
      <c r="BJ749" t="s">
        <v>963</v>
      </c>
      <c r="BK749" t="s">
        <v>88</v>
      </c>
      <c r="BL749" t="s">
        <v>963</v>
      </c>
      <c r="BM749" t="s">
        <v>7856</v>
      </c>
      <c r="BN749" t="s">
        <v>74</v>
      </c>
      <c r="BO749" t="s">
        <v>169</v>
      </c>
      <c r="BP749" t="s">
        <v>74</v>
      </c>
      <c r="BQ749" t="s">
        <v>74</v>
      </c>
      <c r="BR749" t="s">
        <v>91</v>
      </c>
      <c r="BS749" t="s">
        <v>7857</v>
      </c>
      <c r="BT749" t="str">
        <f>HYPERLINK("https%3A%2F%2Fwww.webofscience.com%2Fwos%2Fwoscc%2Ffull-record%2FWOS:A1993KL85700005","View Full Record in Web of Science")</f>
        <v>View Full Record in Web of Science</v>
      </c>
    </row>
    <row r="750" spans="1:72" x14ac:dyDescent="0.15">
      <c r="A750" t="s">
        <v>72</v>
      </c>
      <c r="B750" t="s">
        <v>7858</v>
      </c>
      <c r="C750" t="s">
        <v>74</v>
      </c>
      <c r="D750" t="s">
        <v>74</v>
      </c>
      <c r="E750" t="s">
        <v>74</v>
      </c>
      <c r="F750" t="s">
        <v>7858</v>
      </c>
      <c r="G750" t="s">
        <v>74</v>
      </c>
      <c r="H750" t="s">
        <v>74</v>
      </c>
      <c r="I750" t="s">
        <v>7859</v>
      </c>
      <c r="J750" t="s">
        <v>7860</v>
      </c>
      <c r="K750" t="s">
        <v>74</v>
      </c>
      <c r="L750" t="s">
        <v>74</v>
      </c>
      <c r="M750" t="s">
        <v>77</v>
      </c>
      <c r="N750" t="s">
        <v>78</v>
      </c>
      <c r="O750" t="s">
        <v>74</v>
      </c>
      <c r="P750" t="s">
        <v>74</v>
      </c>
      <c r="Q750" t="s">
        <v>74</v>
      </c>
      <c r="R750" t="s">
        <v>74</v>
      </c>
      <c r="S750" t="s">
        <v>74</v>
      </c>
      <c r="T750" t="s">
        <v>74</v>
      </c>
      <c r="U750" t="s">
        <v>74</v>
      </c>
      <c r="V750" t="s">
        <v>7861</v>
      </c>
      <c r="W750" t="s">
        <v>74</v>
      </c>
      <c r="X750" t="s">
        <v>74</v>
      </c>
      <c r="Y750" t="s">
        <v>7862</v>
      </c>
      <c r="Z750" t="s">
        <v>74</v>
      </c>
      <c r="AA750" t="s">
        <v>74</v>
      </c>
      <c r="AB750" t="s">
        <v>74</v>
      </c>
      <c r="AC750" t="s">
        <v>74</v>
      </c>
      <c r="AD750" t="s">
        <v>74</v>
      </c>
      <c r="AE750" t="s">
        <v>74</v>
      </c>
      <c r="AF750" t="s">
        <v>74</v>
      </c>
      <c r="AG750">
        <v>0</v>
      </c>
      <c r="AH750">
        <v>1</v>
      </c>
      <c r="AI750">
        <v>1</v>
      </c>
      <c r="AJ750">
        <v>0</v>
      </c>
      <c r="AK750">
        <v>2</v>
      </c>
      <c r="AL750" t="s">
        <v>7863</v>
      </c>
      <c r="AM750" t="s">
        <v>5526</v>
      </c>
      <c r="AN750" t="s">
        <v>7864</v>
      </c>
      <c r="AO750" t="s">
        <v>7865</v>
      </c>
      <c r="AP750" t="s">
        <v>74</v>
      </c>
      <c r="AQ750" t="s">
        <v>74</v>
      </c>
      <c r="AR750" t="s">
        <v>7866</v>
      </c>
      <c r="AS750" t="s">
        <v>7867</v>
      </c>
      <c r="AT750" t="s">
        <v>74</v>
      </c>
      <c r="AU750">
        <v>1993</v>
      </c>
      <c r="AV750">
        <v>41</v>
      </c>
      <c r="AW750">
        <v>5</v>
      </c>
      <c r="AX750" t="s">
        <v>74</v>
      </c>
      <c r="AY750" t="s">
        <v>74</v>
      </c>
      <c r="AZ750" t="s">
        <v>74</v>
      </c>
      <c r="BA750" t="s">
        <v>74</v>
      </c>
      <c r="BB750">
        <v>291</v>
      </c>
      <c r="BC750">
        <v>304</v>
      </c>
      <c r="BD750" t="s">
        <v>74</v>
      </c>
      <c r="BE750" t="s">
        <v>7868</v>
      </c>
      <c r="BF750" t="str">
        <f>HYPERLINK("http://dx.doi.org/10.4294/jpe1952.41.291","http://dx.doi.org/10.4294/jpe1952.41.291")</f>
        <v>http://dx.doi.org/10.4294/jpe1952.41.291</v>
      </c>
      <c r="BG750" t="s">
        <v>74</v>
      </c>
      <c r="BH750" t="s">
        <v>74</v>
      </c>
      <c r="BI750">
        <v>14</v>
      </c>
      <c r="BJ750" t="s">
        <v>451</v>
      </c>
      <c r="BK750" t="s">
        <v>88</v>
      </c>
      <c r="BL750" t="s">
        <v>452</v>
      </c>
      <c r="BM750" t="s">
        <v>7869</v>
      </c>
      <c r="BN750" t="s">
        <v>74</v>
      </c>
      <c r="BO750" t="s">
        <v>169</v>
      </c>
      <c r="BP750" t="s">
        <v>74</v>
      </c>
      <c r="BQ750" t="s">
        <v>74</v>
      </c>
      <c r="BR750" t="s">
        <v>91</v>
      </c>
      <c r="BS750" t="s">
        <v>7870</v>
      </c>
      <c r="BT750" t="str">
        <f>HYPERLINK("https%3A%2F%2Fwww.webofscience.com%2Fwos%2Fwoscc%2Ffull-record%2FWOS:A1993NY87800002","View Full Record in Web of Science")</f>
        <v>View Full Record in Web of Science</v>
      </c>
    </row>
    <row r="751" spans="1:72" x14ac:dyDescent="0.15">
      <c r="A751" t="s">
        <v>72</v>
      </c>
      <c r="B751" t="s">
        <v>7871</v>
      </c>
      <c r="C751" t="s">
        <v>74</v>
      </c>
      <c r="D751" t="s">
        <v>74</v>
      </c>
      <c r="E751" t="s">
        <v>74</v>
      </c>
      <c r="F751" t="s">
        <v>7871</v>
      </c>
      <c r="G751" t="s">
        <v>74</v>
      </c>
      <c r="H751" t="s">
        <v>74</v>
      </c>
      <c r="I751" t="s">
        <v>7872</v>
      </c>
      <c r="J751" t="s">
        <v>7873</v>
      </c>
      <c r="K751" t="s">
        <v>74</v>
      </c>
      <c r="L751" t="s">
        <v>74</v>
      </c>
      <c r="M751" t="s">
        <v>77</v>
      </c>
      <c r="N751" t="s">
        <v>52</v>
      </c>
      <c r="O751" t="s">
        <v>74</v>
      </c>
      <c r="P751" t="s">
        <v>74</v>
      </c>
      <c r="Q751" t="s">
        <v>74</v>
      </c>
      <c r="R751" t="s">
        <v>74</v>
      </c>
      <c r="S751" t="s">
        <v>74</v>
      </c>
      <c r="T751" t="s">
        <v>74</v>
      </c>
      <c r="U751" t="s">
        <v>74</v>
      </c>
      <c r="V751" t="s">
        <v>74</v>
      </c>
      <c r="W751" t="s">
        <v>7874</v>
      </c>
      <c r="X751" t="s">
        <v>7875</v>
      </c>
      <c r="Y751" t="s">
        <v>74</v>
      </c>
      <c r="Z751" t="s">
        <v>74</v>
      </c>
      <c r="AA751" t="s">
        <v>74</v>
      </c>
      <c r="AB751" t="s">
        <v>74</v>
      </c>
      <c r="AC751" t="s">
        <v>74</v>
      </c>
      <c r="AD751" t="s">
        <v>74</v>
      </c>
      <c r="AE751" t="s">
        <v>74</v>
      </c>
      <c r="AF751" t="s">
        <v>74</v>
      </c>
      <c r="AG751">
        <v>0</v>
      </c>
      <c r="AH751">
        <v>1</v>
      </c>
      <c r="AI751">
        <v>1</v>
      </c>
      <c r="AJ751">
        <v>0</v>
      </c>
      <c r="AK751">
        <v>0</v>
      </c>
      <c r="AL751" t="s">
        <v>1617</v>
      </c>
      <c r="AM751" t="s">
        <v>178</v>
      </c>
      <c r="AN751" t="s">
        <v>2536</v>
      </c>
      <c r="AO751" t="s">
        <v>7876</v>
      </c>
      <c r="AP751" t="s">
        <v>74</v>
      </c>
      <c r="AQ751" t="s">
        <v>74</v>
      </c>
      <c r="AR751" t="s">
        <v>7877</v>
      </c>
      <c r="AS751" t="s">
        <v>7878</v>
      </c>
      <c r="AT751" t="s">
        <v>74</v>
      </c>
      <c r="AU751">
        <v>1993</v>
      </c>
      <c r="AV751">
        <v>473</v>
      </c>
      <c r="AW751" t="s">
        <v>74</v>
      </c>
      <c r="AX751" t="s">
        <v>74</v>
      </c>
      <c r="AY751" t="s">
        <v>74</v>
      </c>
      <c r="AZ751" t="s">
        <v>74</v>
      </c>
      <c r="BA751" t="s">
        <v>74</v>
      </c>
      <c r="BB751" t="s">
        <v>7879</v>
      </c>
      <c r="BC751" t="s">
        <v>7879</v>
      </c>
      <c r="BD751" t="s">
        <v>74</v>
      </c>
      <c r="BE751" t="s">
        <v>74</v>
      </c>
      <c r="BF751" t="s">
        <v>74</v>
      </c>
      <c r="BG751" t="s">
        <v>74</v>
      </c>
      <c r="BH751" t="s">
        <v>74</v>
      </c>
      <c r="BI751">
        <v>1</v>
      </c>
      <c r="BJ751" t="s">
        <v>7880</v>
      </c>
      <c r="BK751" t="s">
        <v>88</v>
      </c>
      <c r="BL751" t="s">
        <v>7881</v>
      </c>
      <c r="BM751" t="s">
        <v>7882</v>
      </c>
      <c r="BN751" t="s">
        <v>74</v>
      </c>
      <c r="BO751" t="s">
        <v>74</v>
      </c>
      <c r="BP751" t="s">
        <v>74</v>
      </c>
      <c r="BQ751" t="s">
        <v>74</v>
      </c>
      <c r="BR751" t="s">
        <v>91</v>
      </c>
      <c r="BS751" t="s">
        <v>7883</v>
      </c>
      <c r="BT751" t="str">
        <f>HYPERLINK("https%3A%2F%2Fwww.webofscience.com%2Fwos%2Fwoscc%2Ffull-record%2FWOS:A1993MQ05300230","View Full Record in Web of Science")</f>
        <v>View Full Record in Web of Science</v>
      </c>
    </row>
    <row r="752" spans="1:72" x14ac:dyDescent="0.15">
      <c r="A752" t="s">
        <v>72</v>
      </c>
      <c r="B752" t="s">
        <v>7884</v>
      </c>
      <c r="C752" t="s">
        <v>74</v>
      </c>
      <c r="D752" t="s">
        <v>74</v>
      </c>
      <c r="E752" t="s">
        <v>74</v>
      </c>
      <c r="F752" t="s">
        <v>7884</v>
      </c>
      <c r="G752" t="s">
        <v>74</v>
      </c>
      <c r="H752" t="s">
        <v>74</v>
      </c>
      <c r="I752" t="s">
        <v>7885</v>
      </c>
      <c r="J752" t="s">
        <v>7873</v>
      </c>
      <c r="K752" t="s">
        <v>74</v>
      </c>
      <c r="L752" t="s">
        <v>74</v>
      </c>
      <c r="M752" t="s">
        <v>77</v>
      </c>
      <c r="N752" t="s">
        <v>52</v>
      </c>
      <c r="O752" t="s">
        <v>74</v>
      </c>
      <c r="P752" t="s">
        <v>74</v>
      </c>
      <c r="Q752" t="s">
        <v>74</v>
      </c>
      <c r="R752" t="s">
        <v>74</v>
      </c>
      <c r="S752" t="s">
        <v>74</v>
      </c>
      <c r="T752" t="s">
        <v>74</v>
      </c>
      <c r="U752" t="s">
        <v>74</v>
      </c>
      <c r="V752" t="s">
        <v>74</v>
      </c>
      <c r="W752" t="s">
        <v>7886</v>
      </c>
      <c r="X752" t="s">
        <v>7887</v>
      </c>
      <c r="Y752" t="s">
        <v>74</v>
      </c>
      <c r="Z752" t="s">
        <v>74</v>
      </c>
      <c r="AA752" t="s">
        <v>74</v>
      </c>
      <c r="AB752" t="s">
        <v>74</v>
      </c>
      <c r="AC752" t="s">
        <v>74</v>
      </c>
      <c r="AD752" t="s">
        <v>74</v>
      </c>
      <c r="AE752" t="s">
        <v>74</v>
      </c>
      <c r="AF752" t="s">
        <v>74</v>
      </c>
      <c r="AG752">
        <v>1</v>
      </c>
      <c r="AH752">
        <v>0</v>
      </c>
      <c r="AI752">
        <v>0</v>
      </c>
      <c r="AJ752">
        <v>0</v>
      </c>
      <c r="AK752">
        <v>0</v>
      </c>
      <c r="AL752" t="s">
        <v>1617</v>
      </c>
      <c r="AM752" t="s">
        <v>178</v>
      </c>
      <c r="AN752" t="s">
        <v>2536</v>
      </c>
      <c r="AO752" t="s">
        <v>7876</v>
      </c>
      <c r="AP752" t="s">
        <v>74</v>
      </c>
      <c r="AQ752" t="s">
        <v>74</v>
      </c>
      <c r="AR752" t="s">
        <v>7877</v>
      </c>
      <c r="AS752" t="s">
        <v>7878</v>
      </c>
      <c r="AT752" t="s">
        <v>74</v>
      </c>
      <c r="AU752">
        <v>1993</v>
      </c>
      <c r="AV752">
        <v>459</v>
      </c>
      <c r="AW752" t="s">
        <v>74</v>
      </c>
      <c r="AX752" t="s">
        <v>74</v>
      </c>
      <c r="AY752" t="s">
        <v>74</v>
      </c>
      <c r="AZ752" t="s">
        <v>74</v>
      </c>
      <c r="BA752" t="s">
        <v>74</v>
      </c>
      <c r="BB752" t="s">
        <v>7888</v>
      </c>
      <c r="BC752" t="s">
        <v>7888</v>
      </c>
      <c r="BD752" t="s">
        <v>74</v>
      </c>
      <c r="BE752" t="s">
        <v>74</v>
      </c>
      <c r="BF752" t="s">
        <v>74</v>
      </c>
      <c r="BG752" t="s">
        <v>74</v>
      </c>
      <c r="BH752" t="s">
        <v>74</v>
      </c>
      <c r="BI752">
        <v>1</v>
      </c>
      <c r="BJ752" t="s">
        <v>7880</v>
      </c>
      <c r="BK752" t="s">
        <v>88</v>
      </c>
      <c r="BL752" t="s">
        <v>7881</v>
      </c>
      <c r="BM752" t="s">
        <v>7889</v>
      </c>
      <c r="BN752" t="s">
        <v>74</v>
      </c>
      <c r="BO752" t="s">
        <v>74</v>
      </c>
      <c r="BP752" t="s">
        <v>74</v>
      </c>
      <c r="BQ752" t="s">
        <v>74</v>
      </c>
      <c r="BR752" t="s">
        <v>91</v>
      </c>
      <c r="BS752" t="s">
        <v>7890</v>
      </c>
      <c r="BT752" t="str">
        <f>HYPERLINK("https%3A%2F%2Fwww.webofscience.com%2Fwos%2Fwoscc%2Ffull-record%2FWOS:A1993KG43100020","View Full Record in Web of Science")</f>
        <v>View Full Record in Web of Science</v>
      </c>
    </row>
    <row r="753" spans="1:72" x14ac:dyDescent="0.15">
      <c r="A753" t="s">
        <v>72</v>
      </c>
      <c r="B753" t="s">
        <v>7891</v>
      </c>
      <c r="C753" t="s">
        <v>74</v>
      </c>
      <c r="D753" t="s">
        <v>74</v>
      </c>
      <c r="E753" t="s">
        <v>74</v>
      </c>
      <c r="F753" t="s">
        <v>7891</v>
      </c>
      <c r="G753" t="s">
        <v>74</v>
      </c>
      <c r="H753" t="s">
        <v>74</v>
      </c>
      <c r="I753" t="s">
        <v>7892</v>
      </c>
      <c r="J753" t="s">
        <v>1017</v>
      </c>
      <c r="K753" t="s">
        <v>74</v>
      </c>
      <c r="L753" t="s">
        <v>74</v>
      </c>
      <c r="M753" t="s">
        <v>77</v>
      </c>
      <c r="N753" t="s">
        <v>78</v>
      </c>
      <c r="O753" t="s">
        <v>74</v>
      </c>
      <c r="P753" t="s">
        <v>74</v>
      </c>
      <c r="Q753" t="s">
        <v>74</v>
      </c>
      <c r="R753" t="s">
        <v>74</v>
      </c>
      <c r="S753" t="s">
        <v>74</v>
      </c>
      <c r="T753" t="s">
        <v>74</v>
      </c>
      <c r="U753" t="s">
        <v>7893</v>
      </c>
      <c r="V753" t="s">
        <v>7894</v>
      </c>
      <c r="W753" t="s">
        <v>7895</v>
      </c>
      <c r="X753" t="s">
        <v>7896</v>
      </c>
      <c r="Y753" t="s">
        <v>7897</v>
      </c>
      <c r="Z753" t="s">
        <v>74</v>
      </c>
      <c r="AA753" t="s">
        <v>74</v>
      </c>
      <c r="AB753" t="s">
        <v>74</v>
      </c>
      <c r="AC753" t="s">
        <v>74</v>
      </c>
      <c r="AD753" t="s">
        <v>74</v>
      </c>
      <c r="AE753" t="s">
        <v>74</v>
      </c>
      <c r="AF753" t="s">
        <v>74</v>
      </c>
      <c r="AG753">
        <v>22</v>
      </c>
      <c r="AH753">
        <v>4</v>
      </c>
      <c r="AI753">
        <v>4</v>
      </c>
      <c r="AJ753">
        <v>0</v>
      </c>
      <c r="AK753">
        <v>4</v>
      </c>
      <c r="AL753" t="s">
        <v>1023</v>
      </c>
      <c r="AM753" t="s">
        <v>1024</v>
      </c>
      <c r="AN753" t="s">
        <v>1025</v>
      </c>
      <c r="AO753" t="s">
        <v>1026</v>
      </c>
      <c r="AP753" t="s">
        <v>74</v>
      </c>
      <c r="AQ753" t="s">
        <v>74</v>
      </c>
      <c r="AR753" t="s">
        <v>1027</v>
      </c>
      <c r="AS753" t="s">
        <v>1028</v>
      </c>
      <c r="AT753" t="s">
        <v>6477</v>
      </c>
      <c r="AU753">
        <v>1993</v>
      </c>
      <c r="AV753">
        <v>150</v>
      </c>
      <c r="AW753" t="s">
        <v>74</v>
      </c>
      <c r="AX753">
        <v>1</v>
      </c>
      <c r="AY753" t="s">
        <v>74</v>
      </c>
      <c r="AZ753" t="s">
        <v>74</v>
      </c>
      <c r="BA753" t="s">
        <v>74</v>
      </c>
      <c r="BB753">
        <v>121</v>
      </c>
      <c r="BC753">
        <v>124</v>
      </c>
      <c r="BD753" t="s">
        <v>74</v>
      </c>
      <c r="BE753" t="s">
        <v>7898</v>
      </c>
      <c r="BF753" t="str">
        <f>HYPERLINK("http://dx.doi.org/10.1144/gsjgs.150.1.0121","http://dx.doi.org/10.1144/gsjgs.150.1.0121")</f>
        <v>http://dx.doi.org/10.1144/gsjgs.150.1.0121</v>
      </c>
      <c r="BG753" t="s">
        <v>74</v>
      </c>
      <c r="BH753" t="s">
        <v>74</v>
      </c>
      <c r="BI753">
        <v>4</v>
      </c>
      <c r="BJ753" t="s">
        <v>451</v>
      </c>
      <c r="BK753" t="s">
        <v>88</v>
      </c>
      <c r="BL753" t="s">
        <v>452</v>
      </c>
      <c r="BM753" t="s">
        <v>7899</v>
      </c>
      <c r="BN753" t="s">
        <v>74</v>
      </c>
      <c r="BO753" t="s">
        <v>74</v>
      </c>
      <c r="BP753" t="s">
        <v>74</v>
      </c>
      <c r="BQ753" t="s">
        <v>74</v>
      </c>
      <c r="BR753" t="s">
        <v>91</v>
      </c>
      <c r="BS753" t="s">
        <v>7900</v>
      </c>
      <c r="BT753" t="str">
        <f>HYPERLINK("https%3A%2F%2Fwww.webofscience.com%2Fwos%2Fwoscc%2Ffull-record%2FWOS:A1993KH25200016","View Full Record in Web of Science")</f>
        <v>View Full Record in Web of Science</v>
      </c>
    </row>
    <row r="754" spans="1:72" x14ac:dyDescent="0.15">
      <c r="A754" t="s">
        <v>72</v>
      </c>
      <c r="B754" t="s">
        <v>7901</v>
      </c>
      <c r="C754" t="s">
        <v>74</v>
      </c>
      <c r="D754" t="s">
        <v>74</v>
      </c>
      <c r="E754" t="s">
        <v>74</v>
      </c>
      <c r="F754" t="s">
        <v>7901</v>
      </c>
      <c r="G754" t="s">
        <v>74</v>
      </c>
      <c r="H754" t="s">
        <v>74</v>
      </c>
      <c r="I754" t="s">
        <v>7902</v>
      </c>
      <c r="J754" t="s">
        <v>4145</v>
      </c>
      <c r="K754" t="s">
        <v>74</v>
      </c>
      <c r="L754" t="s">
        <v>74</v>
      </c>
      <c r="M754" t="s">
        <v>77</v>
      </c>
      <c r="N754" t="s">
        <v>78</v>
      </c>
      <c r="O754" t="s">
        <v>74</v>
      </c>
      <c r="P754" t="s">
        <v>74</v>
      </c>
      <c r="Q754" t="s">
        <v>74</v>
      </c>
      <c r="R754" t="s">
        <v>74</v>
      </c>
      <c r="S754" t="s">
        <v>74</v>
      </c>
      <c r="T754" t="s">
        <v>74</v>
      </c>
      <c r="U754" t="s">
        <v>7903</v>
      </c>
      <c r="V754" t="s">
        <v>7904</v>
      </c>
      <c r="W754" t="s">
        <v>74</v>
      </c>
      <c r="X754" t="s">
        <v>74</v>
      </c>
      <c r="Y754" t="s">
        <v>7905</v>
      </c>
      <c r="Z754" t="s">
        <v>74</v>
      </c>
      <c r="AA754" t="s">
        <v>74</v>
      </c>
      <c r="AB754" t="s">
        <v>7906</v>
      </c>
      <c r="AC754" t="s">
        <v>74</v>
      </c>
      <c r="AD754" t="s">
        <v>74</v>
      </c>
      <c r="AE754" t="s">
        <v>74</v>
      </c>
      <c r="AF754" t="s">
        <v>74</v>
      </c>
      <c r="AG754">
        <v>27</v>
      </c>
      <c r="AH754">
        <v>78</v>
      </c>
      <c r="AI754">
        <v>85</v>
      </c>
      <c r="AJ754">
        <v>1</v>
      </c>
      <c r="AK754">
        <v>11</v>
      </c>
      <c r="AL754" t="s">
        <v>985</v>
      </c>
      <c r="AM754" t="s">
        <v>140</v>
      </c>
      <c r="AN754" t="s">
        <v>986</v>
      </c>
      <c r="AO754" t="s">
        <v>4152</v>
      </c>
      <c r="AP754" t="s">
        <v>74</v>
      </c>
      <c r="AQ754" t="s">
        <v>74</v>
      </c>
      <c r="AR754" t="s">
        <v>4153</v>
      </c>
      <c r="AS754" t="s">
        <v>4154</v>
      </c>
      <c r="AT754" t="s">
        <v>6477</v>
      </c>
      <c r="AU754">
        <v>1993</v>
      </c>
      <c r="AV754">
        <v>229</v>
      </c>
      <c r="AW754" t="s">
        <v>74</v>
      </c>
      <c r="AX754">
        <v>1</v>
      </c>
      <c r="AY754" t="s">
        <v>74</v>
      </c>
      <c r="AZ754" t="s">
        <v>74</v>
      </c>
      <c r="BA754" t="s">
        <v>74</v>
      </c>
      <c r="BB754">
        <v>55</v>
      </c>
      <c r="BC754">
        <v>67</v>
      </c>
      <c r="BD754" t="s">
        <v>74</v>
      </c>
      <c r="BE754" t="s">
        <v>7907</v>
      </c>
      <c r="BF754" t="str">
        <f>HYPERLINK("http://dx.doi.org/10.1111/j.1469-7998.1993.tb02620.x","http://dx.doi.org/10.1111/j.1469-7998.1993.tb02620.x")</f>
        <v>http://dx.doi.org/10.1111/j.1469-7998.1993.tb02620.x</v>
      </c>
      <c r="BG754" t="s">
        <v>74</v>
      </c>
      <c r="BH754" t="s">
        <v>74</v>
      </c>
      <c r="BI754">
        <v>13</v>
      </c>
      <c r="BJ754" t="s">
        <v>713</v>
      </c>
      <c r="BK754" t="s">
        <v>88</v>
      </c>
      <c r="BL754" t="s">
        <v>713</v>
      </c>
      <c r="BM754" t="s">
        <v>7908</v>
      </c>
      <c r="BN754" t="s">
        <v>74</v>
      </c>
      <c r="BO754" t="s">
        <v>74</v>
      </c>
      <c r="BP754" t="s">
        <v>74</v>
      </c>
      <c r="BQ754" t="s">
        <v>74</v>
      </c>
      <c r="BR754" t="s">
        <v>91</v>
      </c>
      <c r="BS754" t="s">
        <v>7909</v>
      </c>
      <c r="BT754" t="str">
        <f>HYPERLINK("https%3A%2F%2Fwww.webofscience.com%2Fwos%2Fwoscc%2Ffull-record%2FWOS:A1993KK03200004","View Full Record in Web of Science")</f>
        <v>View Full Record in Web of Science</v>
      </c>
    </row>
    <row r="755" spans="1:72" x14ac:dyDescent="0.15">
      <c r="A755" t="s">
        <v>6421</v>
      </c>
      <c r="B755" t="s">
        <v>7910</v>
      </c>
      <c r="C755" t="s">
        <v>74</v>
      </c>
      <c r="D755" t="s">
        <v>7911</v>
      </c>
      <c r="E755" t="s">
        <v>74</v>
      </c>
      <c r="F755" t="s">
        <v>7910</v>
      </c>
      <c r="G755" t="s">
        <v>74</v>
      </c>
      <c r="H755" t="s">
        <v>74</v>
      </c>
      <c r="I755" t="s">
        <v>7912</v>
      </c>
      <c r="J755" t="s">
        <v>7913</v>
      </c>
      <c r="K755" t="s">
        <v>74</v>
      </c>
      <c r="L755" t="s">
        <v>74</v>
      </c>
      <c r="M755" t="s">
        <v>77</v>
      </c>
      <c r="N755" t="s">
        <v>6426</v>
      </c>
      <c r="O755" t="s">
        <v>7914</v>
      </c>
      <c r="P755">
        <v>1990</v>
      </c>
      <c r="Q755" t="s">
        <v>7915</v>
      </c>
      <c r="R755" t="s">
        <v>74</v>
      </c>
      <c r="S755" t="s">
        <v>74</v>
      </c>
      <c r="T755" t="s">
        <v>74</v>
      </c>
      <c r="U755" t="s">
        <v>74</v>
      </c>
      <c r="V755" t="s">
        <v>74</v>
      </c>
      <c r="W755" t="s">
        <v>74</v>
      </c>
      <c r="X755" t="s">
        <v>74</v>
      </c>
      <c r="Y755" t="s">
        <v>74</v>
      </c>
      <c r="Z755" t="s">
        <v>74</v>
      </c>
      <c r="AA755" t="s">
        <v>74</v>
      </c>
      <c r="AB755" t="s">
        <v>74</v>
      </c>
      <c r="AC755" t="s">
        <v>74</v>
      </c>
      <c r="AD755" t="s">
        <v>74</v>
      </c>
      <c r="AE755" t="s">
        <v>74</v>
      </c>
      <c r="AF755" t="s">
        <v>74</v>
      </c>
      <c r="AG755">
        <v>0</v>
      </c>
      <c r="AH755">
        <v>4</v>
      </c>
      <c r="AI755">
        <v>4</v>
      </c>
      <c r="AJ755">
        <v>0</v>
      </c>
      <c r="AK755">
        <v>1</v>
      </c>
      <c r="AL755" t="s">
        <v>474</v>
      </c>
      <c r="AM755" t="s">
        <v>257</v>
      </c>
      <c r="AN755" t="s">
        <v>257</v>
      </c>
      <c r="AO755" t="s">
        <v>74</v>
      </c>
      <c r="AP755" t="s">
        <v>74</v>
      </c>
      <c r="AQ755" t="s">
        <v>7916</v>
      </c>
      <c r="AR755" t="s">
        <v>74</v>
      </c>
      <c r="AS755" t="s">
        <v>74</v>
      </c>
      <c r="AT755" t="s">
        <v>74</v>
      </c>
      <c r="AU755">
        <v>1993</v>
      </c>
      <c r="AV755" t="s">
        <v>74</v>
      </c>
      <c r="AW755" t="s">
        <v>74</v>
      </c>
      <c r="AX755" t="s">
        <v>74</v>
      </c>
      <c r="AY755" t="s">
        <v>74</v>
      </c>
      <c r="AZ755" t="s">
        <v>74</v>
      </c>
      <c r="BA755" t="s">
        <v>74</v>
      </c>
      <c r="BB755">
        <v>242</v>
      </c>
      <c r="BC755">
        <v>251</v>
      </c>
      <c r="BD755" t="s">
        <v>74</v>
      </c>
      <c r="BE755" t="s">
        <v>74</v>
      </c>
      <c r="BF755" t="s">
        <v>74</v>
      </c>
      <c r="BG755" t="s">
        <v>74</v>
      </c>
      <c r="BH755" t="s">
        <v>74</v>
      </c>
      <c r="BI755">
        <v>10</v>
      </c>
      <c r="BJ755" t="s">
        <v>7917</v>
      </c>
      <c r="BK755" t="s">
        <v>6433</v>
      </c>
      <c r="BL755" t="s">
        <v>1100</v>
      </c>
      <c r="BM755" t="s">
        <v>7918</v>
      </c>
      <c r="BN755" t="s">
        <v>74</v>
      </c>
      <c r="BO755" t="s">
        <v>74</v>
      </c>
      <c r="BP755" t="s">
        <v>74</v>
      </c>
      <c r="BQ755" t="s">
        <v>74</v>
      </c>
      <c r="BR755" t="s">
        <v>91</v>
      </c>
      <c r="BS755" t="s">
        <v>7919</v>
      </c>
      <c r="BT755" t="str">
        <f>HYPERLINK("https%3A%2F%2Fwww.webofscience.com%2Fwos%2Fwoscc%2Ffull-record%2FWOS:A1993BY21G00022","View Full Record in Web of Science")</f>
        <v>View Full Record in Web of Science</v>
      </c>
    </row>
    <row r="756" spans="1:72" x14ac:dyDescent="0.15">
      <c r="A756" t="s">
        <v>72</v>
      </c>
      <c r="B756" t="s">
        <v>7920</v>
      </c>
      <c r="C756" t="s">
        <v>74</v>
      </c>
      <c r="D756" t="s">
        <v>74</v>
      </c>
      <c r="E756" t="s">
        <v>74</v>
      </c>
      <c r="F756" t="s">
        <v>7920</v>
      </c>
      <c r="G756" t="s">
        <v>74</v>
      </c>
      <c r="H756" t="s">
        <v>74</v>
      </c>
      <c r="I756" t="s">
        <v>7921</v>
      </c>
      <c r="J756" t="s">
        <v>7922</v>
      </c>
      <c r="K756" t="s">
        <v>74</v>
      </c>
      <c r="L756" t="s">
        <v>74</v>
      </c>
      <c r="M756" t="s">
        <v>77</v>
      </c>
      <c r="N756" t="s">
        <v>78</v>
      </c>
      <c r="O756" t="s">
        <v>74</v>
      </c>
      <c r="P756" t="s">
        <v>74</v>
      </c>
      <c r="Q756" t="s">
        <v>74</v>
      </c>
      <c r="R756" t="s">
        <v>74</v>
      </c>
      <c r="S756" t="s">
        <v>74</v>
      </c>
      <c r="T756" t="s">
        <v>74</v>
      </c>
      <c r="U756" t="s">
        <v>7923</v>
      </c>
      <c r="V756" t="s">
        <v>74</v>
      </c>
      <c r="W756" t="s">
        <v>74</v>
      </c>
      <c r="X756" t="s">
        <v>74</v>
      </c>
      <c r="Y756" t="s">
        <v>7924</v>
      </c>
      <c r="Z756" t="s">
        <v>74</v>
      </c>
      <c r="AA756" t="s">
        <v>74</v>
      </c>
      <c r="AB756" t="s">
        <v>74</v>
      </c>
      <c r="AC756" t="s">
        <v>74</v>
      </c>
      <c r="AD756" t="s">
        <v>74</v>
      </c>
      <c r="AE756" t="s">
        <v>74</v>
      </c>
      <c r="AF756" t="s">
        <v>74</v>
      </c>
      <c r="AG756">
        <v>20</v>
      </c>
      <c r="AH756">
        <v>15</v>
      </c>
      <c r="AI756">
        <v>15</v>
      </c>
      <c r="AJ756">
        <v>0</v>
      </c>
      <c r="AK756">
        <v>0</v>
      </c>
      <c r="AL756" t="s">
        <v>1583</v>
      </c>
      <c r="AM756" t="s">
        <v>430</v>
      </c>
      <c r="AN756" t="s">
        <v>1584</v>
      </c>
      <c r="AO756" t="s">
        <v>7925</v>
      </c>
      <c r="AP756" t="s">
        <v>74</v>
      </c>
      <c r="AQ756" t="s">
        <v>74</v>
      </c>
      <c r="AR756" t="s">
        <v>7922</v>
      </c>
      <c r="AS756" t="s">
        <v>7926</v>
      </c>
      <c r="AT756" t="s">
        <v>6477</v>
      </c>
      <c r="AU756">
        <v>1993</v>
      </c>
      <c r="AV756">
        <v>25</v>
      </c>
      <c r="AW756" t="s">
        <v>74</v>
      </c>
      <c r="AX756">
        <v>1</v>
      </c>
      <c r="AY756" t="s">
        <v>74</v>
      </c>
      <c r="AZ756" t="s">
        <v>74</v>
      </c>
      <c r="BA756" t="s">
        <v>74</v>
      </c>
      <c r="BB756">
        <v>73</v>
      </c>
      <c r="BC756">
        <v>82</v>
      </c>
      <c r="BD756" t="s">
        <v>74</v>
      </c>
      <c r="BE756" t="s">
        <v>74</v>
      </c>
      <c r="BF756" t="s">
        <v>74</v>
      </c>
      <c r="BG756" t="s">
        <v>74</v>
      </c>
      <c r="BH756" t="s">
        <v>74</v>
      </c>
      <c r="BI756">
        <v>10</v>
      </c>
      <c r="BJ756" t="s">
        <v>7927</v>
      </c>
      <c r="BK756" t="s">
        <v>88</v>
      </c>
      <c r="BL756" t="s">
        <v>7927</v>
      </c>
      <c r="BM756" t="s">
        <v>7928</v>
      </c>
      <c r="BN756" t="s">
        <v>74</v>
      </c>
      <c r="BO756" t="s">
        <v>74</v>
      </c>
      <c r="BP756" t="s">
        <v>74</v>
      </c>
      <c r="BQ756" t="s">
        <v>74</v>
      </c>
      <c r="BR756" t="s">
        <v>91</v>
      </c>
      <c r="BS756" t="s">
        <v>7929</v>
      </c>
      <c r="BT756" t="str">
        <f>HYPERLINK("https%3A%2F%2Fwww.webofscience.com%2Fwos%2Fwoscc%2Ffull-record%2FWOS:A1993KL82700006","View Full Record in Web of Science")</f>
        <v>View Full Record in Web of Science</v>
      </c>
    </row>
    <row r="757" spans="1:72" x14ac:dyDescent="0.15">
      <c r="A757" t="s">
        <v>72</v>
      </c>
      <c r="B757" t="s">
        <v>7930</v>
      </c>
      <c r="C757" t="s">
        <v>74</v>
      </c>
      <c r="D757" t="s">
        <v>74</v>
      </c>
      <c r="E757" t="s">
        <v>74</v>
      </c>
      <c r="F757" t="s">
        <v>7930</v>
      </c>
      <c r="G757" t="s">
        <v>74</v>
      </c>
      <c r="H757" t="s">
        <v>74</v>
      </c>
      <c r="I757" t="s">
        <v>7931</v>
      </c>
      <c r="J757" t="s">
        <v>173</v>
      </c>
      <c r="K757" t="s">
        <v>74</v>
      </c>
      <c r="L757" t="s">
        <v>74</v>
      </c>
      <c r="M757" t="s">
        <v>77</v>
      </c>
      <c r="N757" t="s">
        <v>78</v>
      </c>
      <c r="O757" t="s">
        <v>74</v>
      </c>
      <c r="P757" t="s">
        <v>74</v>
      </c>
      <c r="Q757" t="s">
        <v>74</v>
      </c>
      <c r="R757" t="s">
        <v>74</v>
      </c>
      <c r="S757" t="s">
        <v>74</v>
      </c>
      <c r="T757" t="s">
        <v>74</v>
      </c>
      <c r="U757" t="s">
        <v>7932</v>
      </c>
      <c r="V757" t="s">
        <v>7933</v>
      </c>
      <c r="W757" t="s">
        <v>74</v>
      </c>
      <c r="X757" t="s">
        <v>74</v>
      </c>
      <c r="Y757" t="s">
        <v>7934</v>
      </c>
      <c r="Z757" t="s">
        <v>74</v>
      </c>
      <c r="AA757" t="s">
        <v>7935</v>
      </c>
      <c r="AB757" t="s">
        <v>74</v>
      </c>
      <c r="AC757" t="s">
        <v>74</v>
      </c>
      <c r="AD757" t="s">
        <v>74</v>
      </c>
      <c r="AE757" t="s">
        <v>74</v>
      </c>
      <c r="AF757" t="s">
        <v>74</v>
      </c>
      <c r="AG757">
        <v>44</v>
      </c>
      <c r="AH757">
        <v>87</v>
      </c>
      <c r="AI757">
        <v>91</v>
      </c>
      <c r="AJ757">
        <v>0</v>
      </c>
      <c r="AK757">
        <v>29</v>
      </c>
      <c r="AL757" t="s">
        <v>192</v>
      </c>
      <c r="AM757" t="s">
        <v>193</v>
      </c>
      <c r="AN757" t="s">
        <v>194</v>
      </c>
      <c r="AO757" t="s">
        <v>180</v>
      </c>
      <c r="AP757" t="s">
        <v>195</v>
      </c>
      <c r="AQ757" t="s">
        <v>74</v>
      </c>
      <c r="AR757" t="s">
        <v>181</v>
      </c>
      <c r="AS757" t="s">
        <v>182</v>
      </c>
      <c r="AT757" t="s">
        <v>6477</v>
      </c>
      <c r="AU757">
        <v>1993</v>
      </c>
      <c r="AV757">
        <v>115</v>
      </c>
      <c r="AW757">
        <v>1</v>
      </c>
      <c r="AX757" t="s">
        <v>74</v>
      </c>
      <c r="AY757" t="s">
        <v>74</v>
      </c>
      <c r="AZ757" t="s">
        <v>74</v>
      </c>
      <c r="BA757" t="s">
        <v>74</v>
      </c>
      <c r="BB757">
        <v>7</v>
      </c>
      <c r="BC757">
        <v>14</v>
      </c>
      <c r="BD757" t="s">
        <v>74</v>
      </c>
      <c r="BE757" t="s">
        <v>7936</v>
      </c>
      <c r="BF757" t="str">
        <f>HYPERLINK("http://dx.doi.org/10.1007/BF00349380","http://dx.doi.org/10.1007/BF00349380")</f>
        <v>http://dx.doi.org/10.1007/BF00349380</v>
      </c>
      <c r="BG757" t="s">
        <v>74</v>
      </c>
      <c r="BH757" t="s">
        <v>74</v>
      </c>
      <c r="BI757">
        <v>8</v>
      </c>
      <c r="BJ757" t="s">
        <v>184</v>
      </c>
      <c r="BK757" t="s">
        <v>88</v>
      </c>
      <c r="BL757" t="s">
        <v>184</v>
      </c>
      <c r="BM757" t="s">
        <v>7937</v>
      </c>
      <c r="BN757" t="s">
        <v>74</v>
      </c>
      <c r="BO757" t="s">
        <v>74</v>
      </c>
      <c r="BP757" t="s">
        <v>74</v>
      </c>
      <c r="BQ757" t="s">
        <v>74</v>
      </c>
      <c r="BR757" t="s">
        <v>91</v>
      </c>
      <c r="BS757" t="s">
        <v>7938</v>
      </c>
      <c r="BT757" t="str">
        <f>HYPERLINK("https%3A%2F%2Fwww.webofscience.com%2Fwos%2Fwoscc%2Ffull-record%2FWOS:A1993KH00100002","View Full Record in Web of Science")</f>
        <v>View Full Record in Web of Science</v>
      </c>
    </row>
    <row r="758" spans="1:72" x14ac:dyDescent="0.15">
      <c r="A758" t="s">
        <v>72</v>
      </c>
      <c r="B758" t="s">
        <v>7939</v>
      </c>
      <c r="C758" t="s">
        <v>74</v>
      </c>
      <c r="D758" t="s">
        <v>74</v>
      </c>
      <c r="E758" t="s">
        <v>74</v>
      </c>
      <c r="F758" t="s">
        <v>7939</v>
      </c>
      <c r="G758" t="s">
        <v>74</v>
      </c>
      <c r="H758" t="s">
        <v>74</v>
      </c>
      <c r="I758" t="s">
        <v>7940</v>
      </c>
      <c r="J758" t="s">
        <v>173</v>
      </c>
      <c r="K758" t="s">
        <v>74</v>
      </c>
      <c r="L758" t="s">
        <v>74</v>
      </c>
      <c r="M758" t="s">
        <v>77</v>
      </c>
      <c r="N758" t="s">
        <v>78</v>
      </c>
      <c r="O758" t="s">
        <v>74</v>
      </c>
      <c r="P758" t="s">
        <v>74</v>
      </c>
      <c r="Q758" t="s">
        <v>74</v>
      </c>
      <c r="R758" t="s">
        <v>74</v>
      </c>
      <c r="S758" t="s">
        <v>74</v>
      </c>
      <c r="T758" t="s">
        <v>74</v>
      </c>
      <c r="U758" t="s">
        <v>7941</v>
      </c>
      <c r="V758" t="s">
        <v>7942</v>
      </c>
      <c r="W758" t="s">
        <v>7943</v>
      </c>
      <c r="X758" t="s">
        <v>1108</v>
      </c>
      <c r="Y758" t="s">
        <v>7944</v>
      </c>
      <c r="Z758" t="s">
        <v>74</v>
      </c>
      <c r="AA758" t="s">
        <v>74</v>
      </c>
      <c r="AB758" t="s">
        <v>74</v>
      </c>
      <c r="AC758" t="s">
        <v>74</v>
      </c>
      <c r="AD758" t="s">
        <v>74</v>
      </c>
      <c r="AE758" t="s">
        <v>74</v>
      </c>
      <c r="AF758" t="s">
        <v>74</v>
      </c>
      <c r="AG758">
        <v>66</v>
      </c>
      <c r="AH758">
        <v>4</v>
      </c>
      <c r="AI758">
        <v>4</v>
      </c>
      <c r="AJ758">
        <v>0</v>
      </c>
      <c r="AK758">
        <v>8</v>
      </c>
      <c r="AL758" t="s">
        <v>192</v>
      </c>
      <c r="AM758" t="s">
        <v>193</v>
      </c>
      <c r="AN758" t="s">
        <v>194</v>
      </c>
      <c r="AO758" t="s">
        <v>180</v>
      </c>
      <c r="AP758" t="s">
        <v>195</v>
      </c>
      <c r="AQ758" t="s">
        <v>74</v>
      </c>
      <c r="AR758" t="s">
        <v>181</v>
      </c>
      <c r="AS758" t="s">
        <v>182</v>
      </c>
      <c r="AT758" t="s">
        <v>6477</v>
      </c>
      <c r="AU758">
        <v>1993</v>
      </c>
      <c r="AV758">
        <v>115</v>
      </c>
      <c r="AW758">
        <v>1</v>
      </c>
      <c r="AX758" t="s">
        <v>74</v>
      </c>
      <c r="AY758" t="s">
        <v>74</v>
      </c>
      <c r="AZ758" t="s">
        <v>74</v>
      </c>
      <c r="BA758" t="s">
        <v>74</v>
      </c>
      <c r="BB758">
        <v>161</v>
      </c>
      <c r="BC758">
        <v>171</v>
      </c>
      <c r="BD758" t="s">
        <v>74</v>
      </c>
      <c r="BE758" t="s">
        <v>7945</v>
      </c>
      <c r="BF758" t="str">
        <f>HYPERLINK("http://dx.doi.org/10.1007/BF00349398","http://dx.doi.org/10.1007/BF00349398")</f>
        <v>http://dx.doi.org/10.1007/BF00349398</v>
      </c>
      <c r="BG758" t="s">
        <v>74</v>
      </c>
      <c r="BH758" t="s">
        <v>74</v>
      </c>
      <c r="BI758">
        <v>11</v>
      </c>
      <c r="BJ758" t="s">
        <v>184</v>
      </c>
      <c r="BK758" t="s">
        <v>88</v>
      </c>
      <c r="BL758" t="s">
        <v>184</v>
      </c>
      <c r="BM758" t="s">
        <v>7937</v>
      </c>
      <c r="BN758" t="s">
        <v>74</v>
      </c>
      <c r="BO758" t="s">
        <v>74</v>
      </c>
      <c r="BP758" t="s">
        <v>74</v>
      </c>
      <c r="BQ758" t="s">
        <v>74</v>
      </c>
      <c r="BR758" t="s">
        <v>91</v>
      </c>
      <c r="BS758" t="s">
        <v>7946</v>
      </c>
      <c r="BT758" t="str">
        <f>HYPERLINK("https%3A%2F%2Fwww.webofscience.com%2Fwos%2Fwoscc%2Ffull-record%2FWOS:A1993KH00100020","View Full Record in Web of Science")</f>
        <v>View Full Record in Web of Science</v>
      </c>
    </row>
    <row r="759" spans="1:72" x14ac:dyDescent="0.15">
      <c r="A759" t="s">
        <v>72</v>
      </c>
      <c r="B759" t="s">
        <v>7947</v>
      </c>
      <c r="C759" t="s">
        <v>74</v>
      </c>
      <c r="D759" t="s">
        <v>74</v>
      </c>
      <c r="E759" t="s">
        <v>74</v>
      </c>
      <c r="F759" t="s">
        <v>7947</v>
      </c>
      <c r="G759" t="s">
        <v>74</v>
      </c>
      <c r="H759" t="s">
        <v>74</v>
      </c>
      <c r="I759" t="s">
        <v>7948</v>
      </c>
      <c r="J759" t="s">
        <v>1085</v>
      </c>
      <c r="K759" t="s">
        <v>74</v>
      </c>
      <c r="L759" t="s">
        <v>74</v>
      </c>
      <c r="M759" t="s">
        <v>77</v>
      </c>
      <c r="N759" t="s">
        <v>78</v>
      </c>
      <c r="O759" t="s">
        <v>74</v>
      </c>
      <c r="P759" t="s">
        <v>74</v>
      </c>
      <c r="Q759" t="s">
        <v>74</v>
      </c>
      <c r="R759" t="s">
        <v>74</v>
      </c>
      <c r="S759" t="s">
        <v>74</v>
      </c>
      <c r="T759" t="s">
        <v>74</v>
      </c>
      <c r="U759" t="s">
        <v>7949</v>
      </c>
      <c r="V759" t="s">
        <v>7950</v>
      </c>
      <c r="W759" t="s">
        <v>74</v>
      </c>
      <c r="X759" t="s">
        <v>74</v>
      </c>
      <c r="Y759" t="s">
        <v>7951</v>
      </c>
      <c r="Z759" t="s">
        <v>74</v>
      </c>
      <c r="AA759" t="s">
        <v>74</v>
      </c>
      <c r="AB759" t="s">
        <v>74</v>
      </c>
      <c r="AC759" t="s">
        <v>74</v>
      </c>
      <c r="AD759" t="s">
        <v>74</v>
      </c>
      <c r="AE759" t="s">
        <v>74</v>
      </c>
      <c r="AF759" t="s">
        <v>74</v>
      </c>
      <c r="AG759">
        <v>36</v>
      </c>
      <c r="AH759">
        <v>66</v>
      </c>
      <c r="AI759">
        <v>75</v>
      </c>
      <c r="AJ759">
        <v>1</v>
      </c>
      <c r="AK759">
        <v>9</v>
      </c>
      <c r="AL759" t="s">
        <v>1092</v>
      </c>
      <c r="AM759" t="s">
        <v>1093</v>
      </c>
      <c r="AN759" t="s">
        <v>1094</v>
      </c>
      <c r="AO759" t="s">
        <v>1095</v>
      </c>
      <c r="AP759" t="s">
        <v>7952</v>
      </c>
      <c r="AQ759" t="s">
        <v>74</v>
      </c>
      <c r="AR759" t="s">
        <v>1096</v>
      </c>
      <c r="AS759" t="s">
        <v>1097</v>
      </c>
      <c r="AT759" t="s">
        <v>6477</v>
      </c>
      <c r="AU759">
        <v>1993</v>
      </c>
      <c r="AV759">
        <v>92</v>
      </c>
      <c r="AW759" t="s">
        <v>749</v>
      </c>
      <c r="AX759" t="s">
        <v>74</v>
      </c>
      <c r="AY759" t="s">
        <v>74</v>
      </c>
      <c r="AZ759" t="s">
        <v>74</v>
      </c>
      <c r="BA759" t="s">
        <v>74</v>
      </c>
      <c r="BB759">
        <v>59</v>
      </c>
      <c r="BC759">
        <v>64</v>
      </c>
      <c r="BD759" t="s">
        <v>74</v>
      </c>
      <c r="BE759" t="s">
        <v>7953</v>
      </c>
      <c r="BF759" t="str">
        <f>HYPERLINK("http://dx.doi.org/10.3354/meps092059","http://dx.doi.org/10.3354/meps092059")</f>
        <v>http://dx.doi.org/10.3354/meps092059</v>
      </c>
      <c r="BG759" t="s">
        <v>74</v>
      </c>
      <c r="BH759" t="s">
        <v>74</v>
      </c>
      <c r="BI759">
        <v>6</v>
      </c>
      <c r="BJ759" t="s">
        <v>1099</v>
      </c>
      <c r="BK759" t="s">
        <v>88</v>
      </c>
      <c r="BL759" t="s">
        <v>1100</v>
      </c>
      <c r="BM759" t="s">
        <v>7954</v>
      </c>
      <c r="BN759" t="s">
        <v>74</v>
      </c>
      <c r="BO759" t="s">
        <v>169</v>
      </c>
      <c r="BP759" t="s">
        <v>74</v>
      </c>
      <c r="BQ759" t="s">
        <v>74</v>
      </c>
      <c r="BR759" t="s">
        <v>91</v>
      </c>
      <c r="BS759" t="s">
        <v>7955</v>
      </c>
      <c r="BT759" t="str">
        <f>HYPERLINK("https%3A%2F%2Fwww.webofscience.com%2Fwos%2Fwoscc%2Ffull-record%2FWOS:A1993KP58100006","View Full Record in Web of Science")</f>
        <v>View Full Record in Web of Science</v>
      </c>
    </row>
    <row r="760" spans="1:72" x14ac:dyDescent="0.15">
      <c r="A760" t="s">
        <v>72</v>
      </c>
      <c r="B760" t="s">
        <v>7956</v>
      </c>
      <c r="C760" t="s">
        <v>74</v>
      </c>
      <c r="D760" t="s">
        <v>74</v>
      </c>
      <c r="E760" t="s">
        <v>74</v>
      </c>
      <c r="F760" t="s">
        <v>7956</v>
      </c>
      <c r="G760" t="s">
        <v>74</v>
      </c>
      <c r="H760" t="s">
        <v>74</v>
      </c>
      <c r="I760" t="s">
        <v>7957</v>
      </c>
      <c r="J760" t="s">
        <v>200</v>
      </c>
      <c r="K760" t="s">
        <v>74</v>
      </c>
      <c r="L760" t="s">
        <v>74</v>
      </c>
      <c r="M760" t="s">
        <v>77</v>
      </c>
      <c r="N760" t="s">
        <v>78</v>
      </c>
      <c r="O760" t="s">
        <v>74</v>
      </c>
      <c r="P760" t="s">
        <v>74</v>
      </c>
      <c r="Q760" t="s">
        <v>74</v>
      </c>
      <c r="R760" t="s">
        <v>74</v>
      </c>
      <c r="S760" t="s">
        <v>74</v>
      </c>
      <c r="T760" t="s">
        <v>74</v>
      </c>
      <c r="U760" t="s">
        <v>7958</v>
      </c>
      <c r="V760" t="s">
        <v>7959</v>
      </c>
      <c r="W760" t="s">
        <v>74</v>
      </c>
      <c r="X760" t="s">
        <v>74</v>
      </c>
      <c r="Y760" t="s">
        <v>7960</v>
      </c>
      <c r="Z760" t="s">
        <v>74</v>
      </c>
      <c r="AA760" t="s">
        <v>74</v>
      </c>
      <c r="AB760" t="s">
        <v>7961</v>
      </c>
      <c r="AC760" t="s">
        <v>74</v>
      </c>
      <c r="AD760" t="s">
        <v>74</v>
      </c>
      <c r="AE760" t="s">
        <v>74</v>
      </c>
      <c r="AF760" t="s">
        <v>74</v>
      </c>
      <c r="AG760">
        <v>45</v>
      </c>
      <c r="AH760">
        <v>73</v>
      </c>
      <c r="AI760">
        <v>75</v>
      </c>
      <c r="AJ760">
        <v>0</v>
      </c>
      <c r="AK760">
        <v>4</v>
      </c>
      <c r="AL760" t="s">
        <v>119</v>
      </c>
      <c r="AM760" t="s">
        <v>120</v>
      </c>
      <c r="AN760" t="s">
        <v>121</v>
      </c>
      <c r="AO760" t="s">
        <v>207</v>
      </c>
      <c r="AP760" t="s">
        <v>74</v>
      </c>
      <c r="AQ760" t="s">
        <v>74</v>
      </c>
      <c r="AR760" t="s">
        <v>208</v>
      </c>
      <c r="AS760" t="s">
        <v>209</v>
      </c>
      <c r="AT760" t="s">
        <v>6477</v>
      </c>
      <c r="AU760">
        <v>1993</v>
      </c>
      <c r="AV760">
        <v>109</v>
      </c>
      <c r="AW760" t="s">
        <v>210</v>
      </c>
      <c r="AX760" t="s">
        <v>74</v>
      </c>
      <c r="AY760" t="s">
        <v>74</v>
      </c>
      <c r="AZ760" t="s">
        <v>74</v>
      </c>
      <c r="BA760" t="s">
        <v>74</v>
      </c>
      <c r="BB760">
        <v>203</v>
      </c>
      <c r="BC760">
        <v>219</v>
      </c>
      <c r="BD760" t="s">
        <v>74</v>
      </c>
      <c r="BE760" t="s">
        <v>7962</v>
      </c>
      <c r="BF760" t="str">
        <f>HYPERLINK("http://dx.doi.org/10.1016/0025-3227(93)90061-Y","http://dx.doi.org/10.1016/0025-3227(93)90061-Y")</f>
        <v>http://dx.doi.org/10.1016/0025-3227(93)90061-Y</v>
      </c>
      <c r="BG760" t="s">
        <v>74</v>
      </c>
      <c r="BH760" t="s">
        <v>74</v>
      </c>
      <c r="BI760">
        <v>17</v>
      </c>
      <c r="BJ760" t="s">
        <v>212</v>
      </c>
      <c r="BK760" t="s">
        <v>88</v>
      </c>
      <c r="BL760" t="s">
        <v>213</v>
      </c>
      <c r="BM760" t="s">
        <v>7963</v>
      </c>
      <c r="BN760" t="s">
        <v>74</v>
      </c>
      <c r="BO760" t="s">
        <v>74</v>
      </c>
      <c r="BP760" t="s">
        <v>74</v>
      </c>
      <c r="BQ760" t="s">
        <v>74</v>
      </c>
      <c r="BR760" t="s">
        <v>91</v>
      </c>
      <c r="BS760" t="s">
        <v>7964</v>
      </c>
      <c r="BT760" t="str">
        <f>HYPERLINK("https%3A%2F%2Fwww.webofscience.com%2Fwos%2Fwoscc%2Ffull-record%2FWOS:A1993KR32400002","View Full Record in Web of Science")</f>
        <v>View Full Record in Web of Science</v>
      </c>
    </row>
    <row r="761" spans="1:72" x14ac:dyDescent="0.15">
      <c r="A761" t="s">
        <v>72</v>
      </c>
      <c r="B761" t="s">
        <v>7965</v>
      </c>
      <c r="C761" t="s">
        <v>74</v>
      </c>
      <c r="D761" t="s">
        <v>74</v>
      </c>
      <c r="E761" t="s">
        <v>74</v>
      </c>
      <c r="F761" t="s">
        <v>7965</v>
      </c>
      <c r="G761" t="s">
        <v>74</v>
      </c>
      <c r="H761" t="s">
        <v>74</v>
      </c>
      <c r="I761" t="s">
        <v>7966</v>
      </c>
      <c r="J761" t="s">
        <v>7967</v>
      </c>
      <c r="K761" t="s">
        <v>74</v>
      </c>
      <c r="L761" t="s">
        <v>74</v>
      </c>
      <c r="M761" t="s">
        <v>77</v>
      </c>
      <c r="N761" t="s">
        <v>78</v>
      </c>
      <c r="O761" t="s">
        <v>74</v>
      </c>
      <c r="P761" t="s">
        <v>74</v>
      </c>
      <c r="Q761" t="s">
        <v>74</v>
      </c>
      <c r="R761" t="s">
        <v>74</v>
      </c>
      <c r="S761" t="s">
        <v>74</v>
      </c>
      <c r="T761" t="s">
        <v>7968</v>
      </c>
      <c r="U761" t="s">
        <v>7969</v>
      </c>
      <c r="V761" t="s">
        <v>7970</v>
      </c>
      <c r="W761" t="s">
        <v>74</v>
      </c>
      <c r="X761" t="s">
        <v>74</v>
      </c>
      <c r="Y761" t="s">
        <v>7971</v>
      </c>
      <c r="Z761" t="s">
        <v>74</v>
      </c>
      <c r="AA761" t="s">
        <v>74</v>
      </c>
      <c r="AB761" t="s">
        <v>74</v>
      </c>
      <c r="AC761" t="s">
        <v>74</v>
      </c>
      <c r="AD761" t="s">
        <v>74</v>
      </c>
      <c r="AE761" t="s">
        <v>74</v>
      </c>
      <c r="AF761" t="s">
        <v>74</v>
      </c>
      <c r="AG761">
        <v>33</v>
      </c>
      <c r="AH761">
        <v>75</v>
      </c>
      <c r="AI761">
        <v>77</v>
      </c>
      <c r="AJ761">
        <v>1</v>
      </c>
      <c r="AK761">
        <v>15</v>
      </c>
      <c r="AL761" t="s">
        <v>7972</v>
      </c>
      <c r="AM761" t="s">
        <v>161</v>
      </c>
      <c r="AN761" t="s">
        <v>7973</v>
      </c>
      <c r="AO761" t="s">
        <v>7974</v>
      </c>
      <c r="AP761" t="s">
        <v>74</v>
      </c>
      <c r="AQ761" t="s">
        <v>74</v>
      </c>
      <c r="AR761" t="s">
        <v>7975</v>
      </c>
      <c r="AS761" t="s">
        <v>7976</v>
      </c>
      <c r="AT761" t="s">
        <v>6477</v>
      </c>
      <c r="AU761">
        <v>1993</v>
      </c>
      <c r="AV761">
        <v>9</v>
      </c>
      <c r="AW761">
        <v>1</v>
      </c>
      <c r="AX761" t="s">
        <v>74</v>
      </c>
      <c r="AY761" t="s">
        <v>74</v>
      </c>
      <c r="AZ761" t="s">
        <v>74</v>
      </c>
      <c r="BA761" t="s">
        <v>74</v>
      </c>
      <c r="BB761">
        <v>10</v>
      </c>
      <c r="BC761">
        <v>22</v>
      </c>
      <c r="BD761" t="s">
        <v>74</v>
      </c>
      <c r="BE761" t="s">
        <v>7977</v>
      </c>
      <c r="BF761" t="str">
        <f>HYPERLINK("http://dx.doi.org/10.1111/j.1748-7692.1993.tb00422.x","http://dx.doi.org/10.1111/j.1748-7692.1993.tb00422.x")</f>
        <v>http://dx.doi.org/10.1111/j.1748-7692.1993.tb00422.x</v>
      </c>
      <c r="BG761" t="s">
        <v>74</v>
      </c>
      <c r="BH761" t="s">
        <v>74</v>
      </c>
      <c r="BI761">
        <v>13</v>
      </c>
      <c r="BJ761" t="s">
        <v>1736</v>
      </c>
      <c r="BK761" t="s">
        <v>88</v>
      </c>
      <c r="BL761" t="s">
        <v>1736</v>
      </c>
      <c r="BM761" t="s">
        <v>7978</v>
      </c>
      <c r="BN761" t="s">
        <v>74</v>
      </c>
      <c r="BO761" t="s">
        <v>74</v>
      </c>
      <c r="BP761" t="s">
        <v>74</v>
      </c>
      <c r="BQ761" t="s">
        <v>74</v>
      </c>
      <c r="BR761" t="s">
        <v>91</v>
      </c>
      <c r="BS761" t="s">
        <v>7979</v>
      </c>
      <c r="BT761" t="str">
        <f>HYPERLINK("https%3A%2F%2Fwww.webofscience.com%2Fwos%2Fwoscc%2Ffull-record%2FWOS:A1993KN85100002","View Full Record in Web of Science")</f>
        <v>View Full Record in Web of Science</v>
      </c>
    </row>
    <row r="762" spans="1:72" x14ac:dyDescent="0.15">
      <c r="A762" t="s">
        <v>72</v>
      </c>
      <c r="B762" t="s">
        <v>7980</v>
      </c>
      <c r="C762" t="s">
        <v>74</v>
      </c>
      <c r="D762" t="s">
        <v>74</v>
      </c>
      <c r="E762" t="s">
        <v>74</v>
      </c>
      <c r="F762" t="s">
        <v>7980</v>
      </c>
      <c r="G762" t="s">
        <v>74</v>
      </c>
      <c r="H762" t="s">
        <v>74</v>
      </c>
      <c r="I762" t="s">
        <v>7981</v>
      </c>
      <c r="J762" t="s">
        <v>218</v>
      </c>
      <c r="K762" t="s">
        <v>74</v>
      </c>
      <c r="L762" t="s">
        <v>74</v>
      </c>
      <c r="M762" t="s">
        <v>77</v>
      </c>
      <c r="N762" t="s">
        <v>78</v>
      </c>
      <c r="O762" t="s">
        <v>74</v>
      </c>
      <c r="P762" t="s">
        <v>74</v>
      </c>
      <c r="Q762" t="s">
        <v>74</v>
      </c>
      <c r="R762" t="s">
        <v>74</v>
      </c>
      <c r="S762" t="s">
        <v>74</v>
      </c>
      <c r="T762" t="s">
        <v>74</v>
      </c>
      <c r="U762" t="s">
        <v>7982</v>
      </c>
      <c r="V762" t="s">
        <v>7983</v>
      </c>
      <c r="W762" t="s">
        <v>7984</v>
      </c>
      <c r="X762" t="s">
        <v>283</v>
      </c>
      <c r="Y762" t="s">
        <v>74</v>
      </c>
      <c r="Z762" t="s">
        <v>74</v>
      </c>
      <c r="AA762" t="s">
        <v>5348</v>
      </c>
      <c r="AB762" t="s">
        <v>5349</v>
      </c>
      <c r="AC762" t="s">
        <v>74</v>
      </c>
      <c r="AD762" t="s">
        <v>74</v>
      </c>
      <c r="AE762" t="s">
        <v>74</v>
      </c>
      <c r="AF762" t="s">
        <v>74</v>
      </c>
      <c r="AG762">
        <v>47</v>
      </c>
      <c r="AH762">
        <v>115</v>
      </c>
      <c r="AI762">
        <v>130</v>
      </c>
      <c r="AJ762">
        <v>0</v>
      </c>
      <c r="AK762">
        <v>8</v>
      </c>
      <c r="AL762" t="s">
        <v>119</v>
      </c>
      <c r="AM762" t="s">
        <v>120</v>
      </c>
      <c r="AN762" t="s">
        <v>121</v>
      </c>
      <c r="AO762" t="s">
        <v>224</v>
      </c>
      <c r="AP762" t="s">
        <v>74</v>
      </c>
      <c r="AQ762" t="s">
        <v>74</v>
      </c>
      <c r="AR762" t="s">
        <v>225</v>
      </c>
      <c r="AS762" t="s">
        <v>226</v>
      </c>
      <c r="AT762" t="s">
        <v>6477</v>
      </c>
      <c r="AU762">
        <v>1993</v>
      </c>
      <c r="AV762">
        <v>20</v>
      </c>
      <c r="AW762" t="s">
        <v>210</v>
      </c>
      <c r="AX762" t="s">
        <v>74</v>
      </c>
      <c r="AY762" t="s">
        <v>74</v>
      </c>
      <c r="AZ762" t="s">
        <v>74</v>
      </c>
      <c r="BA762" t="s">
        <v>74</v>
      </c>
      <c r="BB762">
        <v>203</v>
      </c>
      <c r="BC762">
        <v>213</v>
      </c>
      <c r="BD762" t="s">
        <v>74</v>
      </c>
      <c r="BE762" t="s">
        <v>7985</v>
      </c>
      <c r="BF762" t="str">
        <f>HYPERLINK("http://dx.doi.org/10.1016/0377-8398(93)90033-T","http://dx.doi.org/10.1016/0377-8398(93)90033-T")</f>
        <v>http://dx.doi.org/10.1016/0377-8398(93)90033-T</v>
      </c>
      <c r="BG762" t="s">
        <v>74</v>
      </c>
      <c r="BH762" t="s">
        <v>74</v>
      </c>
      <c r="BI762">
        <v>11</v>
      </c>
      <c r="BJ762" t="s">
        <v>109</v>
      </c>
      <c r="BK762" t="s">
        <v>88</v>
      </c>
      <c r="BL762" t="s">
        <v>109</v>
      </c>
      <c r="BM762" t="s">
        <v>7986</v>
      </c>
      <c r="BN762" t="s">
        <v>74</v>
      </c>
      <c r="BO762" t="s">
        <v>74</v>
      </c>
      <c r="BP762" t="s">
        <v>74</v>
      </c>
      <c r="BQ762" t="s">
        <v>74</v>
      </c>
      <c r="BR762" t="s">
        <v>91</v>
      </c>
      <c r="BS762" t="s">
        <v>7987</v>
      </c>
      <c r="BT762" t="str">
        <f>HYPERLINK("https%3A%2F%2Fwww.webofscience.com%2Fwos%2Fwoscc%2Ffull-record%2FWOS:A1993KR30200004","View Full Record in Web of Science")</f>
        <v>View Full Record in Web of Science</v>
      </c>
    </row>
    <row r="763" spans="1:72" x14ac:dyDescent="0.15">
      <c r="A763" t="s">
        <v>6421</v>
      </c>
      <c r="B763" t="s">
        <v>7988</v>
      </c>
      <c r="C763" t="s">
        <v>74</v>
      </c>
      <c r="D763" t="s">
        <v>7989</v>
      </c>
      <c r="E763" t="s">
        <v>74</v>
      </c>
      <c r="F763" t="s">
        <v>7988</v>
      </c>
      <c r="G763" t="s">
        <v>74</v>
      </c>
      <c r="H763" t="s">
        <v>74</v>
      </c>
      <c r="I763" t="s">
        <v>7990</v>
      </c>
      <c r="J763" t="s">
        <v>7991</v>
      </c>
      <c r="K763" t="s">
        <v>7992</v>
      </c>
      <c r="L763" t="s">
        <v>74</v>
      </c>
      <c r="M763" t="s">
        <v>77</v>
      </c>
      <c r="N763" t="s">
        <v>6426</v>
      </c>
      <c r="O763" t="s">
        <v>7993</v>
      </c>
      <c r="P763" t="s">
        <v>7994</v>
      </c>
      <c r="Q763" t="s">
        <v>7995</v>
      </c>
      <c r="R763" t="s">
        <v>74</v>
      </c>
      <c r="S763" t="s">
        <v>74</v>
      </c>
      <c r="T763" t="s">
        <v>74</v>
      </c>
      <c r="U763" t="s">
        <v>74</v>
      </c>
      <c r="V763" t="s">
        <v>74</v>
      </c>
      <c r="W763" t="s">
        <v>7996</v>
      </c>
      <c r="X763" t="s">
        <v>7997</v>
      </c>
      <c r="Y763" t="s">
        <v>74</v>
      </c>
      <c r="Z763" t="s">
        <v>74</v>
      </c>
      <c r="AA763" t="s">
        <v>74</v>
      </c>
      <c r="AB763" t="s">
        <v>74</v>
      </c>
      <c r="AC763" t="s">
        <v>74</v>
      </c>
      <c r="AD763" t="s">
        <v>74</v>
      </c>
      <c r="AE763" t="s">
        <v>74</v>
      </c>
      <c r="AF763" t="s">
        <v>74</v>
      </c>
      <c r="AG763">
        <v>0</v>
      </c>
      <c r="AH763">
        <v>0</v>
      </c>
      <c r="AI763">
        <v>0</v>
      </c>
      <c r="AJ763">
        <v>0</v>
      </c>
      <c r="AK763">
        <v>0</v>
      </c>
      <c r="AL763" t="s">
        <v>7998</v>
      </c>
      <c r="AM763" t="s">
        <v>7999</v>
      </c>
      <c r="AN763" t="s">
        <v>8000</v>
      </c>
      <c r="AO763" t="s">
        <v>74</v>
      </c>
      <c r="AP763" t="s">
        <v>74</v>
      </c>
      <c r="AQ763" t="s">
        <v>8001</v>
      </c>
      <c r="AR763" t="s">
        <v>8002</v>
      </c>
      <c r="AS763" t="s">
        <v>74</v>
      </c>
      <c r="AT763" t="s">
        <v>74</v>
      </c>
      <c r="AU763">
        <v>1993</v>
      </c>
      <c r="AV763">
        <v>20</v>
      </c>
      <c r="AW763" t="s">
        <v>74</v>
      </c>
      <c r="AX763" t="s">
        <v>74</v>
      </c>
      <c r="AY763" t="s">
        <v>74</v>
      </c>
      <c r="AZ763" t="s">
        <v>74</v>
      </c>
      <c r="BA763" t="s">
        <v>74</v>
      </c>
      <c r="BB763">
        <v>281</v>
      </c>
      <c r="BC763">
        <v>294</v>
      </c>
      <c r="BD763" t="s">
        <v>74</v>
      </c>
      <c r="BE763" t="s">
        <v>74</v>
      </c>
      <c r="BF763" t="s">
        <v>74</v>
      </c>
      <c r="BG763" t="s">
        <v>74</v>
      </c>
      <c r="BH763" t="s">
        <v>74</v>
      </c>
      <c r="BI763">
        <v>14</v>
      </c>
      <c r="BJ763" t="s">
        <v>8003</v>
      </c>
      <c r="BK763" t="s">
        <v>6433</v>
      </c>
      <c r="BL763" t="s">
        <v>8004</v>
      </c>
      <c r="BM763" t="s">
        <v>8005</v>
      </c>
      <c r="BN763" t="s">
        <v>74</v>
      </c>
      <c r="BO763" t="s">
        <v>74</v>
      </c>
      <c r="BP763" t="s">
        <v>74</v>
      </c>
      <c r="BQ763" t="s">
        <v>74</v>
      </c>
      <c r="BR763" t="s">
        <v>91</v>
      </c>
      <c r="BS763" t="s">
        <v>8006</v>
      </c>
      <c r="BT763" t="str">
        <f>HYPERLINK("https%3A%2F%2Fwww.webofscience.com%2Fwos%2Fwoscc%2Ffull-record%2FWOS:A1993BZ94J00019","View Full Record in Web of Science")</f>
        <v>View Full Record in Web of Science</v>
      </c>
    </row>
    <row r="764" spans="1:72" x14ac:dyDescent="0.15">
      <c r="A764" t="s">
        <v>72</v>
      </c>
      <c r="B764" t="s">
        <v>2149</v>
      </c>
      <c r="C764" t="s">
        <v>74</v>
      </c>
      <c r="D764" t="s">
        <v>74</v>
      </c>
      <c r="E764" t="s">
        <v>74</v>
      </c>
      <c r="F764" t="s">
        <v>2149</v>
      </c>
      <c r="G764" t="s">
        <v>74</v>
      </c>
      <c r="H764" t="s">
        <v>74</v>
      </c>
      <c r="I764" t="s">
        <v>8007</v>
      </c>
      <c r="J764" t="s">
        <v>8008</v>
      </c>
      <c r="K764" t="s">
        <v>74</v>
      </c>
      <c r="L764" t="s">
        <v>74</v>
      </c>
      <c r="M764" t="s">
        <v>77</v>
      </c>
      <c r="N764" t="s">
        <v>78</v>
      </c>
      <c r="O764" t="s">
        <v>74</v>
      </c>
      <c r="P764" t="s">
        <v>74</v>
      </c>
      <c r="Q764" t="s">
        <v>74</v>
      </c>
      <c r="R764" t="s">
        <v>74</v>
      </c>
      <c r="S764" t="s">
        <v>74</v>
      </c>
      <c r="T764" t="s">
        <v>74</v>
      </c>
      <c r="U764" t="s">
        <v>8009</v>
      </c>
      <c r="V764" t="s">
        <v>8010</v>
      </c>
      <c r="W764" t="s">
        <v>8011</v>
      </c>
      <c r="X764" t="s">
        <v>5653</v>
      </c>
      <c r="Y764" t="s">
        <v>8012</v>
      </c>
      <c r="Z764" t="s">
        <v>74</v>
      </c>
      <c r="AA764" t="s">
        <v>74</v>
      </c>
      <c r="AB764" t="s">
        <v>74</v>
      </c>
      <c r="AC764" t="s">
        <v>74</v>
      </c>
      <c r="AD764" t="s">
        <v>74</v>
      </c>
      <c r="AE764" t="s">
        <v>74</v>
      </c>
      <c r="AF764" t="s">
        <v>74</v>
      </c>
      <c r="AG764">
        <v>18</v>
      </c>
      <c r="AH764">
        <v>30</v>
      </c>
      <c r="AI764">
        <v>34</v>
      </c>
      <c r="AJ764">
        <v>1</v>
      </c>
      <c r="AK764">
        <v>7</v>
      </c>
      <c r="AL764" t="s">
        <v>6713</v>
      </c>
      <c r="AM764" t="s">
        <v>6714</v>
      </c>
      <c r="AN764" t="s">
        <v>6715</v>
      </c>
      <c r="AO764" t="s">
        <v>8013</v>
      </c>
      <c r="AP764" t="s">
        <v>74</v>
      </c>
      <c r="AQ764" t="s">
        <v>74</v>
      </c>
      <c r="AR764" t="s">
        <v>8014</v>
      </c>
      <c r="AS764" t="s">
        <v>8015</v>
      </c>
      <c r="AT764" t="s">
        <v>74</v>
      </c>
      <c r="AU764">
        <v>1993</v>
      </c>
      <c r="AV764">
        <v>51</v>
      </c>
      <c r="AW764" t="s">
        <v>210</v>
      </c>
      <c r="AX764" t="s">
        <v>74</v>
      </c>
      <c r="AY764" t="s">
        <v>74</v>
      </c>
      <c r="AZ764" t="s">
        <v>74</v>
      </c>
      <c r="BA764" t="s">
        <v>74</v>
      </c>
      <c r="BB764">
        <v>165</v>
      </c>
      <c r="BC764">
        <v>176</v>
      </c>
      <c r="BD764" t="s">
        <v>74</v>
      </c>
      <c r="BE764" t="s">
        <v>8016</v>
      </c>
      <c r="BF764" t="str">
        <f>HYPERLINK("http://dx.doi.org/10.1007/BF01030492","http://dx.doi.org/10.1007/BF01030492")</f>
        <v>http://dx.doi.org/10.1007/BF01030492</v>
      </c>
      <c r="BG764" t="s">
        <v>74</v>
      </c>
      <c r="BH764" t="s">
        <v>74</v>
      </c>
      <c r="BI764">
        <v>12</v>
      </c>
      <c r="BJ764" t="s">
        <v>403</v>
      </c>
      <c r="BK764" t="s">
        <v>88</v>
      </c>
      <c r="BL764" t="s">
        <v>403</v>
      </c>
      <c r="BM764" t="s">
        <v>8017</v>
      </c>
      <c r="BN764" t="s">
        <v>74</v>
      </c>
      <c r="BO764" t="s">
        <v>74</v>
      </c>
      <c r="BP764" t="s">
        <v>74</v>
      </c>
      <c r="BQ764" t="s">
        <v>74</v>
      </c>
      <c r="BR764" t="s">
        <v>91</v>
      </c>
      <c r="BS764" t="s">
        <v>8018</v>
      </c>
      <c r="BT764" t="str">
        <f>HYPERLINK("https%3A%2F%2Fwww.webofscience.com%2Fwos%2Fwoscc%2Ffull-record%2FWOS:A1993LM30000003","View Full Record in Web of Science")</f>
        <v>View Full Record in Web of Science</v>
      </c>
    </row>
    <row r="765" spans="1:72" x14ac:dyDescent="0.15">
      <c r="A765" t="s">
        <v>72</v>
      </c>
      <c r="B765" t="s">
        <v>8019</v>
      </c>
      <c r="C765" t="s">
        <v>74</v>
      </c>
      <c r="D765" t="s">
        <v>74</v>
      </c>
      <c r="E765" t="s">
        <v>74</v>
      </c>
      <c r="F765" t="s">
        <v>8019</v>
      </c>
      <c r="G765" t="s">
        <v>74</v>
      </c>
      <c r="H765" t="s">
        <v>74</v>
      </c>
      <c r="I765" t="s">
        <v>8020</v>
      </c>
      <c r="J765" t="s">
        <v>8021</v>
      </c>
      <c r="K765" t="s">
        <v>74</v>
      </c>
      <c r="L765" t="s">
        <v>74</v>
      </c>
      <c r="M765" t="s">
        <v>77</v>
      </c>
      <c r="N765" t="s">
        <v>78</v>
      </c>
      <c r="O765" t="s">
        <v>74</v>
      </c>
      <c r="P765" t="s">
        <v>74</v>
      </c>
      <c r="Q765" t="s">
        <v>74</v>
      </c>
      <c r="R765" t="s">
        <v>74</v>
      </c>
      <c r="S765" t="s">
        <v>74</v>
      </c>
      <c r="T765" t="s">
        <v>74</v>
      </c>
      <c r="U765" t="s">
        <v>8022</v>
      </c>
      <c r="V765" t="s">
        <v>8023</v>
      </c>
      <c r="W765" t="s">
        <v>74</v>
      </c>
      <c r="X765" t="s">
        <v>74</v>
      </c>
      <c r="Y765" t="s">
        <v>8024</v>
      </c>
      <c r="Z765" t="s">
        <v>74</v>
      </c>
      <c r="AA765" t="s">
        <v>74</v>
      </c>
      <c r="AB765" t="s">
        <v>74</v>
      </c>
      <c r="AC765" t="s">
        <v>74</v>
      </c>
      <c r="AD765" t="s">
        <v>74</v>
      </c>
      <c r="AE765" t="s">
        <v>74</v>
      </c>
      <c r="AF765" t="s">
        <v>74</v>
      </c>
      <c r="AG765">
        <v>20</v>
      </c>
      <c r="AH765">
        <v>0</v>
      </c>
      <c r="AI765">
        <v>0</v>
      </c>
      <c r="AJ765">
        <v>0</v>
      </c>
      <c r="AK765">
        <v>6</v>
      </c>
      <c r="AL765" t="s">
        <v>8025</v>
      </c>
      <c r="AM765" t="s">
        <v>178</v>
      </c>
      <c r="AN765" t="s">
        <v>8026</v>
      </c>
      <c r="AO765" t="s">
        <v>8027</v>
      </c>
      <c r="AP765" t="s">
        <v>74</v>
      </c>
      <c r="AQ765" t="s">
        <v>74</v>
      </c>
      <c r="AR765" t="s">
        <v>8028</v>
      </c>
      <c r="AS765" t="s">
        <v>5356</v>
      </c>
      <c r="AT765" t="s">
        <v>6531</v>
      </c>
      <c r="AU765">
        <v>1993</v>
      </c>
      <c r="AV765">
        <v>62</v>
      </c>
      <c r="AW765">
        <v>1</v>
      </c>
      <c r="AX765" t="s">
        <v>74</v>
      </c>
      <c r="AY765" t="s">
        <v>74</v>
      </c>
      <c r="AZ765" t="s">
        <v>74</v>
      </c>
      <c r="BA765" t="s">
        <v>74</v>
      </c>
      <c r="BB765">
        <v>130</v>
      </c>
      <c r="BC765">
        <v>135</v>
      </c>
      <c r="BD765" t="s">
        <v>74</v>
      </c>
      <c r="BE765" t="s">
        <v>74</v>
      </c>
      <c r="BF765" t="s">
        <v>74</v>
      </c>
      <c r="BG765" t="s">
        <v>74</v>
      </c>
      <c r="BH765" t="s">
        <v>74</v>
      </c>
      <c r="BI765">
        <v>6</v>
      </c>
      <c r="BJ765" t="s">
        <v>5356</v>
      </c>
      <c r="BK765" t="s">
        <v>88</v>
      </c>
      <c r="BL765" t="s">
        <v>5356</v>
      </c>
      <c r="BM765" t="s">
        <v>8029</v>
      </c>
      <c r="BN765" t="s">
        <v>74</v>
      </c>
      <c r="BO765" t="s">
        <v>74</v>
      </c>
      <c r="BP765" t="s">
        <v>74</v>
      </c>
      <c r="BQ765" t="s">
        <v>74</v>
      </c>
      <c r="BR765" t="s">
        <v>91</v>
      </c>
      <c r="BS765" t="s">
        <v>8030</v>
      </c>
      <c r="BT765" t="str">
        <f>HYPERLINK("https%3A%2F%2Fwww.webofscience.com%2Fwos%2Fwoscc%2Ffull-record%2FWOS:A1993LX46100022","View Full Record in Web of Science")</f>
        <v>View Full Record in Web of Science</v>
      </c>
    </row>
    <row r="766" spans="1:72" x14ac:dyDescent="0.15">
      <c r="A766" t="s">
        <v>72</v>
      </c>
      <c r="B766" t="s">
        <v>8031</v>
      </c>
      <c r="C766" t="s">
        <v>74</v>
      </c>
      <c r="D766" t="s">
        <v>74</v>
      </c>
      <c r="E766" t="s">
        <v>74</v>
      </c>
      <c r="F766" t="s">
        <v>8031</v>
      </c>
      <c r="G766" t="s">
        <v>74</v>
      </c>
      <c r="H766" t="s">
        <v>74</v>
      </c>
      <c r="I766" t="s">
        <v>8032</v>
      </c>
      <c r="J766" t="s">
        <v>8033</v>
      </c>
      <c r="K766" t="s">
        <v>74</v>
      </c>
      <c r="L766" t="s">
        <v>74</v>
      </c>
      <c r="M766" t="s">
        <v>77</v>
      </c>
      <c r="N766" t="s">
        <v>484</v>
      </c>
      <c r="O766" t="s">
        <v>74</v>
      </c>
      <c r="P766" t="s">
        <v>74</v>
      </c>
      <c r="Q766" t="s">
        <v>74</v>
      </c>
      <c r="R766" t="s">
        <v>74</v>
      </c>
      <c r="S766" t="s">
        <v>74</v>
      </c>
      <c r="T766" t="s">
        <v>8034</v>
      </c>
      <c r="U766" t="s">
        <v>8035</v>
      </c>
      <c r="V766" t="s">
        <v>8036</v>
      </c>
      <c r="W766" t="s">
        <v>74</v>
      </c>
      <c r="X766" t="s">
        <v>74</v>
      </c>
      <c r="Y766" t="s">
        <v>8037</v>
      </c>
      <c r="Z766" t="s">
        <v>74</v>
      </c>
      <c r="AA766" t="s">
        <v>74</v>
      </c>
      <c r="AB766" t="s">
        <v>74</v>
      </c>
      <c r="AC766" t="s">
        <v>74</v>
      </c>
      <c r="AD766" t="s">
        <v>74</v>
      </c>
      <c r="AE766" t="s">
        <v>74</v>
      </c>
      <c r="AF766" t="s">
        <v>74</v>
      </c>
      <c r="AG766">
        <v>37</v>
      </c>
      <c r="AH766">
        <v>19</v>
      </c>
      <c r="AI766">
        <v>19</v>
      </c>
      <c r="AJ766">
        <v>0</v>
      </c>
      <c r="AK766">
        <v>11</v>
      </c>
      <c r="AL766" t="s">
        <v>873</v>
      </c>
      <c r="AM766" t="s">
        <v>140</v>
      </c>
      <c r="AN766" t="s">
        <v>874</v>
      </c>
      <c r="AO766" t="s">
        <v>8038</v>
      </c>
      <c r="AP766" t="s">
        <v>74</v>
      </c>
      <c r="AQ766" t="s">
        <v>74</v>
      </c>
      <c r="AR766" t="s">
        <v>8033</v>
      </c>
      <c r="AS766" t="s">
        <v>8039</v>
      </c>
      <c r="AT766" t="s">
        <v>74</v>
      </c>
      <c r="AU766">
        <v>1993</v>
      </c>
      <c r="AV766">
        <v>24</v>
      </c>
      <c r="AW766">
        <v>1</v>
      </c>
      <c r="AX766" t="s">
        <v>74</v>
      </c>
      <c r="AY766" t="s">
        <v>74</v>
      </c>
      <c r="AZ766" t="s">
        <v>74</v>
      </c>
      <c r="BA766" t="s">
        <v>74</v>
      </c>
      <c r="BB766">
        <v>31</v>
      </c>
      <c r="BC766">
        <v>40</v>
      </c>
      <c r="BD766" t="s">
        <v>74</v>
      </c>
      <c r="BE766" t="s">
        <v>8040</v>
      </c>
      <c r="BF766" t="str">
        <f>HYPERLINK("http://dx.doi.org/10.1016/0968-4328(93)90013-Q","http://dx.doi.org/10.1016/0968-4328(93)90013-Q")</f>
        <v>http://dx.doi.org/10.1016/0968-4328(93)90013-Q</v>
      </c>
      <c r="BG766" t="s">
        <v>74</v>
      </c>
      <c r="BH766" t="s">
        <v>74</v>
      </c>
      <c r="BI766">
        <v>10</v>
      </c>
      <c r="BJ766" t="s">
        <v>146</v>
      </c>
      <c r="BK766" t="s">
        <v>88</v>
      </c>
      <c r="BL766" t="s">
        <v>146</v>
      </c>
      <c r="BM766" t="s">
        <v>8041</v>
      </c>
      <c r="BN766" t="s">
        <v>74</v>
      </c>
      <c r="BO766" t="s">
        <v>74</v>
      </c>
      <c r="BP766" t="s">
        <v>74</v>
      </c>
      <c r="BQ766" t="s">
        <v>74</v>
      </c>
      <c r="BR766" t="s">
        <v>91</v>
      </c>
      <c r="BS766" t="s">
        <v>8042</v>
      </c>
      <c r="BT766" t="str">
        <f>HYPERLINK("https%3A%2F%2Fwww.webofscience.com%2Fwos%2Fwoscc%2Ffull-record%2FWOS:A1993LA49700005","View Full Record in Web of Science")</f>
        <v>View Full Record in Web of Science</v>
      </c>
    </row>
    <row r="767" spans="1:72" x14ac:dyDescent="0.15">
      <c r="A767" t="s">
        <v>72</v>
      </c>
      <c r="B767" t="s">
        <v>8043</v>
      </c>
      <c r="C767" t="s">
        <v>74</v>
      </c>
      <c r="D767" t="s">
        <v>74</v>
      </c>
      <c r="E767" t="s">
        <v>74</v>
      </c>
      <c r="F767" t="s">
        <v>8043</v>
      </c>
      <c r="G767" t="s">
        <v>74</v>
      </c>
      <c r="H767" t="s">
        <v>74</v>
      </c>
      <c r="I767" t="s">
        <v>8044</v>
      </c>
      <c r="J767" t="s">
        <v>8045</v>
      </c>
      <c r="K767" t="s">
        <v>74</v>
      </c>
      <c r="L767" t="s">
        <v>74</v>
      </c>
      <c r="M767" t="s">
        <v>77</v>
      </c>
      <c r="N767" t="s">
        <v>78</v>
      </c>
      <c r="O767" t="s">
        <v>74</v>
      </c>
      <c r="P767" t="s">
        <v>74</v>
      </c>
      <c r="Q767" t="s">
        <v>74</v>
      </c>
      <c r="R767" t="s">
        <v>74</v>
      </c>
      <c r="S767" t="s">
        <v>74</v>
      </c>
      <c r="T767" t="s">
        <v>8046</v>
      </c>
      <c r="U767" t="s">
        <v>8047</v>
      </c>
      <c r="V767" t="s">
        <v>8048</v>
      </c>
      <c r="W767" t="s">
        <v>8049</v>
      </c>
      <c r="X767" t="s">
        <v>8050</v>
      </c>
      <c r="Y767" t="s">
        <v>74</v>
      </c>
      <c r="Z767" t="s">
        <v>74</v>
      </c>
      <c r="AA767" t="s">
        <v>8051</v>
      </c>
      <c r="AB767" t="s">
        <v>8052</v>
      </c>
      <c r="AC767" t="s">
        <v>74</v>
      </c>
      <c r="AD767" t="s">
        <v>74</v>
      </c>
      <c r="AE767" t="s">
        <v>74</v>
      </c>
      <c r="AF767" t="s">
        <v>74</v>
      </c>
      <c r="AG767">
        <v>58</v>
      </c>
      <c r="AH767">
        <v>50</v>
      </c>
      <c r="AI767">
        <v>57</v>
      </c>
      <c r="AJ767">
        <v>0</v>
      </c>
      <c r="AK767">
        <v>9</v>
      </c>
      <c r="AL767" t="s">
        <v>5440</v>
      </c>
      <c r="AM767" t="s">
        <v>5441</v>
      </c>
      <c r="AN767" t="s">
        <v>5442</v>
      </c>
      <c r="AO767" t="s">
        <v>8053</v>
      </c>
      <c r="AP767" t="s">
        <v>74</v>
      </c>
      <c r="AQ767" t="s">
        <v>74</v>
      </c>
      <c r="AR767" t="s">
        <v>8054</v>
      </c>
      <c r="AS767" t="s">
        <v>8055</v>
      </c>
      <c r="AT767" t="s">
        <v>74</v>
      </c>
      <c r="AU767">
        <v>1993</v>
      </c>
      <c r="AV767">
        <v>36</v>
      </c>
      <c r="AW767">
        <v>3</v>
      </c>
      <c r="AX767" t="s">
        <v>74</v>
      </c>
      <c r="AY767" t="s">
        <v>74</v>
      </c>
      <c r="AZ767" t="s">
        <v>74</v>
      </c>
      <c r="BA767" t="s">
        <v>74</v>
      </c>
      <c r="BB767">
        <v>299</v>
      </c>
      <c r="BC767">
        <v>316</v>
      </c>
      <c r="BD767" t="s">
        <v>74</v>
      </c>
      <c r="BE767" t="s">
        <v>8056</v>
      </c>
      <c r="BF767" t="str">
        <f>HYPERLINK("http://dx.doi.org/10.1080/00288306.1993.9514577","http://dx.doi.org/10.1080/00288306.1993.9514577")</f>
        <v>http://dx.doi.org/10.1080/00288306.1993.9514577</v>
      </c>
      <c r="BG767" t="s">
        <v>74</v>
      </c>
      <c r="BH767" t="s">
        <v>74</v>
      </c>
      <c r="BI767">
        <v>18</v>
      </c>
      <c r="BJ767" t="s">
        <v>8057</v>
      </c>
      <c r="BK767" t="s">
        <v>88</v>
      </c>
      <c r="BL767" t="s">
        <v>452</v>
      </c>
      <c r="BM767" t="s">
        <v>8058</v>
      </c>
      <c r="BN767" t="s">
        <v>74</v>
      </c>
      <c r="BO767" t="s">
        <v>74</v>
      </c>
      <c r="BP767" t="s">
        <v>74</v>
      </c>
      <c r="BQ767" t="s">
        <v>74</v>
      </c>
      <c r="BR767" t="s">
        <v>91</v>
      </c>
      <c r="BS767" t="s">
        <v>8059</v>
      </c>
      <c r="BT767" t="str">
        <f>HYPERLINK("https%3A%2F%2Fwww.webofscience.com%2Fwos%2Fwoscc%2Ffull-record%2FWOS:A1993MH19900003","View Full Record in Web of Science")</f>
        <v>View Full Record in Web of Science</v>
      </c>
    </row>
    <row r="768" spans="1:72" x14ac:dyDescent="0.15">
      <c r="A768" t="s">
        <v>72</v>
      </c>
      <c r="B768" t="s">
        <v>8060</v>
      </c>
      <c r="C768" t="s">
        <v>74</v>
      </c>
      <c r="D768" t="s">
        <v>74</v>
      </c>
      <c r="E768" t="s">
        <v>74</v>
      </c>
      <c r="F768" t="s">
        <v>8060</v>
      </c>
      <c r="G768" t="s">
        <v>74</v>
      </c>
      <c r="H768" t="s">
        <v>74</v>
      </c>
      <c r="I768" t="s">
        <v>8061</v>
      </c>
      <c r="J768" t="s">
        <v>8062</v>
      </c>
      <c r="K768" t="s">
        <v>74</v>
      </c>
      <c r="L768" t="s">
        <v>74</v>
      </c>
      <c r="M768" t="s">
        <v>77</v>
      </c>
      <c r="N768" t="s">
        <v>78</v>
      </c>
      <c r="O768" t="s">
        <v>74</v>
      </c>
      <c r="P768" t="s">
        <v>74</v>
      </c>
      <c r="Q768" t="s">
        <v>74</v>
      </c>
      <c r="R768" t="s">
        <v>74</v>
      </c>
      <c r="S768" t="s">
        <v>74</v>
      </c>
      <c r="T768" t="s">
        <v>8063</v>
      </c>
      <c r="U768" t="s">
        <v>8064</v>
      </c>
      <c r="V768" t="s">
        <v>8065</v>
      </c>
      <c r="W768" t="s">
        <v>8066</v>
      </c>
      <c r="X768" t="s">
        <v>8067</v>
      </c>
      <c r="Y768" t="s">
        <v>8068</v>
      </c>
      <c r="Z768" t="s">
        <v>74</v>
      </c>
      <c r="AA768" t="s">
        <v>74</v>
      </c>
      <c r="AB768" t="s">
        <v>74</v>
      </c>
      <c r="AC768" t="s">
        <v>74</v>
      </c>
      <c r="AD768" t="s">
        <v>74</v>
      </c>
      <c r="AE768" t="s">
        <v>74</v>
      </c>
      <c r="AF768" t="s">
        <v>74</v>
      </c>
      <c r="AG768">
        <v>39</v>
      </c>
      <c r="AH768">
        <v>18</v>
      </c>
      <c r="AI768">
        <v>24</v>
      </c>
      <c r="AJ768">
        <v>0</v>
      </c>
      <c r="AK768">
        <v>2</v>
      </c>
      <c r="AL768" t="s">
        <v>2364</v>
      </c>
      <c r="AM768" t="s">
        <v>2365</v>
      </c>
      <c r="AN768" t="s">
        <v>2366</v>
      </c>
      <c r="AO768" t="s">
        <v>8069</v>
      </c>
      <c r="AP768" t="s">
        <v>74</v>
      </c>
      <c r="AQ768" t="s">
        <v>74</v>
      </c>
      <c r="AR768" t="s">
        <v>8070</v>
      </c>
      <c r="AS768" t="s">
        <v>8071</v>
      </c>
      <c r="AT768" t="s">
        <v>74</v>
      </c>
      <c r="AU768">
        <v>1993</v>
      </c>
      <c r="AV768">
        <v>16</v>
      </c>
      <c r="AW768">
        <v>3</v>
      </c>
      <c r="AX768" t="s">
        <v>74</v>
      </c>
      <c r="AY768" t="s">
        <v>74</v>
      </c>
      <c r="AZ768" t="s">
        <v>74</v>
      </c>
      <c r="BA768" t="s">
        <v>74</v>
      </c>
      <c r="BB768">
        <v>261</v>
      </c>
      <c r="BC768">
        <v>272</v>
      </c>
      <c r="BD768" t="s">
        <v>74</v>
      </c>
      <c r="BE768" t="s">
        <v>74</v>
      </c>
      <c r="BF768" t="s">
        <v>74</v>
      </c>
      <c r="BG768" t="s">
        <v>74</v>
      </c>
      <c r="BH768" t="s">
        <v>74</v>
      </c>
      <c r="BI768">
        <v>12</v>
      </c>
      <c r="BJ768" t="s">
        <v>963</v>
      </c>
      <c r="BK768" t="s">
        <v>88</v>
      </c>
      <c r="BL768" t="s">
        <v>963</v>
      </c>
      <c r="BM768" t="s">
        <v>8072</v>
      </c>
      <c r="BN768" t="s">
        <v>74</v>
      </c>
      <c r="BO768" t="s">
        <v>74</v>
      </c>
      <c r="BP768" t="s">
        <v>74</v>
      </c>
      <c r="BQ768" t="s">
        <v>74</v>
      </c>
      <c r="BR768" t="s">
        <v>91</v>
      </c>
      <c r="BS768" t="s">
        <v>8073</v>
      </c>
      <c r="BT768" t="str">
        <f>HYPERLINK("https%3A%2F%2Fwww.webofscience.com%2Fwos%2Fwoscc%2Ffull-record%2FWOS:A1993LX70000006","View Full Record in Web of Science")</f>
        <v>View Full Record in Web of Science</v>
      </c>
    </row>
    <row r="769" spans="1:72" x14ac:dyDescent="0.15">
      <c r="A769" t="s">
        <v>6421</v>
      </c>
      <c r="B769" t="s">
        <v>8074</v>
      </c>
      <c r="C769" t="s">
        <v>74</v>
      </c>
      <c r="D769" t="s">
        <v>74</v>
      </c>
      <c r="E769" t="s">
        <v>8075</v>
      </c>
      <c r="F769" t="s">
        <v>8074</v>
      </c>
      <c r="G769" t="s">
        <v>74</v>
      </c>
      <c r="H769" t="s">
        <v>74</v>
      </c>
      <c r="I769" t="s">
        <v>8076</v>
      </c>
      <c r="J769" t="s">
        <v>8077</v>
      </c>
      <c r="K769" t="s">
        <v>74</v>
      </c>
      <c r="L769" t="s">
        <v>74</v>
      </c>
      <c r="M769" t="s">
        <v>77</v>
      </c>
      <c r="N769" t="s">
        <v>6426</v>
      </c>
      <c r="O769" t="s">
        <v>8078</v>
      </c>
      <c r="P769" t="s">
        <v>8079</v>
      </c>
      <c r="Q769" t="s">
        <v>8080</v>
      </c>
      <c r="R769" t="s">
        <v>74</v>
      </c>
      <c r="S769" t="s">
        <v>74</v>
      </c>
      <c r="T769" t="s">
        <v>74</v>
      </c>
      <c r="U769" t="s">
        <v>74</v>
      </c>
      <c r="V769" t="s">
        <v>74</v>
      </c>
      <c r="W769" t="s">
        <v>8081</v>
      </c>
      <c r="X769" t="s">
        <v>74</v>
      </c>
      <c r="Y769" t="s">
        <v>74</v>
      </c>
      <c r="Z769" t="s">
        <v>74</v>
      </c>
      <c r="AA769" t="s">
        <v>74</v>
      </c>
      <c r="AB769" t="s">
        <v>74</v>
      </c>
      <c r="AC769" t="s">
        <v>74</v>
      </c>
      <c r="AD769" t="s">
        <v>74</v>
      </c>
      <c r="AE769" t="s">
        <v>74</v>
      </c>
      <c r="AF769" t="s">
        <v>74</v>
      </c>
      <c r="AG769">
        <v>0</v>
      </c>
      <c r="AH769">
        <v>0</v>
      </c>
      <c r="AI769">
        <v>0</v>
      </c>
      <c r="AJ769">
        <v>0</v>
      </c>
      <c r="AK769">
        <v>0</v>
      </c>
      <c r="AL769" t="s">
        <v>7420</v>
      </c>
      <c r="AM769" t="s">
        <v>178</v>
      </c>
      <c r="AN769" t="s">
        <v>7421</v>
      </c>
      <c r="AO769" t="s">
        <v>74</v>
      </c>
      <c r="AP769" t="s">
        <v>74</v>
      </c>
      <c r="AQ769" t="s">
        <v>8082</v>
      </c>
      <c r="AR769" t="s">
        <v>74</v>
      </c>
      <c r="AS769" t="s">
        <v>74</v>
      </c>
      <c r="AT769" t="s">
        <v>74</v>
      </c>
      <c r="AU769">
        <v>1993</v>
      </c>
      <c r="AV769" t="s">
        <v>74</v>
      </c>
      <c r="AW769" t="s">
        <v>74</v>
      </c>
      <c r="AX769" t="s">
        <v>74</v>
      </c>
      <c r="AY769" t="s">
        <v>74</v>
      </c>
      <c r="AZ769" t="s">
        <v>74</v>
      </c>
      <c r="BA769" t="s">
        <v>74</v>
      </c>
      <c r="BB769" t="s">
        <v>8083</v>
      </c>
      <c r="BC769" t="s">
        <v>8084</v>
      </c>
      <c r="BD769" t="s">
        <v>74</v>
      </c>
      <c r="BE769" t="s">
        <v>74</v>
      </c>
      <c r="BF769" t="s">
        <v>74</v>
      </c>
      <c r="BG769" t="s">
        <v>74</v>
      </c>
      <c r="BH769" t="s">
        <v>74</v>
      </c>
      <c r="BI769">
        <v>6</v>
      </c>
      <c r="BJ769" t="s">
        <v>8085</v>
      </c>
      <c r="BK769" t="s">
        <v>6433</v>
      </c>
      <c r="BL769" t="s">
        <v>89</v>
      </c>
      <c r="BM769" t="s">
        <v>8086</v>
      </c>
      <c r="BN769" t="s">
        <v>74</v>
      </c>
      <c r="BO769" t="s">
        <v>74</v>
      </c>
      <c r="BP769" t="s">
        <v>74</v>
      </c>
      <c r="BQ769" t="s">
        <v>74</v>
      </c>
      <c r="BR769" t="s">
        <v>91</v>
      </c>
      <c r="BS769" t="s">
        <v>8087</v>
      </c>
      <c r="BT769" t="str">
        <f>HYPERLINK("https%3A%2F%2Fwww.webofscience.com%2Fwos%2Fwoscc%2Ffull-record%2FWOS:A1993BC53C00010","View Full Record in Web of Science")</f>
        <v>View Full Record in Web of Science</v>
      </c>
    </row>
    <row r="770" spans="1:72" x14ac:dyDescent="0.15">
      <c r="A770" t="s">
        <v>72</v>
      </c>
      <c r="B770" t="s">
        <v>8088</v>
      </c>
      <c r="C770" t="s">
        <v>74</v>
      </c>
      <c r="D770" t="s">
        <v>74</v>
      </c>
      <c r="E770" t="s">
        <v>74</v>
      </c>
      <c r="F770" t="s">
        <v>8088</v>
      </c>
      <c r="G770" t="s">
        <v>74</v>
      </c>
      <c r="H770" t="s">
        <v>74</v>
      </c>
      <c r="I770" t="s">
        <v>8089</v>
      </c>
      <c r="J770" t="s">
        <v>8090</v>
      </c>
      <c r="K770" t="s">
        <v>74</v>
      </c>
      <c r="L770" t="s">
        <v>74</v>
      </c>
      <c r="M770" t="s">
        <v>77</v>
      </c>
      <c r="N770" t="s">
        <v>78</v>
      </c>
      <c r="O770" t="s">
        <v>74</v>
      </c>
      <c r="P770" t="s">
        <v>74</v>
      </c>
      <c r="Q770" t="s">
        <v>74</v>
      </c>
      <c r="R770" t="s">
        <v>74</v>
      </c>
      <c r="S770" t="s">
        <v>74</v>
      </c>
      <c r="T770" t="s">
        <v>8091</v>
      </c>
      <c r="U770" t="s">
        <v>8092</v>
      </c>
      <c r="V770" t="s">
        <v>8093</v>
      </c>
      <c r="W770" t="s">
        <v>8094</v>
      </c>
      <c r="X770" t="s">
        <v>4557</v>
      </c>
      <c r="Y770" t="s">
        <v>8095</v>
      </c>
      <c r="Z770" t="s">
        <v>74</v>
      </c>
      <c r="AA770" t="s">
        <v>8096</v>
      </c>
      <c r="AB770" t="s">
        <v>74</v>
      </c>
      <c r="AC770" t="s">
        <v>74</v>
      </c>
      <c r="AD770" t="s">
        <v>74</v>
      </c>
      <c r="AE770" t="s">
        <v>74</v>
      </c>
      <c r="AF770" t="s">
        <v>74</v>
      </c>
      <c r="AG770">
        <v>53</v>
      </c>
      <c r="AH770">
        <v>174</v>
      </c>
      <c r="AI770">
        <v>194</v>
      </c>
      <c r="AJ770">
        <v>1</v>
      </c>
      <c r="AK770">
        <v>28</v>
      </c>
      <c r="AL770" t="s">
        <v>873</v>
      </c>
      <c r="AM770" t="s">
        <v>140</v>
      </c>
      <c r="AN770" t="s">
        <v>874</v>
      </c>
      <c r="AO770" t="s">
        <v>8097</v>
      </c>
      <c r="AP770" t="s">
        <v>74</v>
      </c>
      <c r="AQ770" t="s">
        <v>74</v>
      </c>
      <c r="AR770" t="s">
        <v>8098</v>
      </c>
      <c r="AS770" t="s">
        <v>8099</v>
      </c>
      <c r="AT770" t="s">
        <v>6477</v>
      </c>
      <c r="AU770">
        <v>1993</v>
      </c>
      <c r="AV770">
        <v>20</v>
      </c>
      <c r="AW770">
        <v>1</v>
      </c>
      <c r="AX770" t="s">
        <v>74</v>
      </c>
      <c r="AY770" t="s">
        <v>74</v>
      </c>
      <c r="AZ770" t="s">
        <v>74</v>
      </c>
      <c r="BA770" t="s">
        <v>74</v>
      </c>
      <c r="BB770">
        <v>7</v>
      </c>
      <c r="BC770">
        <v>15</v>
      </c>
      <c r="BD770" t="s">
        <v>74</v>
      </c>
      <c r="BE770" t="s">
        <v>8100</v>
      </c>
      <c r="BF770" t="str">
        <f>HYPERLINK("http://dx.doi.org/10.1016/0146-6380(93)90076-N","http://dx.doi.org/10.1016/0146-6380(93)90076-N")</f>
        <v>http://dx.doi.org/10.1016/0146-6380(93)90076-N</v>
      </c>
      <c r="BG770" t="s">
        <v>74</v>
      </c>
      <c r="BH770" t="s">
        <v>74</v>
      </c>
      <c r="BI770">
        <v>9</v>
      </c>
      <c r="BJ770" t="s">
        <v>727</v>
      </c>
      <c r="BK770" t="s">
        <v>88</v>
      </c>
      <c r="BL770" t="s">
        <v>727</v>
      </c>
      <c r="BM770" t="s">
        <v>8101</v>
      </c>
      <c r="BN770" t="s">
        <v>74</v>
      </c>
      <c r="BO770" t="s">
        <v>74</v>
      </c>
      <c r="BP770" t="s">
        <v>74</v>
      </c>
      <c r="BQ770" t="s">
        <v>74</v>
      </c>
      <c r="BR770" t="s">
        <v>91</v>
      </c>
      <c r="BS770" t="s">
        <v>8102</v>
      </c>
      <c r="BT770" t="str">
        <f>HYPERLINK("https%3A%2F%2Fwww.webofscience.com%2Fwos%2Fwoscc%2Ffull-record%2FWOS:A1993KQ81600003","View Full Record in Web of Science")</f>
        <v>View Full Record in Web of Science</v>
      </c>
    </row>
    <row r="771" spans="1:72" x14ac:dyDescent="0.15">
      <c r="A771" t="s">
        <v>72</v>
      </c>
      <c r="B771" t="s">
        <v>8103</v>
      </c>
      <c r="C771" t="s">
        <v>74</v>
      </c>
      <c r="D771" t="s">
        <v>74</v>
      </c>
      <c r="E771" t="s">
        <v>74</v>
      </c>
      <c r="F771" t="s">
        <v>8103</v>
      </c>
      <c r="G771" t="s">
        <v>74</v>
      </c>
      <c r="H771" t="s">
        <v>74</v>
      </c>
      <c r="I771" t="s">
        <v>8104</v>
      </c>
      <c r="J771" t="s">
        <v>1239</v>
      </c>
      <c r="K771" t="s">
        <v>74</v>
      </c>
      <c r="L771" t="s">
        <v>74</v>
      </c>
      <c r="M771" t="s">
        <v>77</v>
      </c>
      <c r="N771" t="s">
        <v>78</v>
      </c>
      <c r="O771" t="s">
        <v>74</v>
      </c>
      <c r="P771" t="s">
        <v>74</v>
      </c>
      <c r="Q771" t="s">
        <v>74</v>
      </c>
      <c r="R771" t="s">
        <v>74</v>
      </c>
      <c r="S771" t="s">
        <v>74</v>
      </c>
      <c r="T771" t="s">
        <v>74</v>
      </c>
      <c r="U771" t="s">
        <v>8105</v>
      </c>
      <c r="V771" t="s">
        <v>8106</v>
      </c>
      <c r="W771" t="s">
        <v>8107</v>
      </c>
      <c r="X771" t="s">
        <v>8108</v>
      </c>
      <c r="Y771" t="s">
        <v>8109</v>
      </c>
      <c r="Z771" t="s">
        <v>74</v>
      </c>
      <c r="AA771" t="s">
        <v>704</v>
      </c>
      <c r="AB771" t="s">
        <v>705</v>
      </c>
      <c r="AC771" t="s">
        <v>74</v>
      </c>
      <c r="AD771" t="s">
        <v>74</v>
      </c>
      <c r="AE771" t="s">
        <v>74</v>
      </c>
      <c r="AF771" t="s">
        <v>74</v>
      </c>
      <c r="AG771">
        <v>34</v>
      </c>
      <c r="AH771">
        <v>90</v>
      </c>
      <c r="AI771">
        <v>100</v>
      </c>
      <c r="AJ771">
        <v>0</v>
      </c>
      <c r="AK771">
        <v>22</v>
      </c>
      <c r="AL771" t="s">
        <v>1244</v>
      </c>
      <c r="AM771" t="s">
        <v>1245</v>
      </c>
      <c r="AN771" t="s">
        <v>1246</v>
      </c>
      <c r="AO771" t="s">
        <v>1247</v>
      </c>
      <c r="AP771" t="s">
        <v>74</v>
      </c>
      <c r="AQ771" t="s">
        <v>74</v>
      </c>
      <c r="AR771" t="s">
        <v>1248</v>
      </c>
      <c r="AS771" t="s">
        <v>1249</v>
      </c>
      <c r="AT771" t="s">
        <v>6531</v>
      </c>
      <c r="AU771">
        <v>1993</v>
      </c>
      <c r="AV771">
        <v>66</v>
      </c>
      <c r="AW771">
        <v>1</v>
      </c>
      <c r="AX771" t="s">
        <v>74</v>
      </c>
      <c r="AY771" t="s">
        <v>74</v>
      </c>
      <c r="AZ771" t="s">
        <v>74</v>
      </c>
      <c r="BA771" t="s">
        <v>74</v>
      </c>
      <c r="BB771">
        <v>43</v>
      </c>
      <c r="BC771">
        <v>60</v>
      </c>
      <c r="BD771" t="s">
        <v>74</v>
      </c>
      <c r="BE771" t="s">
        <v>8110</v>
      </c>
      <c r="BF771" t="str">
        <f>HYPERLINK("http://dx.doi.org/10.1086/physzool.66.1.30158286","http://dx.doi.org/10.1086/physzool.66.1.30158286")</f>
        <v>http://dx.doi.org/10.1086/physzool.66.1.30158286</v>
      </c>
      <c r="BG771" t="s">
        <v>74</v>
      </c>
      <c r="BH771" t="s">
        <v>74</v>
      </c>
      <c r="BI771">
        <v>18</v>
      </c>
      <c r="BJ771" t="s">
        <v>1251</v>
      </c>
      <c r="BK771" t="s">
        <v>88</v>
      </c>
      <c r="BL771" t="s">
        <v>1251</v>
      </c>
      <c r="BM771" t="s">
        <v>8111</v>
      </c>
      <c r="BN771" t="s">
        <v>74</v>
      </c>
      <c r="BO771" t="s">
        <v>74</v>
      </c>
      <c r="BP771" t="s">
        <v>74</v>
      </c>
      <c r="BQ771" t="s">
        <v>74</v>
      </c>
      <c r="BR771" t="s">
        <v>91</v>
      </c>
      <c r="BS771" t="s">
        <v>8112</v>
      </c>
      <c r="BT771" t="str">
        <f>HYPERLINK("https%3A%2F%2Fwww.webofscience.com%2Fwos%2Fwoscc%2Ffull-record%2FWOS:A1993KW41600003","View Full Record in Web of Science")</f>
        <v>View Full Record in Web of Science</v>
      </c>
    </row>
    <row r="772" spans="1:72" x14ac:dyDescent="0.15">
      <c r="A772" t="s">
        <v>72</v>
      </c>
      <c r="B772" t="s">
        <v>8113</v>
      </c>
      <c r="C772" t="s">
        <v>74</v>
      </c>
      <c r="D772" t="s">
        <v>74</v>
      </c>
      <c r="E772" t="s">
        <v>74</v>
      </c>
      <c r="F772" t="s">
        <v>8113</v>
      </c>
      <c r="G772" t="s">
        <v>74</v>
      </c>
      <c r="H772" t="s">
        <v>74</v>
      </c>
      <c r="I772" t="s">
        <v>8114</v>
      </c>
      <c r="J772" t="s">
        <v>8115</v>
      </c>
      <c r="K772" t="s">
        <v>74</v>
      </c>
      <c r="L772" t="s">
        <v>74</v>
      </c>
      <c r="M772" t="s">
        <v>77</v>
      </c>
      <c r="N772" t="s">
        <v>78</v>
      </c>
      <c r="O772" t="s">
        <v>74</v>
      </c>
      <c r="P772" t="s">
        <v>74</v>
      </c>
      <c r="Q772" t="s">
        <v>74</v>
      </c>
      <c r="R772" t="s">
        <v>74</v>
      </c>
      <c r="S772" t="s">
        <v>74</v>
      </c>
      <c r="T772" t="s">
        <v>8116</v>
      </c>
      <c r="U772" t="s">
        <v>8117</v>
      </c>
      <c r="V772" t="s">
        <v>8118</v>
      </c>
      <c r="W772" t="s">
        <v>8119</v>
      </c>
      <c r="X772" t="s">
        <v>8120</v>
      </c>
      <c r="Y772" t="s">
        <v>8121</v>
      </c>
      <c r="Z772" t="s">
        <v>74</v>
      </c>
      <c r="AA772" t="s">
        <v>8122</v>
      </c>
      <c r="AB772" t="s">
        <v>8123</v>
      </c>
      <c r="AC772" t="s">
        <v>74</v>
      </c>
      <c r="AD772" t="s">
        <v>74</v>
      </c>
      <c r="AE772" t="s">
        <v>74</v>
      </c>
      <c r="AF772" t="s">
        <v>74</v>
      </c>
      <c r="AG772">
        <v>16</v>
      </c>
      <c r="AH772">
        <v>6</v>
      </c>
      <c r="AI772">
        <v>6</v>
      </c>
      <c r="AJ772">
        <v>0</v>
      </c>
      <c r="AK772">
        <v>3</v>
      </c>
      <c r="AL772" t="s">
        <v>6713</v>
      </c>
      <c r="AM772" t="s">
        <v>6714</v>
      </c>
      <c r="AN772" t="s">
        <v>6715</v>
      </c>
      <c r="AO772" t="s">
        <v>8124</v>
      </c>
      <c r="AP772" t="s">
        <v>74</v>
      </c>
      <c r="AQ772" t="s">
        <v>74</v>
      </c>
      <c r="AR772" t="s">
        <v>8125</v>
      </c>
      <c r="AS772" t="s">
        <v>8126</v>
      </c>
      <c r="AT772" t="s">
        <v>74</v>
      </c>
      <c r="AU772">
        <v>1993</v>
      </c>
      <c r="AV772">
        <v>185</v>
      </c>
      <c r="AW772" t="s">
        <v>749</v>
      </c>
      <c r="AX772" t="s">
        <v>74</v>
      </c>
      <c r="AY772" t="s">
        <v>74</v>
      </c>
      <c r="AZ772" t="s">
        <v>74</v>
      </c>
      <c r="BA772" t="s">
        <v>74</v>
      </c>
      <c r="BB772">
        <v>123</v>
      </c>
      <c r="BC772">
        <v>132</v>
      </c>
      <c r="BD772" t="s">
        <v>74</v>
      </c>
      <c r="BE772" t="s">
        <v>8127</v>
      </c>
      <c r="BF772" t="str">
        <f>HYPERLINK("http://dx.doi.org/10.1007/BF00937724","http://dx.doi.org/10.1007/BF00937724")</f>
        <v>http://dx.doi.org/10.1007/BF00937724</v>
      </c>
      <c r="BG772" t="s">
        <v>74</v>
      </c>
      <c r="BH772" t="s">
        <v>74</v>
      </c>
      <c r="BI772">
        <v>10</v>
      </c>
      <c r="BJ772" t="s">
        <v>8128</v>
      </c>
      <c r="BK772" t="s">
        <v>88</v>
      </c>
      <c r="BL772" t="s">
        <v>8128</v>
      </c>
      <c r="BM772" t="s">
        <v>8129</v>
      </c>
      <c r="BN772" t="s">
        <v>74</v>
      </c>
      <c r="BO772" t="s">
        <v>74</v>
      </c>
      <c r="BP772" t="s">
        <v>74</v>
      </c>
      <c r="BQ772" t="s">
        <v>74</v>
      </c>
      <c r="BR772" t="s">
        <v>91</v>
      </c>
      <c r="BS772" t="s">
        <v>8130</v>
      </c>
      <c r="BT772" t="str">
        <f>HYPERLINK("https%3A%2F%2Fwww.webofscience.com%2Fwos%2Fwoscc%2Ffull-record%2FWOS:A1993KQ63400009","View Full Record in Web of Science")</f>
        <v>View Full Record in Web of Science</v>
      </c>
    </row>
    <row r="773" spans="1:72" x14ac:dyDescent="0.15">
      <c r="A773" t="s">
        <v>72</v>
      </c>
      <c r="B773" t="s">
        <v>8131</v>
      </c>
      <c r="C773" t="s">
        <v>74</v>
      </c>
      <c r="D773" t="s">
        <v>74</v>
      </c>
      <c r="E773" t="s">
        <v>74</v>
      </c>
      <c r="F773" t="s">
        <v>8131</v>
      </c>
      <c r="G773" t="s">
        <v>74</v>
      </c>
      <c r="H773" t="s">
        <v>74</v>
      </c>
      <c r="I773" t="s">
        <v>8132</v>
      </c>
      <c r="J773" t="s">
        <v>8133</v>
      </c>
      <c r="K773" t="s">
        <v>74</v>
      </c>
      <c r="L773" t="s">
        <v>74</v>
      </c>
      <c r="M773" t="s">
        <v>77</v>
      </c>
      <c r="N773" t="s">
        <v>8134</v>
      </c>
      <c r="O773" t="s">
        <v>74</v>
      </c>
      <c r="P773" t="s">
        <v>74</v>
      </c>
      <c r="Q773" t="s">
        <v>74</v>
      </c>
      <c r="R773" t="s">
        <v>74</v>
      </c>
      <c r="S773" t="s">
        <v>74</v>
      </c>
      <c r="T773" t="s">
        <v>74</v>
      </c>
      <c r="U773" t="s">
        <v>74</v>
      </c>
      <c r="V773" t="s">
        <v>74</v>
      </c>
      <c r="W773" t="s">
        <v>74</v>
      </c>
      <c r="X773" t="s">
        <v>74</v>
      </c>
      <c r="Y773" t="s">
        <v>74</v>
      </c>
      <c r="Z773" t="s">
        <v>74</v>
      </c>
      <c r="AA773" t="s">
        <v>74</v>
      </c>
      <c r="AB773" t="s">
        <v>74</v>
      </c>
      <c r="AC773" t="s">
        <v>74</v>
      </c>
      <c r="AD773" t="s">
        <v>74</v>
      </c>
      <c r="AE773" t="s">
        <v>74</v>
      </c>
      <c r="AF773" t="s">
        <v>74</v>
      </c>
      <c r="AG773">
        <v>0</v>
      </c>
      <c r="AH773">
        <v>0</v>
      </c>
      <c r="AI773">
        <v>0</v>
      </c>
      <c r="AJ773">
        <v>0</v>
      </c>
      <c r="AK773">
        <v>0</v>
      </c>
      <c r="AL773" t="s">
        <v>8135</v>
      </c>
      <c r="AM773" t="s">
        <v>8136</v>
      </c>
      <c r="AN773" t="s">
        <v>8137</v>
      </c>
      <c r="AO773" t="s">
        <v>8138</v>
      </c>
      <c r="AP773" t="s">
        <v>74</v>
      </c>
      <c r="AQ773" t="s">
        <v>74</v>
      </c>
      <c r="AR773" t="s">
        <v>8133</v>
      </c>
      <c r="AS773" t="s">
        <v>8139</v>
      </c>
      <c r="AT773" t="s">
        <v>74</v>
      </c>
      <c r="AU773">
        <v>1993</v>
      </c>
      <c r="AV773">
        <v>29</v>
      </c>
      <c r="AW773">
        <v>2</v>
      </c>
      <c r="AX773" t="s">
        <v>74</v>
      </c>
      <c r="AY773" t="s">
        <v>74</v>
      </c>
      <c r="AZ773" t="s">
        <v>74</v>
      </c>
      <c r="BA773" t="s">
        <v>74</v>
      </c>
      <c r="BB773">
        <v>10</v>
      </c>
      <c r="BC773">
        <v>10</v>
      </c>
      <c r="BD773" t="s">
        <v>74</v>
      </c>
      <c r="BE773" t="s">
        <v>74</v>
      </c>
      <c r="BF773" t="s">
        <v>74</v>
      </c>
      <c r="BG773" t="s">
        <v>74</v>
      </c>
      <c r="BH773" t="s">
        <v>74</v>
      </c>
      <c r="BI773">
        <v>1</v>
      </c>
      <c r="BJ773" t="s">
        <v>8134</v>
      </c>
      <c r="BK773" t="s">
        <v>543</v>
      </c>
      <c r="BL773" t="s">
        <v>8140</v>
      </c>
      <c r="BM773" t="s">
        <v>8141</v>
      </c>
      <c r="BN773" t="s">
        <v>74</v>
      </c>
      <c r="BO773" t="s">
        <v>74</v>
      </c>
      <c r="BP773" t="s">
        <v>74</v>
      </c>
      <c r="BQ773" t="s">
        <v>74</v>
      </c>
      <c r="BR773" t="s">
        <v>91</v>
      </c>
      <c r="BS773" t="s">
        <v>8142</v>
      </c>
      <c r="BT773" t="str">
        <f>HYPERLINK("https%3A%2F%2Fwww.webofscience.com%2Fwos%2Fwoscc%2Ffull-record%2FWOS:A1993MA14700008","View Full Record in Web of Science")</f>
        <v>View Full Record in Web of Science</v>
      </c>
    </row>
    <row r="774" spans="1:72" x14ac:dyDescent="0.15">
      <c r="A774" t="s">
        <v>72</v>
      </c>
      <c r="B774" t="s">
        <v>8143</v>
      </c>
      <c r="C774" t="s">
        <v>74</v>
      </c>
      <c r="D774" t="s">
        <v>74</v>
      </c>
      <c r="E774" t="s">
        <v>74</v>
      </c>
      <c r="F774" t="s">
        <v>8143</v>
      </c>
      <c r="G774" t="s">
        <v>74</v>
      </c>
      <c r="H774" t="s">
        <v>74</v>
      </c>
      <c r="I774" t="s">
        <v>8144</v>
      </c>
      <c r="J774" t="s">
        <v>8145</v>
      </c>
      <c r="K774" t="s">
        <v>74</v>
      </c>
      <c r="L774" t="s">
        <v>74</v>
      </c>
      <c r="M774" t="s">
        <v>77</v>
      </c>
      <c r="N774" t="s">
        <v>78</v>
      </c>
      <c r="O774" t="s">
        <v>74</v>
      </c>
      <c r="P774" t="s">
        <v>74</v>
      </c>
      <c r="Q774" t="s">
        <v>74</v>
      </c>
      <c r="R774" t="s">
        <v>74</v>
      </c>
      <c r="S774" t="s">
        <v>74</v>
      </c>
      <c r="T774" t="s">
        <v>74</v>
      </c>
      <c r="U774" t="s">
        <v>8146</v>
      </c>
      <c r="V774" t="s">
        <v>8147</v>
      </c>
      <c r="W774" t="s">
        <v>8148</v>
      </c>
      <c r="X774" t="s">
        <v>8149</v>
      </c>
      <c r="Y774" t="s">
        <v>8150</v>
      </c>
      <c r="Z774" t="s">
        <v>74</v>
      </c>
      <c r="AA774" t="s">
        <v>74</v>
      </c>
      <c r="AB774" t="s">
        <v>74</v>
      </c>
      <c r="AC774" t="s">
        <v>74</v>
      </c>
      <c r="AD774" t="s">
        <v>74</v>
      </c>
      <c r="AE774" t="s">
        <v>74</v>
      </c>
      <c r="AF774" t="s">
        <v>74</v>
      </c>
      <c r="AG774">
        <v>15</v>
      </c>
      <c r="AH774">
        <v>16</v>
      </c>
      <c r="AI774">
        <v>16</v>
      </c>
      <c r="AJ774">
        <v>0</v>
      </c>
      <c r="AK774">
        <v>2</v>
      </c>
      <c r="AL774" t="s">
        <v>8151</v>
      </c>
      <c r="AM774" t="s">
        <v>8152</v>
      </c>
      <c r="AN774" t="s">
        <v>8153</v>
      </c>
      <c r="AO774" t="s">
        <v>8154</v>
      </c>
      <c r="AP774" t="s">
        <v>74</v>
      </c>
      <c r="AQ774" t="s">
        <v>74</v>
      </c>
      <c r="AR774" t="s">
        <v>8155</v>
      </c>
      <c r="AS774" t="s">
        <v>8156</v>
      </c>
      <c r="AT774" t="s">
        <v>74</v>
      </c>
      <c r="AU774">
        <v>1993</v>
      </c>
      <c r="AV774">
        <v>10</v>
      </c>
      <c r="AW774">
        <v>3</v>
      </c>
      <c r="AX774" t="s">
        <v>74</v>
      </c>
      <c r="AY774" t="s">
        <v>74</v>
      </c>
      <c r="AZ774" t="s">
        <v>74</v>
      </c>
      <c r="BA774" t="s">
        <v>74</v>
      </c>
      <c r="BB774">
        <v>211</v>
      </c>
      <c r="BC774">
        <v>217</v>
      </c>
      <c r="BD774" t="s">
        <v>74</v>
      </c>
      <c r="BE774" t="s">
        <v>8157</v>
      </c>
      <c r="BF774" t="str">
        <f>HYPERLINK("http://dx.doi.org/10.1017/S1323358000025698","http://dx.doi.org/10.1017/S1323358000025698")</f>
        <v>http://dx.doi.org/10.1017/S1323358000025698</v>
      </c>
      <c r="BG774" t="s">
        <v>74</v>
      </c>
      <c r="BH774" t="s">
        <v>74</v>
      </c>
      <c r="BI774">
        <v>7</v>
      </c>
      <c r="BJ774" t="s">
        <v>2327</v>
      </c>
      <c r="BK774" t="s">
        <v>88</v>
      </c>
      <c r="BL774" t="s">
        <v>2327</v>
      </c>
      <c r="BM774" t="s">
        <v>8158</v>
      </c>
      <c r="BN774" t="s">
        <v>74</v>
      </c>
      <c r="BO774" t="s">
        <v>74</v>
      </c>
      <c r="BP774" t="s">
        <v>74</v>
      </c>
      <c r="BQ774" t="s">
        <v>74</v>
      </c>
      <c r="BR774" t="s">
        <v>91</v>
      </c>
      <c r="BS774" t="s">
        <v>8159</v>
      </c>
      <c r="BT774" t="str">
        <f>HYPERLINK("https%3A%2F%2Fwww.webofscience.com%2Fwos%2Fwoscc%2Ffull-record%2FWOS:A1993LT02700007","View Full Record in Web of Science")</f>
        <v>View Full Record in Web of Science</v>
      </c>
    </row>
    <row r="775" spans="1:72" x14ac:dyDescent="0.15">
      <c r="A775" t="s">
        <v>72</v>
      </c>
      <c r="B775" t="s">
        <v>8160</v>
      </c>
      <c r="C775" t="s">
        <v>74</v>
      </c>
      <c r="D775" t="s">
        <v>74</v>
      </c>
      <c r="E775" t="s">
        <v>74</v>
      </c>
      <c r="F775" t="s">
        <v>8160</v>
      </c>
      <c r="G775" t="s">
        <v>74</v>
      </c>
      <c r="H775" t="s">
        <v>74</v>
      </c>
      <c r="I775" t="s">
        <v>8161</v>
      </c>
      <c r="J775" t="s">
        <v>8162</v>
      </c>
      <c r="K775" t="s">
        <v>74</v>
      </c>
      <c r="L775" t="s">
        <v>74</v>
      </c>
      <c r="M775" t="s">
        <v>77</v>
      </c>
      <c r="N775" t="s">
        <v>484</v>
      </c>
      <c r="O775" t="s">
        <v>74</v>
      </c>
      <c r="P775" t="s">
        <v>74</v>
      </c>
      <c r="Q775" t="s">
        <v>74</v>
      </c>
      <c r="R775" t="s">
        <v>74</v>
      </c>
      <c r="S775" t="s">
        <v>74</v>
      </c>
      <c r="T775" t="s">
        <v>74</v>
      </c>
      <c r="U775" t="s">
        <v>8163</v>
      </c>
      <c r="V775" t="s">
        <v>8164</v>
      </c>
      <c r="W775" t="s">
        <v>74</v>
      </c>
      <c r="X775" t="s">
        <v>74</v>
      </c>
      <c r="Y775" t="s">
        <v>8165</v>
      </c>
      <c r="Z775" t="s">
        <v>74</v>
      </c>
      <c r="AA775" t="s">
        <v>74</v>
      </c>
      <c r="AB775" t="s">
        <v>74</v>
      </c>
      <c r="AC775" t="s">
        <v>74</v>
      </c>
      <c r="AD775" t="s">
        <v>74</v>
      </c>
      <c r="AE775" t="s">
        <v>74</v>
      </c>
      <c r="AF775" t="s">
        <v>74</v>
      </c>
      <c r="AG775">
        <v>48</v>
      </c>
      <c r="AH775">
        <v>94</v>
      </c>
      <c r="AI775">
        <v>99</v>
      </c>
      <c r="AJ775">
        <v>1</v>
      </c>
      <c r="AK775">
        <v>11</v>
      </c>
      <c r="AL775" t="s">
        <v>873</v>
      </c>
      <c r="AM775" t="s">
        <v>140</v>
      </c>
      <c r="AN775" t="s">
        <v>874</v>
      </c>
      <c r="AO775" t="s">
        <v>8166</v>
      </c>
      <c r="AP775" t="s">
        <v>74</v>
      </c>
      <c r="AQ775" t="s">
        <v>74</v>
      </c>
      <c r="AR775" t="s">
        <v>8167</v>
      </c>
      <c r="AS775" t="s">
        <v>8168</v>
      </c>
      <c r="AT775" t="s">
        <v>74</v>
      </c>
      <c r="AU775">
        <v>1993</v>
      </c>
      <c r="AV775">
        <v>31</v>
      </c>
      <c r="AW775">
        <v>1</v>
      </c>
      <c r="AX775" t="s">
        <v>74</v>
      </c>
      <c r="AY775" t="s">
        <v>74</v>
      </c>
      <c r="AZ775" t="s">
        <v>74</v>
      </c>
      <c r="BA775" t="s">
        <v>74</v>
      </c>
      <c r="BB775">
        <v>51</v>
      </c>
      <c r="BC775">
        <v>99</v>
      </c>
      <c r="BD775" t="s">
        <v>74</v>
      </c>
      <c r="BE775" t="s">
        <v>8169</v>
      </c>
      <c r="BF775" t="str">
        <f>HYPERLINK("http://dx.doi.org/10.1016/0079-6611(93)90023-7","http://dx.doi.org/10.1016/0079-6611(93)90023-7")</f>
        <v>http://dx.doi.org/10.1016/0079-6611(93)90023-7</v>
      </c>
      <c r="BG775" t="s">
        <v>74</v>
      </c>
      <c r="BH775" t="s">
        <v>74</v>
      </c>
      <c r="BI775">
        <v>49</v>
      </c>
      <c r="BJ775" t="s">
        <v>963</v>
      </c>
      <c r="BK775" t="s">
        <v>88</v>
      </c>
      <c r="BL775" t="s">
        <v>963</v>
      </c>
      <c r="BM775" t="s">
        <v>8170</v>
      </c>
      <c r="BN775" t="s">
        <v>74</v>
      </c>
      <c r="BO775" t="s">
        <v>74</v>
      </c>
      <c r="BP775" t="s">
        <v>74</v>
      </c>
      <c r="BQ775" t="s">
        <v>74</v>
      </c>
      <c r="BR775" t="s">
        <v>91</v>
      </c>
      <c r="BS775" t="s">
        <v>8171</v>
      </c>
      <c r="BT775" t="str">
        <f>HYPERLINK("https%3A%2F%2Fwww.webofscience.com%2Fwos%2Fwoscc%2Ffull-record%2FWOS:A1993LB85300002","View Full Record in Web of Science")</f>
        <v>View Full Record in Web of Science</v>
      </c>
    </row>
    <row r="776" spans="1:72" x14ac:dyDescent="0.15">
      <c r="A776" t="s">
        <v>72</v>
      </c>
      <c r="B776" t="s">
        <v>8172</v>
      </c>
      <c r="C776" t="s">
        <v>74</v>
      </c>
      <c r="D776" t="s">
        <v>74</v>
      </c>
      <c r="E776" t="s">
        <v>74</v>
      </c>
      <c r="F776" t="s">
        <v>8172</v>
      </c>
      <c r="G776" t="s">
        <v>74</v>
      </c>
      <c r="H776" t="s">
        <v>74</v>
      </c>
      <c r="I776" t="s">
        <v>8173</v>
      </c>
      <c r="J776" t="s">
        <v>2965</v>
      </c>
      <c r="K776" t="s">
        <v>74</v>
      </c>
      <c r="L776" t="s">
        <v>74</v>
      </c>
      <c r="M776" t="s">
        <v>77</v>
      </c>
      <c r="N776" t="s">
        <v>78</v>
      </c>
      <c r="O776" t="s">
        <v>74</v>
      </c>
      <c r="P776" t="s">
        <v>74</v>
      </c>
      <c r="Q776" t="s">
        <v>74</v>
      </c>
      <c r="R776" t="s">
        <v>74</v>
      </c>
      <c r="S776" t="s">
        <v>74</v>
      </c>
      <c r="T776" t="s">
        <v>74</v>
      </c>
      <c r="U776" t="s">
        <v>8174</v>
      </c>
      <c r="V776" t="s">
        <v>8175</v>
      </c>
      <c r="W776" t="s">
        <v>74</v>
      </c>
      <c r="X776" t="s">
        <v>74</v>
      </c>
      <c r="Y776" t="s">
        <v>8176</v>
      </c>
      <c r="Z776" t="s">
        <v>74</v>
      </c>
      <c r="AA776" t="s">
        <v>74</v>
      </c>
      <c r="AB776" t="s">
        <v>74</v>
      </c>
      <c r="AC776" t="s">
        <v>74</v>
      </c>
      <c r="AD776" t="s">
        <v>74</v>
      </c>
      <c r="AE776" t="s">
        <v>74</v>
      </c>
      <c r="AF776" t="s">
        <v>74</v>
      </c>
      <c r="AG776">
        <v>33</v>
      </c>
      <c r="AH776">
        <v>60</v>
      </c>
      <c r="AI776">
        <v>61</v>
      </c>
      <c r="AJ776">
        <v>0</v>
      </c>
      <c r="AK776">
        <v>3</v>
      </c>
      <c r="AL776" t="s">
        <v>2970</v>
      </c>
      <c r="AM776" t="s">
        <v>2971</v>
      </c>
      <c r="AN776" t="s">
        <v>2972</v>
      </c>
      <c r="AO776" t="s">
        <v>2973</v>
      </c>
      <c r="AP776" t="s">
        <v>74</v>
      </c>
      <c r="AQ776" t="s">
        <v>74</v>
      </c>
      <c r="AR776" t="s">
        <v>2974</v>
      </c>
      <c r="AS776" t="s">
        <v>2975</v>
      </c>
      <c r="AT776" t="s">
        <v>6477</v>
      </c>
      <c r="AU776">
        <v>1993</v>
      </c>
      <c r="AV776">
        <v>119</v>
      </c>
      <c r="AW776">
        <v>510</v>
      </c>
      <c r="AX776" t="s">
        <v>2976</v>
      </c>
      <c r="AY776" t="s">
        <v>74</v>
      </c>
      <c r="AZ776" t="s">
        <v>74</v>
      </c>
      <c r="BA776" t="s">
        <v>74</v>
      </c>
      <c r="BB776">
        <v>325</v>
      </c>
      <c r="BC776">
        <v>342</v>
      </c>
      <c r="BD776" t="s">
        <v>74</v>
      </c>
      <c r="BE776" t="s">
        <v>8177</v>
      </c>
      <c r="BF776" t="str">
        <f>HYPERLINK("http://dx.doi.org/10.1002/qj.49711951006","http://dx.doi.org/10.1002/qj.49711951006")</f>
        <v>http://dx.doi.org/10.1002/qj.49711951006</v>
      </c>
      <c r="BG776" t="s">
        <v>74</v>
      </c>
      <c r="BH776" t="s">
        <v>74</v>
      </c>
      <c r="BI776">
        <v>18</v>
      </c>
      <c r="BJ776" t="s">
        <v>403</v>
      </c>
      <c r="BK776" t="s">
        <v>88</v>
      </c>
      <c r="BL776" t="s">
        <v>403</v>
      </c>
      <c r="BM776" t="s">
        <v>8178</v>
      </c>
      <c r="BN776" t="s">
        <v>74</v>
      </c>
      <c r="BO776" t="s">
        <v>74</v>
      </c>
      <c r="BP776" t="s">
        <v>74</v>
      </c>
      <c r="BQ776" t="s">
        <v>74</v>
      </c>
      <c r="BR776" t="s">
        <v>91</v>
      </c>
      <c r="BS776" t="s">
        <v>8179</v>
      </c>
      <c r="BT776" t="str">
        <f>HYPERLINK("https%3A%2F%2Fwww.webofscience.com%2Fwos%2Fwoscc%2Ffull-record%2FWOS:A1993KQ94100005","View Full Record in Web of Science")</f>
        <v>View Full Record in Web of Science</v>
      </c>
    </row>
    <row r="777" spans="1:72" x14ac:dyDescent="0.15">
      <c r="A777" t="s">
        <v>6421</v>
      </c>
      <c r="B777" t="s">
        <v>8180</v>
      </c>
      <c r="C777" t="s">
        <v>74</v>
      </c>
      <c r="D777" t="s">
        <v>8181</v>
      </c>
      <c r="E777" t="s">
        <v>74</v>
      </c>
      <c r="F777" t="s">
        <v>8180</v>
      </c>
      <c r="G777" t="s">
        <v>74</v>
      </c>
      <c r="H777" t="s">
        <v>74</v>
      </c>
      <c r="I777" t="s">
        <v>8182</v>
      </c>
      <c r="J777" t="s">
        <v>8183</v>
      </c>
      <c r="K777" t="s">
        <v>8184</v>
      </c>
      <c r="L777" t="s">
        <v>74</v>
      </c>
      <c r="M777" t="s">
        <v>77</v>
      </c>
      <c r="N777" t="s">
        <v>6426</v>
      </c>
      <c r="O777" t="s">
        <v>8185</v>
      </c>
      <c r="P777" t="s">
        <v>8186</v>
      </c>
      <c r="Q777" t="s">
        <v>8187</v>
      </c>
      <c r="R777" t="s">
        <v>74</v>
      </c>
      <c r="S777" t="s">
        <v>74</v>
      </c>
      <c r="T777" t="s">
        <v>74</v>
      </c>
      <c r="U777" t="s">
        <v>74</v>
      </c>
      <c r="V777" t="s">
        <v>74</v>
      </c>
      <c r="W777" t="s">
        <v>74</v>
      </c>
      <c r="X777" t="s">
        <v>74</v>
      </c>
      <c r="Y777" t="s">
        <v>74</v>
      </c>
      <c r="Z777" t="s">
        <v>74</v>
      </c>
      <c r="AA777" t="s">
        <v>74</v>
      </c>
      <c r="AB777" t="s">
        <v>74</v>
      </c>
      <c r="AC777" t="s">
        <v>74</v>
      </c>
      <c r="AD777" t="s">
        <v>74</v>
      </c>
      <c r="AE777" t="s">
        <v>74</v>
      </c>
      <c r="AF777" t="s">
        <v>74</v>
      </c>
      <c r="AG777">
        <v>0</v>
      </c>
      <c r="AH777">
        <v>5</v>
      </c>
      <c r="AI777">
        <v>5</v>
      </c>
      <c r="AJ777">
        <v>0</v>
      </c>
      <c r="AK777">
        <v>1</v>
      </c>
      <c r="AL777" t="s">
        <v>7190</v>
      </c>
      <c r="AM777" t="s">
        <v>7191</v>
      </c>
      <c r="AN777" t="s">
        <v>7191</v>
      </c>
      <c r="AO777" t="s">
        <v>8188</v>
      </c>
      <c r="AP777" t="s">
        <v>74</v>
      </c>
      <c r="AQ777" t="s">
        <v>8189</v>
      </c>
      <c r="AR777" t="s">
        <v>8190</v>
      </c>
      <c r="AS777" t="s">
        <v>74</v>
      </c>
      <c r="AT777" t="s">
        <v>74</v>
      </c>
      <c r="AU777">
        <v>1993</v>
      </c>
      <c r="AV777">
        <v>8</v>
      </c>
      <c r="AW777" t="s">
        <v>74</v>
      </c>
      <c r="AX777" t="s">
        <v>74</v>
      </c>
      <c r="AY777" t="s">
        <v>74</v>
      </c>
      <c r="AZ777" t="s">
        <v>74</v>
      </c>
      <c r="BA777" t="s">
        <v>74</v>
      </c>
      <c r="BB777">
        <v>1</v>
      </c>
      <c r="BC777">
        <v>15</v>
      </c>
      <c r="BD777" t="s">
        <v>74</v>
      </c>
      <c r="BE777" t="s">
        <v>74</v>
      </c>
      <c r="BF777" t="s">
        <v>74</v>
      </c>
      <c r="BG777" t="s">
        <v>74</v>
      </c>
      <c r="BH777" t="s">
        <v>74</v>
      </c>
      <c r="BI777">
        <v>15</v>
      </c>
      <c r="BJ777" t="s">
        <v>452</v>
      </c>
      <c r="BK777" t="s">
        <v>6433</v>
      </c>
      <c r="BL777" t="s">
        <v>452</v>
      </c>
      <c r="BM777" t="s">
        <v>8191</v>
      </c>
      <c r="BN777" t="s">
        <v>74</v>
      </c>
      <c r="BO777" t="s">
        <v>74</v>
      </c>
      <c r="BP777" t="s">
        <v>74</v>
      </c>
      <c r="BQ777" t="s">
        <v>74</v>
      </c>
      <c r="BR777" t="s">
        <v>91</v>
      </c>
      <c r="BS777" t="s">
        <v>8192</v>
      </c>
      <c r="BT777" t="str">
        <f>HYPERLINK("https%3A%2F%2Fwww.webofscience.com%2Fwos%2Fwoscc%2Ffull-record%2FWOS:A1993BY25V00001","View Full Record in Web of Science")</f>
        <v>View Full Record in Web of Science</v>
      </c>
    </row>
    <row r="778" spans="1:72" x14ac:dyDescent="0.15">
      <c r="A778" t="s">
        <v>6421</v>
      </c>
      <c r="B778" t="s">
        <v>8193</v>
      </c>
      <c r="C778" t="s">
        <v>74</v>
      </c>
      <c r="D778" t="s">
        <v>8181</v>
      </c>
      <c r="E778" t="s">
        <v>74</v>
      </c>
      <c r="F778" t="s">
        <v>8193</v>
      </c>
      <c r="G778" t="s">
        <v>74</v>
      </c>
      <c r="H778" t="s">
        <v>74</v>
      </c>
      <c r="I778" t="s">
        <v>8194</v>
      </c>
      <c r="J778" t="s">
        <v>8183</v>
      </c>
      <c r="K778" t="s">
        <v>8184</v>
      </c>
      <c r="L778" t="s">
        <v>74</v>
      </c>
      <c r="M778" t="s">
        <v>77</v>
      </c>
      <c r="N778" t="s">
        <v>6426</v>
      </c>
      <c r="O778" t="s">
        <v>8185</v>
      </c>
      <c r="P778" t="s">
        <v>8186</v>
      </c>
      <c r="Q778" t="s">
        <v>8187</v>
      </c>
      <c r="R778" t="s">
        <v>74</v>
      </c>
      <c r="S778" t="s">
        <v>74</v>
      </c>
      <c r="T778" t="s">
        <v>74</v>
      </c>
      <c r="U778" t="s">
        <v>74</v>
      </c>
      <c r="V778" t="s">
        <v>74</v>
      </c>
      <c r="W778" t="s">
        <v>74</v>
      </c>
      <c r="X778" t="s">
        <v>74</v>
      </c>
      <c r="Y778" t="s">
        <v>74</v>
      </c>
      <c r="Z778" t="s">
        <v>74</v>
      </c>
      <c r="AA778" t="s">
        <v>74</v>
      </c>
      <c r="AB778" t="s">
        <v>74</v>
      </c>
      <c r="AC778" t="s">
        <v>74</v>
      </c>
      <c r="AD778" t="s">
        <v>74</v>
      </c>
      <c r="AE778" t="s">
        <v>74</v>
      </c>
      <c r="AF778" t="s">
        <v>74</v>
      </c>
      <c r="AG778">
        <v>0</v>
      </c>
      <c r="AH778">
        <v>0</v>
      </c>
      <c r="AI778">
        <v>0</v>
      </c>
      <c r="AJ778">
        <v>0</v>
      </c>
      <c r="AK778">
        <v>0</v>
      </c>
      <c r="AL778" t="s">
        <v>7190</v>
      </c>
      <c r="AM778" t="s">
        <v>7191</v>
      </c>
      <c r="AN778" t="s">
        <v>7191</v>
      </c>
      <c r="AO778" t="s">
        <v>8188</v>
      </c>
      <c r="AP778" t="s">
        <v>74</v>
      </c>
      <c r="AQ778" t="s">
        <v>8189</v>
      </c>
      <c r="AR778" t="s">
        <v>8190</v>
      </c>
      <c r="AS778" t="s">
        <v>74</v>
      </c>
      <c r="AT778" t="s">
        <v>74</v>
      </c>
      <c r="AU778">
        <v>1993</v>
      </c>
      <c r="AV778">
        <v>8</v>
      </c>
      <c r="AW778" t="s">
        <v>74</v>
      </c>
      <c r="AX778" t="s">
        <v>74</v>
      </c>
      <c r="AY778" t="s">
        <v>74</v>
      </c>
      <c r="AZ778" t="s">
        <v>74</v>
      </c>
      <c r="BA778" t="s">
        <v>74</v>
      </c>
      <c r="BB778">
        <v>17</v>
      </c>
      <c r="BC778">
        <v>27</v>
      </c>
      <c r="BD778" t="s">
        <v>74</v>
      </c>
      <c r="BE778" t="s">
        <v>74</v>
      </c>
      <c r="BF778" t="s">
        <v>74</v>
      </c>
      <c r="BG778" t="s">
        <v>74</v>
      </c>
      <c r="BH778" t="s">
        <v>74</v>
      </c>
      <c r="BI778">
        <v>11</v>
      </c>
      <c r="BJ778" t="s">
        <v>452</v>
      </c>
      <c r="BK778" t="s">
        <v>6433</v>
      </c>
      <c r="BL778" t="s">
        <v>452</v>
      </c>
      <c r="BM778" t="s">
        <v>8191</v>
      </c>
      <c r="BN778" t="s">
        <v>74</v>
      </c>
      <c r="BO778" t="s">
        <v>74</v>
      </c>
      <c r="BP778" t="s">
        <v>74</v>
      </c>
      <c r="BQ778" t="s">
        <v>74</v>
      </c>
      <c r="BR778" t="s">
        <v>91</v>
      </c>
      <c r="BS778" t="s">
        <v>8195</v>
      </c>
      <c r="BT778" t="str">
        <f>HYPERLINK("https%3A%2F%2Fwww.webofscience.com%2Fwos%2Fwoscc%2Ffull-record%2FWOS:A1993BY25V00002","View Full Record in Web of Science")</f>
        <v>View Full Record in Web of Science</v>
      </c>
    </row>
    <row r="779" spans="1:72" x14ac:dyDescent="0.15">
      <c r="A779" t="s">
        <v>6421</v>
      </c>
      <c r="B779" t="s">
        <v>8196</v>
      </c>
      <c r="C779" t="s">
        <v>74</v>
      </c>
      <c r="D779" t="s">
        <v>8181</v>
      </c>
      <c r="E779" t="s">
        <v>74</v>
      </c>
      <c r="F779" t="s">
        <v>8196</v>
      </c>
      <c r="G779" t="s">
        <v>74</v>
      </c>
      <c r="H779" t="s">
        <v>74</v>
      </c>
      <c r="I779" t="s">
        <v>8197</v>
      </c>
      <c r="J779" t="s">
        <v>8183</v>
      </c>
      <c r="K779" t="s">
        <v>8184</v>
      </c>
      <c r="L779" t="s">
        <v>74</v>
      </c>
      <c r="M779" t="s">
        <v>77</v>
      </c>
      <c r="N779" t="s">
        <v>6426</v>
      </c>
      <c r="O779" t="s">
        <v>8185</v>
      </c>
      <c r="P779" t="s">
        <v>8186</v>
      </c>
      <c r="Q779" t="s">
        <v>8187</v>
      </c>
      <c r="R779" t="s">
        <v>74</v>
      </c>
      <c r="S779" t="s">
        <v>74</v>
      </c>
      <c r="T779" t="s">
        <v>74</v>
      </c>
      <c r="U779" t="s">
        <v>74</v>
      </c>
      <c r="V779" t="s">
        <v>74</v>
      </c>
      <c r="W779" t="s">
        <v>74</v>
      </c>
      <c r="X779" t="s">
        <v>74</v>
      </c>
      <c r="Y779" t="s">
        <v>74</v>
      </c>
      <c r="Z779" t="s">
        <v>74</v>
      </c>
      <c r="AA779" t="s">
        <v>74</v>
      </c>
      <c r="AB779" t="s">
        <v>74</v>
      </c>
      <c r="AC779" t="s">
        <v>74</v>
      </c>
      <c r="AD779" t="s">
        <v>74</v>
      </c>
      <c r="AE779" t="s">
        <v>74</v>
      </c>
      <c r="AF779" t="s">
        <v>74</v>
      </c>
      <c r="AG779">
        <v>0</v>
      </c>
      <c r="AH779">
        <v>10</v>
      </c>
      <c r="AI779">
        <v>10</v>
      </c>
      <c r="AJ779">
        <v>0</v>
      </c>
      <c r="AK779">
        <v>0</v>
      </c>
      <c r="AL779" t="s">
        <v>7190</v>
      </c>
      <c r="AM779" t="s">
        <v>7191</v>
      </c>
      <c r="AN779" t="s">
        <v>7191</v>
      </c>
      <c r="AO779" t="s">
        <v>8188</v>
      </c>
      <c r="AP779" t="s">
        <v>74</v>
      </c>
      <c r="AQ779" t="s">
        <v>8189</v>
      </c>
      <c r="AR779" t="s">
        <v>8190</v>
      </c>
      <c r="AS779" t="s">
        <v>74</v>
      </c>
      <c r="AT779" t="s">
        <v>74</v>
      </c>
      <c r="AU779">
        <v>1993</v>
      </c>
      <c r="AV779">
        <v>8</v>
      </c>
      <c r="AW779" t="s">
        <v>74</v>
      </c>
      <c r="AX779" t="s">
        <v>74</v>
      </c>
      <c r="AY779" t="s">
        <v>74</v>
      </c>
      <c r="AZ779" t="s">
        <v>74</v>
      </c>
      <c r="BA779" t="s">
        <v>74</v>
      </c>
      <c r="BB779">
        <v>29</v>
      </c>
      <c r="BC779">
        <v>37</v>
      </c>
      <c r="BD779" t="s">
        <v>74</v>
      </c>
      <c r="BE779" t="s">
        <v>74</v>
      </c>
      <c r="BF779" t="s">
        <v>74</v>
      </c>
      <c r="BG779" t="s">
        <v>74</v>
      </c>
      <c r="BH779" t="s">
        <v>74</v>
      </c>
      <c r="BI779">
        <v>9</v>
      </c>
      <c r="BJ779" t="s">
        <v>452</v>
      </c>
      <c r="BK779" t="s">
        <v>6433</v>
      </c>
      <c r="BL779" t="s">
        <v>452</v>
      </c>
      <c r="BM779" t="s">
        <v>8191</v>
      </c>
      <c r="BN779" t="s">
        <v>74</v>
      </c>
      <c r="BO779" t="s">
        <v>74</v>
      </c>
      <c r="BP779" t="s">
        <v>74</v>
      </c>
      <c r="BQ779" t="s">
        <v>74</v>
      </c>
      <c r="BR779" t="s">
        <v>91</v>
      </c>
      <c r="BS779" t="s">
        <v>8198</v>
      </c>
      <c r="BT779" t="str">
        <f>HYPERLINK("https%3A%2F%2Fwww.webofscience.com%2Fwos%2Fwoscc%2Ffull-record%2FWOS:A1993BY25V00003","View Full Record in Web of Science")</f>
        <v>View Full Record in Web of Science</v>
      </c>
    </row>
    <row r="780" spans="1:72" x14ac:dyDescent="0.15">
      <c r="A780" t="s">
        <v>6421</v>
      </c>
      <c r="B780" t="s">
        <v>8199</v>
      </c>
      <c r="C780" t="s">
        <v>74</v>
      </c>
      <c r="D780" t="s">
        <v>8181</v>
      </c>
      <c r="E780" t="s">
        <v>74</v>
      </c>
      <c r="F780" t="s">
        <v>8199</v>
      </c>
      <c r="G780" t="s">
        <v>74</v>
      </c>
      <c r="H780" t="s">
        <v>74</v>
      </c>
      <c r="I780" t="s">
        <v>8200</v>
      </c>
      <c r="J780" t="s">
        <v>8183</v>
      </c>
      <c r="K780" t="s">
        <v>8184</v>
      </c>
      <c r="L780" t="s">
        <v>74</v>
      </c>
      <c r="M780" t="s">
        <v>77</v>
      </c>
      <c r="N780" t="s">
        <v>6426</v>
      </c>
      <c r="O780" t="s">
        <v>8185</v>
      </c>
      <c r="P780" t="s">
        <v>8186</v>
      </c>
      <c r="Q780" t="s">
        <v>8187</v>
      </c>
      <c r="R780" t="s">
        <v>74</v>
      </c>
      <c r="S780" t="s">
        <v>74</v>
      </c>
      <c r="T780" t="s">
        <v>74</v>
      </c>
      <c r="U780" t="s">
        <v>74</v>
      </c>
      <c r="V780" t="s">
        <v>74</v>
      </c>
      <c r="W780" t="s">
        <v>74</v>
      </c>
      <c r="X780" t="s">
        <v>74</v>
      </c>
      <c r="Y780" t="s">
        <v>74</v>
      </c>
      <c r="Z780" t="s">
        <v>74</v>
      </c>
      <c r="AA780" t="s">
        <v>8201</v>
      </c>
      <c r="AB780" t="s">
        <v>74</v>
      </c>
      <c r="AC780" t="s">
        <v>74</v>
      </c>
      <c r="AD780" t="s">
        <v>74</v>
      </c>
      <c r="AE780" t="s">
        <v>74</v>
      </c>
      <c r="AF780" t="s">
        <v>74</v>
      </c>
      <c r="AG780">
        <v>0</v>
      </c>
      <c r="AH780">
        <v>28</v>
      </c>
      <c r="AI780">
        <v>39</v>
      </c>
      <c r="AJ780">
        <v>0</v>
      </c>
      <c r="AK780">
        <v>2</v>
      </c>
      <c r="AL780" t="s">
        <v>7190</v>
      </c>
      <c r="AM780" t="s">
        <v>7191</v>
      </c>
      <c r="AN780" t="s">
        <v>7191</v>
      </c>
      <c r="AO780" t="s">
        <v>8188</v>
      </c>
      <c r="AP780" t="s">
        <v>74</v>
      </c>
      <c r="AQ780" t="s">
        <v>8189</v>
      </c>
      <c r="AR780" t="s">
        <v>8190</v>
      </c>
      <c r="AS780" t="s">
        <v>74</v>
      </c>
      <c r="AT780" t="s">
        <v>74</v>
      </c>
      <c r="AU780">
        <v>1993</v>
      </c>
      <c r="AV780">
        <v>8</v>
      </c>
      <c r="AW780" t="s">
        <v>74</v>
      </c>
      <c r="AX780" t="s">
        <v>74</v>
      </c>
      <c r="AY780" t="s">
        <v>74</v>
      </c>
      <c r="AZ780" t="s">
        <v>74</v>
      </c>
      <c r="BA780" t="s">
        <v>74</v>
      </c>
      <c r="BB780">
        <v>39</v>
      </c>
      <c r="BC780">
        <v>69</v>
      </c>
      <c r="BD780" t="s">
        <v>74</v>
      </c>
      <c r="BE780" t="s">
        <v>74</v>
      </c>
      <c r="BF780" t="s">
        <v>74</v>
      </c>
      <c r="BG780" t="s">
        <v>74</v>
      </c>
      <c r="BH780" t="s">
        <v>74</v>
      </c>
      <c r="BI780">
        <v>31</v>
      </c>
      <c r="BJ780" t="s">
        <v>452</v>
      </c>
      <c r="BK780" t="s">
        <v>6433</v>
      </c>
      <c r="BL780" t="s">
        <v>452</v>
      </c>
      <c r="BM780" t="s">
        <v>8191</v>
      </c>
      <c r="BN780" t="s">
        <v>74</v>
      </c>
      <c r="BO780" t="s">
        <v>74</v>
      </c>
      <c r="BP780" t="s">
        <v>74</v>
      </c>
      <c r="BQ780" t="s">
        <v>74</v>
      </c>
      <c r="BR780" t="s">
        <v>91</v>
      </c>
      <c r="BS780" t="s">
        <v>8202</v>
      </c>
      <c r="BT780" t="str">
        <f>HYPERLINK("https%3A%2F%2Fwww.webofscience.com%2Fwos%2Fwoscc%2Ffull-record%2FWOS:A1993BY25V00004","View Full Record in Web of Science")</f>
        <v>View Full Record in Web of Science</v>
      </c>
    </row>
    <row r="781" spans="1:72" x14ac:dyDescent="0.15">
      <c r="A781" t="s">
        <v>6421</v>
      </c>
      <c r="B781" t="s">
        <v>8203</v>
      </c>
      <c r="C781" t="s">
        <v>74</v>
      </c>
      <c r="D781" t="s">
        <v>8181</v>
      </c>
      <c r="E781" t="s">
        <v>74</v>
      </c>
      <c r="F781" t="s">
        <v>8203</v>
      </c>
      <c r="G781" t="s">
        <v>74</v>
      </c>
      <c r="H781" t="s">
        <v>74</v>
      </c>
      <c r="I781" t="s">
        <v>8204</v>
      </c>
      <c r="J781" t="s">
        <v>8183</v>
      </c>
      <c r="K781" t="s">
        <v>8184</v>
      </c>
      <c r="L781" t="s">
        <v>74</v>
      </c>
      <c r="M781" t="s">
        <v>77</v>
      </c>
      <c r="N781" t="s">
        <v>6426</v>
      </c>
      <c r="O781" t="s">
        <v>8185</v>
      </c>
      <c r="P781" t="s">
        <v>8186</v>
      </c>
      <c r="Q781" t="s">
        <v>8187</v>
      </c>
      <c r="R781" t="s">
        <v>74</v>
      </c>
      <c r="S781" t="s">
        <v>74</v>
      </c>
      <c r="T781" t="s">
        <v>74</v>
      </c>
      <c r="U781" t="s">
        <v>74</v>
      </c>
      <c r="V781" t="s">
        <v>74</v>
      </c>
      <c r="W781" t="s">
        <v>74</v>
      </c>
      <c r="X781" t="s">
        <v>74</v>
      </c>
      <c r="Y781" t="s">
        <v>74</v>
      </c>
      <c r="Z781" t="s">
        <v>74</v>
      </c>
      <c r="AA781" t="s">
        <v>74</v>
      </c>
      <c r="AB781" t="s">
        <v>74</v>
      </c>
      <c r="AC781" t="s">
        <v>74</v>
      </c>
      <c r="AD781" t="s">
        <v>74</v>
      </c>
      <c r="AE781" t="s">
        <v>74</v>
      </c>
      <c r="AF781" t="s">
        <v>74</v>
      </c>
      <c r="AG781">
        <v>0</v>
      </c>
      <c r="AH781">
        <v>2</v>
      </c>
      <c r="AI781">
        <v>2</v>
      </c>
      <c r="AJ781">
        <v>0</v>
      </c>
      <c r="AK781">
        <v>0</v>
      </c>
      <c r="AL781" t="s">
        <v>7190</v>
      </c>
      <c r="AM781" t="s">
        <v>7191</v>
      </c>
      <c r="AN781" t="s">
        <v>7191</v>
      </c>
      <c r="AO781" t="s">
        <v>8188</v>
      </c>
      <c r="AP781" t="s">
        <v>74</v>
      </c>
      <c r="AQ781" t="s">
        <v>8189</v>
      </c>
      <c r="AR781" t="s">
        <v>8190</v>
      </c>
      <c r="AS781" t="s">
        <v>74</v>
      </c>
      <c r="AT781" t="s">
        <v>74</v>
      </c>
      <c r="AU781">
        <v>1993</v>
      </c>
      <c r="AV781">
        <v>8</v>
      </c>
      <c r="AW781" t="s">
        <v>74</v>
      </c>
      <c r="AX781" t="s">
        <v>74</v>
      </c>
      <c r="AY781" t="s">
        <v>74</v>
      </c>
      <c r="AZ781" t="s">
        <v>74</v>
      </c>
      <c r="BA781" t="s">
        <v>74</v>
      </c>
      <c r="BB781">
        <v>71</v>
      </c>
      <c r="BC781">
        <v>84</v>
      </c>
      <c r="BD781" t="s">
        <v>74</v>
      </c>
      <c r="BE781" t="s">
        <v>74</v>
      </c>
      <c r="BF781" t="s">
        <v>74</v>
      </c>
      <c r="BG781" t="s">
        <v>74</v>
      </c>
      <c r="BH781" t="s">
        <v>74</v>
      </c>
      <c r="BI781">
        <v>14</v>
      </c>
      <c r="BJ781" t="s">
        <v>452</v>
      </c>
      <c r="BK781" t="s">
        <v>6433</v>
      </c>
      <c r="BL781" t="s">
        <v>452</v>
      </c>
      <c r="BM781" t="s">
        <v>8191</v>
      </c>
      <c r="BN781" t="s">
        <v>74</v>
      </c>
      <c r="BO781" t="s">
        <v>74</v>
      </c>
      <c r="BP781" t="s">
        <v>74</v>
      </c>
      <c r="BQ781" t="s">
        <v>74</v>
      </c>
      <c r="BR781" t="s">
        <v>91</v>
      </c>
      <c r="BS781" t="s">
        <v>8205</v>
      </c>
      <c r="BT781" t="str">
        <f>HYPERLINK("https%3A%2F%2Fwww.webofscience.com%2Fwos%2Fwoscc%2Ffull-record%2FWOS:A1993BY25V00005","View Full Record in Web of Science")</f>
        <v>View Full Record in Web of Science</v>
      </c>
    </row>
    <row r="782" spans="1:72" x14ac:dyDescent="0.15">
      <c r="A782" t="s">
        <v>6421</v>
      </c>
      <c r="B782" t="s">
        <v>8206</v>
      </c>
      <c r="C782" t="s">
        <v>74</v>
      </c>
      <c r="D782" t="s">
        <v>8181</v>
      </c>
      <c r="E782" t="s">
        <v>74</v>
      </c>
      <c r="F782" t="s">
        <v>8206</v>
      </c>
      <c r="G782" t="s">
        <v>74</v>
      </c>
      <c r="H782" t="s">
        <v>74</v>
      </c>
      <c r="I782" t="s">
        <v>8207</v>
      </c>
      <c r="J782" t="s">
        <v>8183</v>
      </c>
      <c r="K782" t="s">
        <v>8184</v>
      </c>
      <c r="L782" t="s">
        <v>74</v>
      </c>
      <c r="M782" t="s">
        <v>77</v>
      </c>
      <c r="N782" t="s">
        <v>6426</v>
      </c>
      <c r="O782" t="s">
        <v>8185</v>
      </c>
      <c r="P782" t="s">
        <v>8186</v>
      </c>
      <c r="Q782" t="s">
        <v>8187</v>
      </c>
      <c r="R782" t="s">
        <v>74</v>
      </c>
      <c r="S782" t="s">
        <v>74</v>
      </c>
      <c r="T782" t="s">
        <v>74</v>
      </c>
      <c r="U782" t="s">
        <v>74</v>
      </c>
      <c r="V782" t="s">
        <v>74</v>
      </c>
      <c r="W782" t="s">
        <v>74</v>
      </c>
      <c r="X782" t="s">
        <v>74</v>
      </c>
      <c r="Y782" t="s">
        <v>74</v>
      </c>
      <c r="Z782" t="s">
        <v>74</v>
      </c>
      <c r="AA782" t="s">
        <v>74</v>
      </c>
      <c r="AB782" t="s">
        <v>74</v>
      </c>
      <c r="AC782" t="s">
        <v>74</v>
      </c>
      <c r="AD782" t="s">
        <v>74</v>
      </c>
      <c r="AE782" t="s">
        <v>74</v>
      </c>
      <c r="AF782" t="s">
        <v>74</v>
      </c>
      <c r="AG782">
        <v>0</v>
      </c>
      <c r="AH782">
        <v>1</v>
      </c>
      <c r="AI782">
        <v>1</v>
      </c>
      <c r="AJ782">
        <v>0</v>
      </c>
      <c r="AK782">
        <v>0</v>
      </c>
      <c r="AL782" t="s">
        <v>7190</v>
      </c>
      <c r="AM782" t="s">
        <v>7191</v>
      </c>
      <c r="AN782" t="s">
        <v>7191</v>
      </c>
      <c r="AO782" t="s">
        <v>8188</v>
      </c>
      <c r="AP782" t="s">
        <v>74</v>
      </c>
      <c r="AQ782" t="s">
        <v>8189</v>
      </c>
      <c r="AR782" t="s">
        <v>8190</v>
      </c>
      <c r="AS782" t="s">
        <v>74</v>
      </c>
      <c r="AT782" t="s">
        <v>74</v>
      </c>
      <c r="AU782">
        <v>1993</v>
      </c>
      <c r="AV782">
        <v>8</v>
      </c>
      <c r="AW782" t="s">
        <v>74</v>
      </c>
      <c r="AX782" t="s">
        <v>74</v>
      </c>
      <c r="AY782" t="s">
        <v>74</v>
      </c>
      <c r="AZ782" t="s">
        <v>74</v>
      </c>
      <c r="BA782" t="s">
        <v>74</v>
      </c>
      <c r="BB782">
        <v>85</v>
      </c>
      <c r="BC782">
        <v>106</v>
      </c>
      <c r="BD782" t="s">
        <v>74</v>
      </c>
      <c r="BE782" t="s">
        <v>74</v>
      </c>
      <c r="BF782" t="s">
        <v>74</v>
      </c>
      <c r="BG782" t="s">
        <v>74</v>
      </c>
      <c r="BH782" t="s">
        <v>74</v>
      </c>
      <c r="BI782">
        <v>22</v>
      </c>
      <c r="BJ782" t="s">
        <v>452</v>
      </c>
      <c r="BK782" t="s">
        <v>6433</v>
      </c>
      <c r="BL782" t="s">
        <v>452</v>
      </c>
      <c r="BM782" t="s">
        <v>8191</v>
      </c>
      <c r="BN782" t="s">
        <v>74</v>
      </c>
      <c r="BO782" t="s">
        <v>74</v>
      </c>
      <c r="BP782" t="s">
        <v>74</v>
      </c>
      <c r="BQ782" t="s">
        <v>74</v>
      </c>
      <c r="BR782" t="s">
        <v>91</v>
      </c>
      <c r="BS782" t="s">
        <v>8208</v>
      </c>
      <c r="BT782" t="str">
        <f>HYPERLINK("https%3A%2F%2Fwww.webofscience.com%2Fwos%2Fwoscc%2Ffull-record%2FWOS:A1993BY25V00006","View Full Record in Web of Science")</f>
        <v>View Full Record in Web of Science</v>
      </c>
    </row>
    <row r="783" spans="1:72" x14ac:dyDescent="0.15">
      <c r="A783" t="s">
        <v>6421</v>
      </c>
      <c r="B783" t="s">
        <v>8209</v>
      </c>
      <c r="C783" t="s">
        <v>74</v>
      </c>
      <c r="D783" t="s">
        <v>8181</v>
      </c>
      <c r="E783" t="s">
        <v>74</v>
      </c>
      <c r="F783" t="s">
        <v>8209</v>
      </c>
      <c r="G783" t="s">
        <v>74</v>
      </c>
      <c r="H783" t="s">
        <v>74</v>
      </c>
      <c r="I783" t="s">
        <v>8210</v>
      </c>
      <c r="J783" t="s">
        <v>8183</v>
      </c>
      <c r="K783" t="s">
        <v>8184</v>
      </c>
      <c r="L783" t="s">
        <v>74</v>
      </c>
      <c r="M783" t="s">
        <v>77</v>
      </c>
      <c r="N783" t="s">
        <v>6426</v>
      </c>
      <c r="O783" t="s">
        <v>8185</v>
      </c>
      <c r="P783" t="s">
        <v>8186</v>
      </c>
      <c r="Q783" t="s">
        <v>8187</v>
      </c>
      <c r="R783" t="s">
        <v>74</v>
      </c>
      <c r="S783" t="s">
        <v>74</v>
      </c>
      <c r="T783" t="s">
        <v>74</v>
      </c>
      <c r="U783" t="s">
        <v>74</v>
      </c>
      <c r="V783" t="s">
        <v>74</v>
      </c>
      <c r="W783" t="s">
        <v>74</v>
      </c>
      <c r="X783" t="s">
        <v>74</v>
      </c>
      <c r="Y783" t="s">
        <v>74</v>
      </c>
      <c r="Z783" t="s">
        <v>74</v>
      </c>
      <c r="AA783" t="s">
        <v>74</v>
      </c>
      <c r="AB783" t="s">
        <v>74</v>
      </c>
      <c r="AC783" t="s">
        <v>74</v>
      </c>
      <c r="AD783" t="s">
        <v>74</v>
      </c>
      <c r="AE783" t="s">
        <v>74</v>
      </c>
      <c r="AF783" t="s">
        <v>74</v>
      </c>
      <c r="AG783">
        <v>0</v>
      </c>
      <c r="AH783">
        <v>0</v>
      </c>
      <c r="AI783">
        <v>0</v>
      </c>
      <c r="AJ783">
        <v>0</v>
      </c>
      <c r="AK783">
        <v>0</v>
      </c>
      <c r="AL783" t="s">
        <v>7190</v>
      </c>
      <c r="AM783" t="s">
        <v>7191</v>
      </c>
      <c r="AN783" t="s">
        <v>7191</v>
      </c>
      <c r="AO783" t="s">
        <v>8188</v>
      </c>
      <c r="AP783" t="s">
        <v>74</v>
      </c>
      <c r="AQ783" t="s">
        <v>8189</v>
      </c>
      <c r="AR783" t="s">
        <v>8190</v>
      </c>
      <c r="AS783" t="s">
        <v>74</v>
      </c>
      <c r="AT783" t="s">
        <v>74</v>
      </c>
      <c r="AU783">
        <v>1993</v>
      </c>
      <c r="AV783">
        <v>8</v>
      </c>
      <c r="AW783" t="s">
        <v>74</v>
      </c>
      <c r="AX783" t="s">
        <v>74</v>
      </c>
      <c r="AY783" t="s">
        <v>74</v>
      </c>
      <c r="AZ783" t="s">
        <v>74</v>
      </c>
      <c r="BA783" t="s">
        <v>74</v>
      </c>
      <c r="BB783">
        <v>107</v>
      </c>
      <c r="BC783">
        <v>117</v>
      </c>
      <c r="BD783" t="s">
        <v>74</v>
      </c>
      <c r="BE783" t="s">
        <v>74</v>
      </c>
      <c r="BF783" t="s">
        <v>74</v>
      </c>
      <c r="BG783" t="s">
        <v>74</v>
      </c>
      <c r="BH783" t="s">
        <v>74</v>
      </c>
      <c r="BI783">
        <v>11</v>
      </c>
      <c r="BJ783" t="s">
        <v>452</v>
      </c>
      <c r="BK783" t="s">
        <v>6433</v>
      </c>
      <c r="BL783" t="s">
        <v>452</v>
      </c>
      <c r="BM783" t="s">
        <v>8191</v>
      </c>
      <c r="BN783" t="s">
        <v>74</v>
      </c>
      <c r="BO783" t="s">
        <v>74</v>
      </c>
      <c r="BP783" t="s">
        <v>74</v>
      </c>
      <c r="BQ783" t="s">
        <v>74</v>
      </c>
      <c r="BR783" t="s">
        <v>91</v>
      </c>
      <c r="BS783" t="s">
        <v>8211</v>
      </c>
      <c r="BT783" t="str">
        <f>HYPERLINK("https%3A%2F%2Fwww.webofscience.com%2Fwos%2Fwoscc%2Ffull-record%2FWOS:A1993BY25V00007","View Full Record in Web of Science")</f>
        <v>View Full Record in Web of Science</v>
      </c>
    </row>
    <row r="784" spans="1:72" x14ac:dyDescent="0.15">
      <c r="A784" t="s">
        <v>6421</v>
      </c>
      <c r="B784" t="s">
        <v>8212</v>
      </c>
      <c r="C784" t="s">
        <v>74</v>
      </c>
      <c r="D784" t="s">
        <v>8181</v>
      </c>
      <c r="E784" t="s">
        <v>74</v>
      </c>
      <c r="F784" t="s">
        <v>8212</v>
      </c>
      <c r="G784" t="s">
        <v>74</v>
      </c>
      <c r="H784" t="s">
        <v>74</v>
      </c>
      <c r="I784" t="s">
        <v>8213</v>
      </c>
      <c r="J784" t="s">
        <v>8183</v>
      </c>
      <c r="K784" t="s">
        <v>8184</v>
      </c>
      <c r="L784" t="s">
        <v>74</v>
      </c>
      <c r="M784" t="s">
        <v>77</v>
      </c>
      <c r="N784" t="s">
        <v>6426</v>
      </c>
      <c r="O784" t="s">
        <v>8185</v>
      </c>
      <c r="P784" t="s">
        <v>8186</v>
      </c>
      <c r="Q784" t="s">
        <v>8187</v>
      </c>
      <c r="R784" t="s">
        <v>74</v>
      </c>
      <c r="S784" t="s">
        <v>74</v>
      </c>
      <c r="T784" t="s">
        <v>74</v>
      </c>
      <c r="U784" t="s">
        <v>74</v>
      </c>
      <c r="V784" t="s">
        <v>74</v>
      </c>
      <c r="W784" t="s">
        <v>74</v>
      </c>
      <c r="X784" t="s">
        <v>74</v>
      </c>
      <c r="Y784" t="s">
        <v>74</v>
      </c>
      <c r="Z784" t="s">
        <v>74</v>
      </c>
      <c r="AA784" t="s">
        <v>74</v>
      </c>
      <c r="AB784" t="s">
        <v>74</v>
      </c>
      <c r="AC784" t="s">
        <v>74</v>
      </c>
      <c r="AD784" t="s">
        <v>74</v>
      </c>
      <c r="AE784" t="s">
        <v>74</v>
      </c>
      <c r="AF784" t="s">
        <v>74</v>
      </c>
      <c r="AG784">
        <v>0</v>
      </c>
      <c r="AH784">
        <v>0</v>
      </c>
      <c r="AI784">
        <v>0</v>
      </c>
      <c r="AJ784">
        <v>0</v>
      </c>
      <c r="AK784">
        <v>0</v>
      </c>
      <c r="AL784" t="s">
        <v>7190</v>
      </c>
      <c r="AM784" t="s">
        <v>7191</v>
      </c>
      <c r="AN784" t="s">
        <v>7191</v>
      </c>
      <c r="AO784" t="s">
        <v>8188</v>
      </c>
      <c r="AP784" t="s">
        <v>74</v>
      </c>
      <c r="AQ784" t="s">
        <v>8189</v>
      </c>
      <c r="AR784" t="s">
        <v>8190</v>
      </c>
      <c r="AS784" t="s">
        <v>74</v>
      </c>
      <c r="AT784" t="s">
        <v>74</v>
      </c>
      <c r="AU784">
        <v>1993</v>
      </c>
      <c r="AV784">
        <v>8</v>
      </c>
      <c r="AW784" t="s">
        <v>74</v>
      </c>
      <c r="AX784" t="s">
        <v>74</v>
      </c>
      <c r="AY784" t="s">
        <v>74</v>
      </c>
      <c r="AZ784" t="s">
        <v>74</v>
      </c>
      <c r="BA784" t="s">
        <v>74</v>
      </c>
      <c r="BB784">
        <v>119</v>
      </c>
      <c r="BC784">
        <v>135</v>
      </c>
      <c r="BD784" t="s">
        <v>74</v>
      </c>
      <c r="BE784" t="s">
        <v>74</v>
      </c>
      <c r="BF784" t="s">
        <v>74</v>
      </c>
      <c r="BG784" t="s">
        <v>74</v>
      </c>
      <c r="BH784" t="s">
        <v>74</v>
      </c>
      <c r="BI784">
        <v>17</v>
      </c>
      <c r="BJ784" t="s">
        <v>452</v>
      </c>
      <c r="BK784" t="s">
        <v>6433</v>
      </c>
      <c r="BL784" t="s">
        <v>452</v>
      </c>
      <c r="BM784" t="s">
        <v>8191</v>
      </c>
      <c r="BN784" t="s">
        <v>74</v>
      </c>
      <c r="BO784" t="s">
        <v>74</v>
      </c>
      <c r="BP784" t="s">
        <v>74</v>
      </c>
      <c r="BQ784" t="s">
        <v>74</v>
      </c>
      <c r="BR784" t="s">
        <v>91</v>
      </c>
      <c r="BS784" t="s">
        <v>8214</v>
      </c>
      <c r="BT784" t="str">
        <f>HYPERLINK("https%3A%2F%2Fwww.webofscience.com%2Fwos%2Fwoscc%2Ffull-record%2FWOS:A1993BY25V00008","View Full Record in Web of Science")</f>
        <v>View Full Record in Web of Science</v>
      </c>
    </row>
    <row r="785" spans="1:72" x14ac:dyDescent="0.15">
      <c r="A785" t="s">
        <v>6421</v>
      </c>
      <c r="B785" t="s">
        <v>8215</v>
      </c>
      <c r="C785" t="s">
        <v>74</v>
      </c>
      <c r="D785" t="s">
        <v>8181</v>
      </c>
      <c r="E785" t="s">
        <v>74</v>
      </c>
      <c r="F785" t="s">
        <v>8215</v>
      </c>
      <c r="G785" t="s">
        <v>74</v>
      </c>
      <c r="H785" t="s">
        <v>74</v>
      </c>
      <c r="I785" t="s">
        <v>8216</v>
      </c>
      <c r="J785" t="s">
        <v>8183</v>
      </c>
      <c r="K785" t="s">
        <v>8184</v>
      </c>
      <c r="L785" t="s">
        <v>74</v>
      </c>
      <c r="M785" t="s">
        <v>77</v>
      </c>
      <c r="N785" t="s">
        <v>6426</v>
      </c>
      <c r="O785" t="s">
        <v>8185</v>
      </c>
      <c r="P785" t="s">
        <v>8186</v>
      </c>
      <c r="Q785" t="s">
        <v>8187</v>
      </c>
      <c r="R785" t="s">
        <v>74</v>
      </c>
      <c r="S785" t="s">
        <v>74</v>
      </c>
      <c r="T785" t="s">
        <v>74</v>
      </c>
      <c r="U785" t="s">
        <v>74</v>
      </c>
      <c r="V785" t="s">
        <v>74</v>
      </c>
      <c r="W785" t="s">
        <v>74</v>
      </c>
      <c r="X785" t="s">
        <v>74</v>
      </c>
      <c r="Y785" t="s">
        <v>74</v>
      </c>
      <c r="Z785" t="s">
        <v>74</v>
      </c>
      <c r="AA785" t="s">
        <v>74</v>
      </c>
      <c r="AB785" t="s">
        <v>74</v>
      </c>
      <c r="AC785" t="s">
        <v>74</v>
      </c>
      <c r="AD785" t="s">
        <v>74</v>
      </c>
      <c r="AE785" t="s">
        <v>74</v>
      </c>
      <c r="AF785" t="s">
        <v>74</v>
      </c>
      <c r="AG785">
        <v>0</v>
      </c>
      <c r="AH785">
        <v>0</v>
      </c>
      <c r="AI785">
        <v>0</v>
      </c>
      <c r="AJ785">
        <v>0</v>
      </c>
      <c r="AK785">
        <v>0</v>
      </c>
      <c r="AL785" t="s">
        <v>7190</v>
      </c>
      <c r="AM785" t="s">
        <v>7191</v>
      </c>
      <c r="AN785" t="s">
        <v>7191</v>
      </c>
      <c r="AO785" t="s">
        <v>8188</v>
      </c>
      <c r="AP785" t="s">
        <v>74</v>
      </c>
      <c r="AQ785" t="s">
        <v>8189</v>
      </c>
      <c r="AR785" t="s">
        <v>8190</v>
      </c>
      <c r="AS785" t="s">
        <v>74</v>
      </c>
      <c r="AT785" t="s">
        <v>74</v>
      </c>
      <c r="AU785">
        <v>1993</v>
      </c>
      <c r="AV785">
        <v>8</v>
      </c>
      <c r="AW785" t="s">
        <v>74</v>
      </c>
      <c r="AX785" t="s">
        <v>74</v>
      </c>
      <c r="AY785" t="s">
        <v>74</v>
      </c>
      <c r="AZ785" t="s">
        <v>74</v>
      </c>
      <c r="BA785" t="s">
        <v>74</v>
      </c>
      <c r="BB785">
        <v>137</v>
      </c>
      <c r="BC785">
        <v>156</v>
      </c>
      <c r="BD785" t="s">
        <v>74</v>
      </c>
      <c r="BE785" t="s">
        <v>74</v>
      </c>
      <c r="BF785" t="s">
        <v>74</v>
      </c>
      <c r="BG785" t="s">
        <v>74</v>
      </c>
      <c r="BH785" t="s">
        <v>74</v>
      </c>
      <c r="BI785">
        <v>20</v>
      </c>
      <c r="BJ785" t="s">
        <v>452</v>
      </c>
      <c r="BK785" t="s">
        <v>6433</v>
      </c>
      <c r="BL785" t="s">
        <v>452</v>
      </c>
      <c r="BM785" t="s">
        <v>8191</v>
      </c>
      <c r="BN785" t="s">
        <v>74</v>
      </c>
      <c r="BO785" t="s">
        <v>74</v>
      </c>
      <c r="BP785" t="s">
        <v>74</v>
      </c>
      <c r="BQ785" t="s">
        <v>74</v>
      </c>
      <c r="BR785" t="s">
        <v>91</v>
      </c>
      <c r="BS785" t="s">
        <v>8217</v>
      </c>
      <c r="BT785" t="str">
        <f>HYPERLINK("https%3A%2F%2Fwww.webofscience.com%2Fwos%2Fwoscc%2Ffull-record%2FWOS:A1993BY25V00009","View Full Record in Web of Science")</f>
        <v>View Full Record in Web of Science</v>
      </c>
    </row>
    <row r="786" spans="1:72" x14ac:dyDescent="0.15">
      <c r="A786" t="s">
        <v>6421</v>
      </c>
      <c r="B786" t="s">
        <v>8218</v>
      </c>
      <c r="C786" t="s">
        <v>74</v>
      </c>
      <c r="D786" t="s">
        <v>8181</v>
      </c>
      <c r="E786" t="s">
        <v>74</v>
      </c>
      <c r="F786" t="s">
        <v>8218</v>
      </c>
      <c r="G786" t="s">
        <v>74</v>
      </c>
      <c r="H786" t="s">
        <v>74</v>
      </c>
      <c r="I786" t="s">
        <v>8219</v>
      </c>
      <c r="J786" t="s">
        <v>8183</v>
      </c>
      <c r="K786" t="s">
        <v>8184</v>
      </c>
      <c r="L786" t="s">
        <v>74</v>
      </c>
      <c r="M786" t="s">
        <v>77</v>
      </c>
      <c r="N786" t="s">
        <v>6426</v>
      </c>
      <c r="O786" t="s">
        <v>8185</v>
      </c>
      <c r="P786" t="s">
        <v>8186</v>
      </c>
      <c r="Q786" t="s">
        <v>8187</v>
      </c>
      <c r="R786" t="s">
        <v>74</v>
      </c>
      <c r="S786" t="s">
        <v>74</v>
      </c>
      <c r="T786" t="s">
        <v>74</v>
      </c>
      <c r="U786" t="s">
        <v>74</v>
      </c>
      <c r="V786" t="s">
        <v>74</v>
      </c>
      <c r="W786" t="s">
        <v>74</v>
      </c>
      <c r="X786" t="s">
        <v>74</v>
      </c>
      <c r="Y786" t="s">
        <v>74</v>
      </c>
      <c r="Z786" t="s">
        <v>74</v>
      </c>
      <c r="AA786" t="s">
        <v>74</v>
      </c>
      <c r="AB786" t="s">
        <v>74</v>
      </c>
      <c r="AC786" t="s">
        <v>74</v>
      </c>
      <c r="AD786" t="s">
        <v>74</v>
      </c>
      <c r="AE786" t="s">
        <v>74</v>
      </c>
      <c r="AF786" t="s">
        <v>74</v>
      </c>
      <c r="AG786">
        <v>0</v>
      </c>
      <c r="AH786">
        <v>0</v>
      </c>
      <c r="AI786">
        <v>0</v>
      </c>
      <c r="AJ786">
        <v>0</v>
      </c>
      <c r="AK786">
        <v>1</v>
      </c>
      <c r="AL786" t="s">
        <v>7190</v>
      </c>
      <c r="AM786" t="s">
        <v>7191</v>
      </c>
      <c r="AN786" t="s">
        <v>7191</v>
      </c>
      <c r="AO786" t="s">
        <v>8188</v>
      </c>
      <c r="AP786" t="s">
        <v>74</v>
      </c>
      <c r="AQ786" t="s">
        <v>8189</v>
      </c>
      <c r="AR786" t="s">
        <v>8190</v>
      </c>
      <c r="AS786" t="s">
        <v>74</v>
      </c>
      <c r="AT786" t="s">
        <v>74</v>
      </c>
      <c r="AU786">
        <v>1993</v>
      </c>
      <c r="AV786">
        <v>8</v>
      </c>
      <c r="AW786" t="s">
        <v>74</v>
      </c>
      <c r="AX786" t="s">
        <v>74</v>
      </c>
      <c r="AY786" t="s">
        <v>74</v>
      </c>
      <c r="AZ786" t="s">
        <v>74</v>
      </c>
      <c r="BA786" t="s">
        <v>74</v>
      </c>
      <c r="BB786">
        <v>157</v>
      </c>
      <c r="BC786">
        <v>176</v>
      </c>
      <c r="BD786" t="s">
        <v>74</v>
      </c>
      <c r="BE786" t="s">
        <v>74</v>
      </c>
      <c r="BF786" t="s">
        <v>74</v>
      </c>
      <c r="BG786" t="s">
        <v>74</v>
      </c>
      <c r="BH786" t="s">
        <v>74</v>
      </c>
      <c r="BI786">
        <v>20</v>
      </c>
      <c r="BJ786" t="s">
        <v>452</v>
      </c>
      <c r="BK786" t="s">
        <v>6433</v>
      </c>
      <c r="BL786" t="s">
        <v>452</v>
      </c>
      <c r="BM786" t="s">
        <v>8191</v>
      </c>
      <c r="BN786" t="s">
        <v>74</v>
      </c>
      <c r="BO786" t="s">
        <v>74</v>
      </c>
      <c r="BP786" t="s">
        <v>74</v>
      </c>
      <c r="BQ786" t="s">
        <v>74</v>
      </c>
      <c r="BR786" t="s">
        <v>91</v>
      </c>
      <c r="BS786" t="s">
        <v>8220</v>
      </c>
      <c r="BT786" t="str">
        <f>HYPERLINK("https%3A%2F%2Fwww.webofscience.com%2Fwos%2Fwoscc%2Ffull-record%2FWOS:A1993BY25V00010","View Full Record in Web of Science")</f>
        <v>View Full Record in Web of Science</v>
      </c>
    </row>
    <row r="787" spans="1:72" x14ac:dyDescent="0.15">
      <c r="A787" t="s">
        <v>6421</v>
      </c>
      <c r="B787" t="s">
        <v>8221</v>
      </c>
      <c r="C787" t="s">
        <v>74</v>
      </c>
      <c r="D787" t="s">
        <v>8181</v>
      </c>
      <c r="E787" t="s">
        <v>74</v>
      </c>
      <c r="F787" t="s">
        <v>8221</v>
      </c>
      <c r="G787" t="s">
        <v>74</v>
      </c>
      <c r="H787" t="s">
        <v>74</v>
      </c>
      <c r="I787" t="s">
        <v>8222</v>
      </c>
      <c r="J787" t="s">
        <v>8183</v>
      </c>
      <c r="K787" t="s">
        <v>8184</v>
      </c>
      <c r="L787" t="s">
        <v>74</v>
      </c>
      <c r="M787" t="s">
        <v>77</v>
      </c>
      <c r="N787" t="s">
        <v>6426</v>
      </c>
      <c r="O787" t="s">
        <v>8185</v>
      </c>
      <c r="P787" t="s">
        <v>8186</v>
      </c>
      <c r="Q787" t="s">
        <v>8187</v>
      </c>
      <c r="R787" t="s">
        <v>74</v>
      </c>
      <c r="S787" t="s">
        <v>74</v>
      </c>
      <c r="T787" t="s">
        <v>74</v>
      </c>
      <c r="U787" t="s">
        <v>74</v>
      </c>
      <c r="V787" t="s">
        <v>74</v>
      </c>
      <c r="W787" t="s">
        <v>74</v>
      </c>
      <c r="X787" t="s">
        <v>74</v>
      </c>
      <c r="Y787" t="s">
        <v>74</v>
      </c>
      <c r="Z787" t="s">
        <v>74</v>
      </c>
      <c r="AA787" t="s">
        <v>74</v>
      </c>
      <c r="AB787" t="s">
        <v>74</v>
      </c>
      <c r="AC787" t="s">
        <v>74</v>
      </c>
      <c r="AD787" t="s">
        <v>74</v>
      </c>
      <c r="AE787" t="s">
        <v>74</v>
      </c>
      <c r="AF787" t="s">
        <v>74</v>
      </c>
      <c r="AG787">
        <v>0</v>
      </c>
      <c r="AH787">
        <v>0</v>
      </c>
      <c r="AI787">
        <v>0</v>
      </c>
      <c r="AJ787">
        <v>0</v>
      </c>
      <c r="AK787">
        <v>1</v>
      </c>
      <c r="AL787" t="s">
        <v>7190</v>
      </c>
      <c r="AM787" t="s">
        <v>7191</v>
      </c>
      <c r="AN787" t="s">
        <v>7191</v>
      </c>
      <c r="AO787" t="s">
        <v>8188</v>
      </c>
      <c r="AP787" t="s">
        <v>74</v>
      </c>
      <c r="AQ787" t="s">
        <v>8189</v>
      </c>
      <c r="AR787" t="s">
        <v>8190</v>
      </c>
      <c r="AS787" t="s">
        <v>74</v>
      </c>
      <c r="AT787" t="s">
        <v>74</v>
      </c>
      <c r="AU787">
        <v>1993</v>
      </c>
      <c r="AV787">
        <v>8</v>
      </c>
      <c r="AW787" t="s">
        <v>74</v>
      </c>
      <c r="AX787" t="s">
        <v>74</v>
      </c>
      <c r="AY787" t="s">
        <v>74</v>
      </c>
      <c r="AZ787" t="s">
        <v>74</v>
      </c>
      <c r="BA787" t="s">
        <v>74</v>
      </c>
      <c r="BB787">
        <v>177</v>
      </c>
      <c r="BC787">
        <v>190</v>
      </c>
      <c r="BD787" t="s">
        <v>74</v>
      </c>
      <c r="BE787" t="s">
        <v>74</v>
      </c>
      <c r="BF787" t="s">
        <v>74</v>
      </c>
      <c r="BG787" t="s">
        <v>74</v>
      </c>
      <c r="BH787" t="s">
        <v>74</v>
      </c>
      <c r="BI787">
        <v>14</v>
      </c>
      <c r="BJ787" t="s">
        <v>452</v>
      </c>
      <c r="BK787" t="s">
        <v>6433</v>
      </c>
      <c r="BL787" t="s">
        <v>452</v>
      </c>
      <c r="BM787" t="s">
        <v>8191</v>
      </c>
      <c r="BN787" t="s">
        <v>74</v>
      </c>
      <c r="BO787" t="s">
        <v>74</v>
      </c>
      <c r="BP787" t="s">
        <v>74</v>
      </c>
      <c r="BQ787" t="s">
        <v>74</v>
      </c>
      <c r="BR787" t="s">
        <v>91</v>
      </c>
      <c r="BS787" t="s">
        <v>8223</v>
      </c>
      <c r="BT787" t="str">
        <f>HYPERLINK("https%3A%2F%2Fwww.webofscience.com%2Fwos%2Fwoscc%2Ffull-record%2FWOS:A1993BY25V00011","View Full Record in Web of Science")</f>
        <v>View Full Record in Web of Science</v>
      </c>
    </row>
    <row r="788" spans="1:72" x14ac:dyDescent="0.15">
      <c r="A788" t="s">
        <v>6421</v>
      </c>
      <c r="B788" t="s">
        <v>8224</v>
      </c>
      <c r="C788" t="s">
        <v>74</v>
      </c>
      <c r="D788" t="s">
        <v>8181</v>
      </c>
      <c r="E788" t="s">
        <v>74</v>
      </c>
      <c r="F788" t="s">
        <v>8224</v>
      </c>
      <c r="G788" t="s">
        <v>74</v>
      </c>
      <c r="H788" t="s">
        <v>74</v>
      </c>
      <c r="I788" t="s">
        <v>8225</v>
      </c>
      <c r="J788" t="s">
        <v>8183</v>
      </c>
      <c r="K788" t="s">
        <v>8184</v>
      </c>
      <c r="L788" t="s">
        <v>74</v>
      </c>
      <c r="M788" t="s">
        <v>77</v>
      </c>
      <c r="N788" t="s">
        <v>6426</v>
      </c>
      <c r="O788" t="s">
        <v>8185</v>
      </c>
      <c r="P788" t="s">
        <v>8186</v>
      </c>
      <c r="Q788" t="s">
        <v>8187</v>
      </c>
      <c r="R788" t="s">
        <v>74</v>
      </c>
      <c r="S788" t="s">
        <v>74</v>
      </c>
      <c r="T788" t="s">
        <v>74</v>
      </c>
      <c r="U788" t="s">
        <v>74</v>
      </c>
      <c r="V788" t="s">
        <v>74</v>
      </c>
      <c r="W788" t="s">
        <v>74</v>
      </c>
      <c r="X788" t="s">
        <v>74</v>
      </c>
      <c r="Y788" t="s">
        <v>74</v>
      </c>
      <c r="Z788" t="s">
        <v>74</v>
      </c>
      <c r="AA788" t="s">
        <v>74</v>
      </c>
      <c r="AB788" t="s">
        <v>74</v>
      </c>
      <c r="AC788" t="s">
        <v>74</v>
      </c>
      <c r="AD788" t="s">
        <v>74</v>
      </c>
      <c r="AE788" t="s">
        <v>74</v>
      </c>
      <c r="AF788" t="s">
        <v>74</v>
      </c>
      <c r="AG788">
        <v>0</v>
      </c>
      <c r="AH788">
        <v>1</v>
      </c>
      <c r="AI788">
        <v>1</v>
      </c>
      <c r="AJ788">
        <v>0</v>
      </c>
      <c r="AK788">
        <v>2</v>
      </c>
      <c r="AL788" t="s">
        <v>7190</v>
      </c>
      <c r="AM788" t="s">
        <v>7191</v>
      </c>
      <c r="AN788" t="s">
        <v>7191</v>
      </c>
      <c r="AO788" t="s">
        <v>8188</v>
      </c>
      <c r="AP788" t="s">
        <v>74</v>
      </c>
      <c r="AQ788" t="s">
        <v>8189</v>
      </c>
      <c r="AR788" t="s">
        <v>8190</v>
      </c>
      <c r="AS788" t="s">
        <v>74</v>
      </c>
      <c r="AT788" t="s">
        <v>74</v>
      </c>
      <c r="AU788">
        <v>1993</v>
      </c>
      <c r="AV788">
        <v>8</v>
      </c>
      <c r="AW788" t="s">
        <v>74</v>
      </c>
      <c r="AX788" t="s">
        <v>74</v>
      </c>
      <c r="AY788" t="s">
        <v>74</v>
      </c>
      <c r="AZ788" t="s">
        <v>74</v>
      </c>
      <c r="BA788" t="s">
        <v>74</v>
      </c>
      <c r="BB788">
        <v>191</v>
      </c>
      <c r="BC788">
        <v>199</v>
      </c>
      <c r="BD788" t="s">
        <v>74</v>
      </c>
      <c r="BE788" t="s">
        <v>74</v>
      </c>
      <c r="BF788" t="s">
        <v>74</v>
      </c>
      <c r="BG788" t="s">
        <v>74</v>
      </c>
      <c r="BH788" t="s">
        <v>74</v>
      </c>
      <c r="BI788">
        <v>9</v>
      </c>
      <c r="BJ788" t="s">
        <v>452</v>
      </c>
      <c r="BK788" t="s">
        <v>6433</v>
      </c>
      <c r="BL788" t="s">
        <v>452</v>
      </c>
      <c r="BM788" t="s">
        <v>8191</v>
      </c>
      <c r="BN788" t="s">
        <v>74</v>
      </c>
      <c r="BO788" t="s">
        <v>74</v>
      </c>
      <c r="BP788" t="s">
        <v>74</v>
      </c>
      <c r="BQ788" t="s">
        <v>74</v>
      </c>
      <c r="BR788" t="s">
        <v>91</v>
      </c>
      <c r="BS788" t="s">
        <v>8226</v>
      </c>
      <c r="BT788" t="str">
        <f>HYPERLINK("https%3A%2F%2Fwww.webofscience.com%2Fwos%2Fwoscc%2Ffull-record%2FWOS:A1993BY25V00012","View Full Record in Web of Science")</f>
        <v>View Full Record in Web of Science</v>
      </c>
    </row>
    <row r="789" spans="1:72" x14ac:dyDescent="0.15">
      <c r="A789" t="s">
        <v>6421</v>
      </c>
      <c r="B789" t="s">
        <v>8227</v>
      </c>
      <c r="C789" t="s">
        <v>74</v>
      </c>
      <c r="D789" t="s">
        <v>8181</v>
      </c>
      <c r="E789" t="s">
        <v>74</v>
      </c>
      <c r="F789" t="s">
        <v>8227</v>
      </c>
      <c r="G789" t="s">
        <v>74</v>
      </c>
      <c r="H789" t="s">
        <v>74</v>
      </c>
      <c r="I789" t="s">
        <v>8228</v>
      </c>
      <c r="J789" t="s">
        <v>8183</v>
      </c>
      <c r="K789" t="s">
        <v>8184</v>
      </c>
      <c r="L789" t="s">
        <v>74</v>
      </c>
      <c r="M789" t="s">
        <v>77</v>
      </c>
      <c r="N789" t="s">
        <v>6426</v>
      </c>
      <c r="O789" t="s">
        <v>8185</v>
      </c>
      <c r="P789" t="s">
        <v>8186</v>
      </c>
      <c r="Q789" t="s">
        <v>8187</v>
      </c>
      <c r="R789" t="s">
        <v>74</v>
      </c>
      <c r="S789" t="s">
        <v>74</v>
      </c>
      <c r="T789" t="s">
        <v>74</v>
      </c>
      <c r="U789" t="s">
        <v>74</v>
      </c>
      <c r="V789" t="s">
        <v>74</v>
      </c>
      <c r="W789" t="s">
        <v>74</v>
      </c>
      <c r="X789" t="s">
        <v>74</v>
      </c>
      <c r="Y789" t="s">
        <v>74</v>
      </c>
      <c r="Z789" t="s">
        <v>74</v>
      </c>
      <c r="AA789" t="s">
        <v>74</v>
      </c>
      <c r="AB789" t="s">
        <v>74</v>
      </c>
      <c r="AC789" t="s">
        <v>74</v>
      </c>
      <c r="AD789" t="s">
        <v>74</v>
      </c>
      <c r="AE789" t="s">
        <v>74</v>
      </c>
      <c r="AF789" t="s">
        <v>74</v>
      </c>
      <c r="AG789">
        <v>0</v>
      </c>
      <c r="AH789">
        <v>0</v>
      </c>
      <c r="AI789">
        <v>0</v>
      </c>
      <c r="AJ789">
        <v>0</v>
      </c>
      <c r="AK789">
        <v>0</v>
      </c>
      <c r="AL789" t="s">
        <v>7190</v>
      </c>
      <c r="AM789" t="s">
        <v>7191</v>
      </c>
      <c r="AN789" t="s">
        <v>7191</v>
      </c>
      <c r="AO789" t="s">
        <v>8188</v>
      </c>
      <c r="AP789" t="s">
        <v>74</v>
      </c>
      <c r="AQ789" t="s">
        <v>8189</v>
      </c>
      <c r="AR789" t="s">
        <v>8190</v>
      </c>
      <c r="AS789" t="s">
        <v>74</v>
      </c>
      <c r="AT789" t="s">
        <v>74</v>
      </c>
      <c r="AU789">
        <v>1993</v>
      </c>
      <c r="AV789">
        <v>8</v>
      </c>
      <c r="AW789" t="s">
        <v>74</v>
      </c>
      <c r="AX789" t="s">
        <v>74</v>
      </c>
      <c r="AY789" t="s">
        <v>74</v>
      </c>
      <c r="AZ789" t="s">
        <v>74</v>
      </c>
      <c r="BA789" t="s">
        <v>74</v>
      </c>
      <c r="BB789">
        <v>201</v>
      </c>
      <c r="BC789">
        <v>217</v>
      </c>
      <c r="BD789" t="s">
        <v>74</v>
      </c>
      <c r="BE789" t="s">
        <v>74</v>
      </c>
      <c r="BF789" t="s">
        <v>74</v>
      </c>
      <c r="BG789" t="s">
        <v>74</v>
      </c>
      <c r="BH789" t="s">
        <v>74</v>
      </c>
      <c r="BI789">
        <v>17</v>
      </c>
      <c r="BJ789" t="s">
        <v>452</v>
      </c>
      <c r="BK789" t="s">
        <v>6433</v>
      </c>
      <c r="BL789" t="s">
        <v>452</v>
      </c>
      <c r="BM789" t="s">
        <v>8191</v>
      </c>
      <c r="BN789" t="s">
        <v>74</v>
      </c>
      <c r="BO789" t="s">
        <v>74</v>
      </c>
      <c r="BP789" t="s">
        <v>74</v>
      </c>
      <c r="BQ789" t="s">
        <v>74</v>
      </c>
      <c r="BR789" t="s">
        <v>91</v>
      </c>
      <c r="BS789" t="s">
        <v>8229</v>
      </c>
      <c r="BT789" t="str">
        <f>HYPERLINK("https%3A%2F%2Fwww.webofscience.com%2Fwos%2Fwoscc%2Ffull-record%2FWOS:A1993BY25V00013","View Full Record in Web of Science")</f>
        <v>View Full Record in Web of Science</v>
      </c>
    </row>
    <row r="790" spans="1:72" x14ac:dyDescent="0.15">
      <c r="A790" t="s">
        <v>72</v>
      </c>
      <c r="B790" t="s">
        <v>8230</v>
      </c>
      <c r="C790" t="s">
        <v>74</v>
      </c>
      <c r="D790" t="s">
        <v>74</v>
      </c>
      <c r="E790" t="s">
        <v>74</v>
      </c>
      <c r="F790" t="s">
        <v>8230</v>
      </c>
      <c r="G790" t="s">
        <v>74</v>
      </c>
      <c r="H790" t="s">
        <v>74</v>
      </c>
      <c r="I790" t="s">
        <v>8231</v>
      </c>
      <c r="J790" t="s">
        <v>2982</v>
      </c>
      <c r="K790" t="s">
        <v>74</v>
      </c>
      <c r="L790" t="s">
        <v>74</v>
      </c>
      <c r="M790" t="s">
        <v>77</v>
      </c>
      <c r="N790" t="s">
        <v>78</v>
      </c>
      <c r="O790" t="s">
        <v>74</v>
      </c>
      <c r="P790" t="s">
        <v>74</v>
      </c>
      <c r="Q790" t="s">
        <v>74</v>
      </c>
      <c r="R790" t="s">
        <v>74</v>
      </c>
      <c r="S790" t="s">
        <v>74</v>
      </c>
      <c r="T790" t="s">
        <v>74</v>
      </c>
      <c r="U790" t="s">
        <v>8232</v>
      </c>
      <c r="V790" t="s">
        <v>74</v>
      </c>
      <c r="W790" t="s">
        <v>74</v>
      </c>
      <c r="X790" t="s">
        <v>74</v>
      </c>
      <c r="Y790" t="s">
        <v>8233</v>
      </c>
      <c r="Z790" t="s">
        <v>74</v>
      </c>
      <c r="AA790" t="s">
        <v>8234</v>
      </c>
      <c r="AB790" t="s">
        <v>8235</v>
      </c>
      <c r="AC790" t="s">
        <v>74</v>
      </c>
      <c r="AD790" t="s">
        <v>74</v>
      </c>
      <c r="AE790" t="s">
        <v>74</v>
      </c>
      <c r="AF790" t="s">
        <v>74</v>
      </c>
      <c r="AG790">
        <v>45</v>
      </c>
      <c r="AH790">
        <v>49</v>
      </c>
      <c r="AI790">
        <v>58</v>
      </c>
      <c r="AJ790">
        <v>0</v>
      </c>
      <c r="AK790">
        <v>5</v>
      </c>
      <c r="AL790" t="s">
        <v>2987</v>
      </c>
      <c r="AM790" t="s">
        <v>2988</v>
      </c>
      <c r="AN790" t="s">
        <v>2989</v>
      </c>
      <c r="AO790" t="s">
        <v>2990</v>
      </c>
      <c r="AP790" t="s">
        <v>74</v>
      </c>
      <c r="AQ790" t="s">
        <v>74</v>
      </c>
      <c r="AR790" t="s">
        <v>2991</v>
      </c>
      <c r="AS790" t="s">
        <v>2992</v>
      </c>
      <c r="AT790" t="s">
        <v>6477</v>
      </c>
      <c r="AU790">
        <v>1993</v>
      </c>
      <c r="AV790">
        <v>39</v>
      </c>
      <c r="AW790">
        <v>1</v>
      </c>
      <c r="AX790" t="s">
        <v>74</v>
      </c>
      <c r="AY790" t="s">
        <v>74</v>
      </c>
      <c r="AZ790" t="s">
        <v>74</v>
      </c>
      <c r="BA790" t="s">
        <v>74</v>
      </c>
      <c r="BB790">
        <v>1</v>
      </c>
      <c r="BC790">
        <v>10</v>
      </c>
      <c r="BD790" t="s">
        <v>74</v>
      </c>
      <c r="BE790" t="s">
        <v>8236</v>
      </c>
      <c r="BF790" t="str">
        <f>HYPERLINK("http://dx.doi.org/10.1006/qres.1993.1001","http://dx.doi.org/10.1006/qres.1993.1001")</f>
        <v>http://dx.doi.org/10.1006/qres.1993.1001</v>
      </c>
      <c r="BG790" t="s">
        <v>74</v>
      </c>
      <c r="BH790" t="s">
        <v>74</v>
      </c>
      <c r="BI790">
        <v>10</v>
      </c>
      <c r="BJ790" t="s">
        <v>1661</v>
      </c>
      <c r="BK790" t="s">
        <v>88</v>
      </c>
      <c r="BL790" t="s">
        <v>1662</v>
      </c>
      <c r="BM790" t="s">
        <v>8237</v>
      </c>
      <c r="BN790" t="s">
        <v>74</v>
      </c>
      <c r="BO790" t="s">
        <v>74</v>
      </c>
      <c r="BP790" t="s">
        <v>74</v>
      </c>
      <c r="BQ790" t="s">
        <v>74</v>
      </c>
      <c r="BR790" t="s">
        <v>91</v>
      </c>
      <c r="BS790" t="s">
        <v>8238</v>
      </c>
      <c r="BT790" t="str">
        <f>HYPERLINK("https%3A%2F%2Fwww.webofscience.com%2Fwos%2Fwoscc%2Ffull-record%2FWOS:A1993KH64600001","View Full Record in Web of Science")</f>
        <v>View Full Record in Web of Science</v>
      </c>
    </row>
    <row r="791" spans="1:72" x14ac:dyDescent="0.15">
      <c r="A791" t="s">
        <v>72</v>
      </c>
      <c r="B791" t="s">
        <v>8239</v>
      </c>
      <c r="C791" t="s">
        <v>74</v>
      </c>
      <c r="D791" t="s">
        <v>74</v>
      </c>
      <c r="E791" t="s">
        <v>74</v>
      </c>
      <c r="F791" t="s">
        <v>8239</v>
      </c>
      <c r="G791" t="s">
        <v>74</v>
      </c>
      <c r="H791" t="s">
        <v>74</v>
      </c>
      <c r="I791" t="s">
        <v>8240</v>
      </c>
      <c r="J791" t="s">
        <v>8241</v>
      </c>
      <c r="K791" t="s">
        <v>74</v>
      </c>
      <c r="L791" t="s">
        <v>74</v>
      </c>
      <c r="M791" t="s">
        <v>77</v>
      </c>
      <c r="N791" t="s">
        <v>78</v>
      </c>
      <c r="O791" t="s">
        <v>74</v>
      </c>
      <c r="P791" t="s">
        <v>74</v>
      </c>
      <c r="Q791" t="s">
        <v>74</v>
      </c>
      <c r="R791" t="s">
        <v>74</v>
      </c>
      <c r="S791" t="s">
        <v>74</v>
      </c>
      <c r="T791" t="s">
        <v>74</v>
      </c>
      <c r="U791" t="s">
        <v>8242</v>
      </c>
      <c r="V791" t="s">
        <v>8243</v>
      </c>
      <c r="W791" t="s">
        <v>74</v>
      </c>
      <c r="X791" t="s">
        <v>74</v>
      </c>
      <c r="Y791" t="s">
        <v>74</v>
      </c>
      <c r="Z791" t="s">
        <v>74</v>
      </c>
      <c r="AA791" t="s">
        <v>74</v>
      </c>
      <c r="AB791" t="s">
        <v>74</v>
      </c>
      <c r="AC791" t="s">
        <v>74</v>
      </c>
      <c r="AD791" t="s">
        <v>74</v>
      </c>
      <c r="AE791" t="s">
        <v>74</v>
      </c>
      <c r="AF791" t="s">
        <v>74</v>
      </c>
      <c r="AG791">
        <v>30</v>
      </c>
      <c r="AH791">
        <v>35</v>
      </c>
      <c r="AI791">
        <v>39</v>
      </c>
      <c r="AJ791">
        <v>1</v>
      </c>
      <c r="AK791">
        <v>2</v>
      </c>
      <c r="AL791" t="s">
        <v>873</v>
      </c>
      <c r="AM791" t="s">
        <v>140</v>
      </c>
      <c r="AN791" t="s">
        <v>874</v>
      </c>
      <c r="AO791" t="s">
        <v>8244</v>
      </c>
      <c r="AP791" t="s">
        <v>74</v>
      </c>
      <c r="AQ791" t="s">
        <v>74</v>
      </c>
      <c r="AR791" t="s">
        <v>8245</v>
      </c>
      <c r="AS791" t="s">
        <v>8246</v>
      </c>
      <c r="AT791" t="s">
        <v>74</v>
      </c>
      <c r="AU791">
        <v>1993</v>
      </c>
      <c r="AV791">
        <v>12</v>
      </c>
      <c r="AW791">
        <v>3</v>
      </c>
      <c r="AX791" t="s">
        <v>74</v>
      </c>
      <c r="AY791" t="s">
        <v>74</v>
      </c>
      <c r="AZ791" t="s">
        <v>74</v>
      </c>
      <c r="BA791" t="s">
        <v>74</v>
      </c>
      <c r="BB791">
        <v>169</v>
      </c>
      <c r="BC791">
        <v>177</v>
      </c>
      <c r="BD791" t="s">
        <v>74</v>
      </c>
      <c r="BE791" t="s">
        <v>8247</v>
      </c>
      <c r="BF791" t="str">
        <f>HYPERLINK("http://dx.doi.org/10.1016/0277-3791(93)90051-M","http://dx.doi.org/10.1016/0277-3791(93)90051-M")</f>
        <v>http://dx.doi.org/10.1016/0277-3791(93)90051-M</v>
      </c>
      <c r="BG791" t="s">
        <v>74</v>
      </c>
      <c r="BH791" t="s">
        <v>74</v>
      </c>
      <c r="BI791">
        <v>9</v>
      </c>
      <c r="BJ791" t="s">
        <v>1661</v>
      </c>
      <c r="BK791" t="s">
        <v>88</v>
      </c>
      <c r="BL791" t="s">
        <v>1662</v>
      </c>
      <c r="BM791" t="s">
        <v>8248</v>
      </c>
      <c r="BN791" t="s">
        <v>74</v>
      </c>
      <c r="BO791" t="s">
        <v>74</v>
      </c>
      <c r="BP791" t="s">
        <v>74</v>
      </c>
      <c r="BQ791" t="s">
        <v>74</v>
      </c>
      <c r="BR791" t="s">
        <v>91</v>
      </c>
      <c r="BS791" t="s">
        <v>8249</v>
      </c>
      <c r="BT791" t="str">
        <f>HYPERLINK("https%3A%2F%2Fwww.webofscience.com%2Fwos%2Fwoscc%2Ffull-record%2FWOS:A1993MR65600002","View Full Record in Web of Science")</f>
        <v>View Full Record in Web of Science</v>
      </c>
    </row>
    <row r="792" spans="1:72" x14ac:dyDescent="0.15">
      <c r="A792" t="s">
        <v>72</v>
      </c>
      <c r="B792" t="s">
        <v>7781</v>
      </c>
      <c r="C792" t="s">
        <v>74</v>
      </c>
      <c r="D792" t="s">
        <v>74</v>
      </c>
      <c r="E792" t="s">
        <v>74</v>
      </c>
      <c r="F792" t="s">
        <v>7781</v>
      </c>
      <c r="G792" t="s">
        <v>74</v>
      </c>
      <c r="H792" t="s">
        <v>74</v>
      </c>
      <c r="I792" t="s">
        <v>8250</v>
      </c>
      <c r="J792" t="s">
        <v>8241</v>
      </c>
      <c r="K792" t="s">
        <v>74</v>
      </c>
      <c r="L792" t="s">
        <v>74</v>
      </c>
      <c r="M792" t="s">
        <v>77</v>
      </c>
      <c r="N792" t="s">
        <v>78</v>
      </c>
      <c r="O792" t="s">
        <v>74</v>
      </c>
      <c r="P792" t="s">
        <v>74</v>
      </c>
      <c r="Q792" t="s">
        <v>74</v>
      </c>
      <c r="R792" t="s">
        <v>74</v>
      </c>
      <c r="S792" t="s">
        <v>74</v>
      </c>
      <c r="T792" t="s">
        <v>74</v>
      </c>
      <c r="U792" t="s">
        <v>8251</v>
      </c>
      <c r="V792" t="s">
        <v>8252</v>
      </c>
      <c r="W792" t="s">
        <v>74</v>
      </c>
      <c r="X792" t="s">
        <v>74</v>
      </c>
      <c r="Y792" t="s">
        <v>8253</v>
      </c>
      <c r="Z792" t="s">
        <v>74</v>
      </c>
      <c r="AA792" t="s">
        <v>74</v>
      </c>
      <c r="AB792" t="s">
        <v>74</v>
      </c>
      <c r="AC792" t="s">
        <v>74</v>
      </c>
      <c r="AD792" t="s">
        <v>74</v>
      </c>
      <c r="AE792" t="s">
        <v>74</v>
      </c>
      <c r="AF792" t="s">
        <v>74</v>
      </c>
      <c r="AG792">
        <v>73</v>
      </c>
      <c r="AH792">
        <v>52</v>
      </c>
      <c r="AI792">
        <v>54</v>
      </c>
      <c r="AJ792">
        <v>0</v>
      </c>
      <c r="AK792">
        <v>5</v>
      </c>
      <c r="AL792" t="s">
        <v>873</v>
      </c>
      <c r="AM792" t="s">
        <v>140</v>
      </c>
      <c r="AN792" t="s">
        <v>1118</v>
      </c>
      <c r="AO792" t="s">
        <v>8244</v>
      </c>
      <c r="AP792" t="s">
        <v>74</v>
      </c>
      <c r="AQ792" t="s">
        <v>74</v>
      </c>
      <c r="AR792" t="s">
        <v>8245</v>
      </c>
      <c r="AS792" t="s">
        <v>8246</v>
      </c>
      <c r="AT792" t="s">
        <v>74</v>
      </c>
      <c r="AU792">
        <v>1993</v>
      </c>
      <c r="AV792">
        <v>12</v>
      </c>
      <c r="AW792">
        <v>10</v>
      </c>
      <c r="AX792" t="s">
        <v>74</v>
      </c>
      <c r="AY792" t="s">
        <v>74</v>
      </c>
      <c r="AZ792" t="s">
        <v>74</v>
      </c>
      <c r="BA792" t="s">
        <v>74</v>
      </c>
      <c r="BB792">
        <v>825</v>
      </c>
      <c r="BC792">
        <v>831</v>
      </c>
      <c r="BD792" t="s">
        <v>74</v>
      </c>
      <c r="BE792" t="s">
        <v>8254</v>
      </c>
      <c r="BF792" t="str">
        <f>HYPERLINK("http://dx.doi.org/10.1016/0277-3791(93)90021-D","http://dx.doi.org/10.1016/0277-3791(93)90021-D")</f>
        <v>http://dx.doi.org/10.1016/0277-3791(93)90021-D</v>
      </c>
      <c r="BG792" t="s">
        <v>74</v>
      </c>
      <c r="BH792" t="s">
        <v>74</v>
      </c>
      <c r="BI792">
        <v>7</v>
      </c>
      <c r="BJ792" t="s">
        <v>1661</v>
      </c>
      <c r="BK792" t="s">
        <v>88</v>
      </c>
      <c r="BL792" t="s">
        <v>1662</v>
      </c>
      <c r="BM792" t="s">
        <v>8255</v>
      </c>
      <c r="BN792" t="s">
        <v>74</v>
      </c>
      <c r="BO792" t="s">
        <v>965</v>
      </c>
      <c r="BP792" t="s">
        <v>74</v>
      </c>
      <c r="BQ792" t="s">
        <v>74</v>
      </c>
      <c r="BR792" t="s">
        <v>91</v>
      </c>
      <c r="BS792" t="s">
        <v>8256</v>
      </c>
      <c r="BT792" t="str">
        <f>HYPERLINK("https%3A%2F%2Fwww.webofscience.com%2Fwos%2Fwoscc%2Ffull-record%2FWOS:A1993NY34700001","View Full Record in Web of Science")</f>
        <v>View Full Record in Web of Science</v>
      </c>
    </row>
    <row r="793" spans="1:72" x14ac:dyDescent="0.15">
      <c r="A793" t="s">
        <v>72</v>
      </c>
      <c r="B793" t="s">
        <v>8257</v>
      </c>
      <c r="C793" t="s">
        <v>74</v>
      </c>
      <c r="D793" t="s">
        <v>74</v>
      </c>
      <c r="E793" t="s">
        <v>74</v>
      </c>
      <c r="F793" t="s">
        <v>8257</v>
      </c>
      <c r="G793" t="s">
        <v>74</v>
      </c>
      <c r="H793" t="s">
        <v>74</v>
      </c>
      <c r="I793" t="s">
        <v>8258</v>
      </c>
      <c r="J793" t="s">
        <v>8241</v>
      </c>
      <c r="K793" t="s">
        <v>74</v>
      </c>
      <c r="L793" t="s">
        <v>74</v>
      </c>
      <c r="M793" t="s">
        <v>77</v>
      </c>
      <c r="N793" t="s">
        <v>78</v>
      </c>
      <c r="O793" t="s">
        <v>74</v>
      </c>
      <c r="P793" t="s">
        <v>74</v>
      </c>
      <c r="Q793" t="s">
        <v>74</v>
      </c>
      <c r="R793" t="s">
        <v>74</v>
      </c>
      <c r="S793" t="s">
        <v>74</v>
      </c>
      <c r="T793" t="s">
        <v>74</v>
      </c>
      <c r="U793" t="s">
        <v>8259</v>
      </c>
      <c r="V793" t="s">
        <v>8260</v>
      </c>
      <c r="W793" t="s">
        <v>74</v>
      </c>
      <c r="X793" t="s">
        <v>74</v>
      </c>
      <c r="Y793" t="s">
        <v>8261</v>
      </c>
      <c r="Z793" t="s">
        <v>74</v>
      </c>
      <c r="AA793" t="s">
        <v>74</v>
      </c>
      <c r="AB793" t="s">
        <v>8262</v>
      </c>
      <c r="AC793" t="s">
        <v>74</v>
      </c>
      <c r="AD793" t="s">
        <v>74</v>
      </c>
      <c r="AE793" t="s">
        <v>74</v>
      </c>
      <c r="AF793" t="s">
        <v>74</v>
      </c>
      <c r="AG793">
        <v>37</v>
      </c>
      <c r="AH793">
        <v>54</v>
      </c>
      <c r="AI793">
        <v>61</v>
      </c>
      <c r="AJ793">
        <v>1</v>
      </c>
      <c r="AK793">
        <v>4</v>
      </c>
      <c r="AL793" t="s">
        <v>873</v>
      </c>
      <c r="AM793" t="s">
        <v>140</v>
      </c>
      <c r="AN793" t="s">
        <v>874</v>
      </c>
      <c r="AO793" t="s">
        <v>8244</v>
      </c>
      <c r="AP793" t="s">
        <v>74</v>
      </c>
      <c r="AQ793" t="s">
        <v>74</v>
      </c>
      <c r="AR793" t="s">
        <v>8245</v>
      </c>
      <c r="AS793" t="s">
        <v>8246</v>
      </c>
      <c r="AT793" t="s">
        <v>74</v>
      </c>
      <c r="AU793">
        <v>1993</v>
      </c>
      <c r="AV793">
        <v>12</v>
      </c>
      <c r="AW793">
        <v>10</v>
      </c>
      <c r="AX793" t="s">
        <v>74</v>
      </c>
      <c r="AY793" t="s">
        <v>74</v>
      </c>
      <c r="AZ793" t="s">
        <v>74</v>
      </c>
      <c r="BA793" t="s">
        <v>74</v>
      </c>
      <c r="BB793">
        <v>889</v>
      </c>
      <c r="BC793">
        <v>897</v>
      </c>
      <c r="BD793" t="s">
        <v>74</v>
      </c>
      <c r="BE793" t="s">
        <v>8263</v>
      </c>
      <c r="BF793" t="str">
        <f>HYPERLINK("http://dx.doi.org/10.1016/0277-3791(93)90027-J","http://dx.doi.org/10.1016/0277-3791(93)90027-J")</f>
        <v>http://dx.doi.org/10.1016/0277-3791(93)90027-J</v>
      </c>
      <c r="BG793" t="s">
        <v>74</v>
      </c>
      <c r="BH793" t="s">
        <v>74</v>
      </c>
      <c r="BI793">
        <v>9</v>
      </c>
      <c r="BJ793" t="s">
        <v>1661</v>
      </c>
      <c r="BK793" t="s">
        <v>88</v>
      </c>
      <c r="BL793" t="s">
        <v>1662</v>
      </c>
      <c r="BM793" t="s">
        <v>8255</v>
      </c>
      <c r="BN793" t="s">
        <v>74</v>
      </c>
      <c r="BO793" t="s">
        <v>74</v>
      </c>
      <c r="BP793" t="s">
        <v>74</v>
      </c>
      <c r="BQ793" t="s">
        <v>74</v>
      </c>
      <c r="BR793" t="s">
        <v>91</v>
      </c>
      <c r="BS793" t="s">
        <v>8264</v>
      </c>
      <c r="BT793" t="str">
        <f>HYPERLINK("https%3A%2F%2Fwww.webofscience.com%2Fwos%2Fwoscc%2Ffull-record%2FWOS:A1993NY34700007","View Full Record in Web of Science")</f>
        <v>View Full Record in Web of Science</v>
      </c>
    </row>
    <row r="794" spans="1:72" x14ac:dyDescent="0.15">
      <c r="A794" t="s">
        <v>72</v>
      </c>
      <c r="B794" t="s">
        <v>8265</v>
      </c>
      <c r="C794" t="s">
        <v>74</v>
      </c>
      <c r="D794" t="s">
        <v>74</v>
      </c>
      <c r="E794" t="s">
        <v>74</v>
      </c>
      <c r="F794" t="s">
        <v>8265</v>
      </c>
      <c r="G794" t="s">
        <v>74</v>
      </c>
      <c r="H794" t="s">
        <v>74</v>
      </c>
      <c r="I794" t="s">
        <v>8266</v>
      </c>
      <c r="J794" t="s">
        <v>8267</v>
      </c>
      <c r="K794" t="s">
        <v>74</v>
      </c>
      <c r="L794" t="s">
        <v>74</v>
      </c>
      <c r="M794" t="s">
        <v>77</v>
      </c>
      <c r="N794" t="s">
        <v>78</v>
      </c>
      <c r="O794" t="s">
        <v>74</v>
      </c>
      <c r="P794" t="s">
        <v>74</v>
      </c>
      <c r="Q794" t="s">
        <v>74</v>
      </c>
      <c r="R794" t="s">
        <v>74</v>
      </c>
      <c r="S794" t="s">
        <v>74</v>
      </c>
      <c r="T794" t="s">
        <v>8268</v>
      </c>
      <c r="U794" t="s">
        <v>8269</v>
      </c>
      <c r="V794" t="s">
        <v>8270</v>
      </c>
      <c r="W794" t="s">
        <v>74</v>
      </c>
      <c r="X794" t="s">
        <v>74</v>
      </c>
      <c r="Y794" t="s">
        <v>8271</v>
      </c>
      <c r="Z794" t="s">
        <v>74</v>
      </c>
      <c r="AA794" t="s">
        <v>74</v>
      </c>
      <c r="AB794" t="s">
        <v>74</v>
      </c>
      <c r="AC794" t="s">
        <v>74</v>
      </c>
      <c r="AD794" t="s">
        <v>74</v>
      </c>
      <c r="AE794" t="s">
        <v>74</v>
      </c>
      <c r="AF794" t="s">
        <v>74</v>
      </c>
      <c r="AG794">
        <v>87</v>
      </c>
      <c r="AH794">
        <v>1</v>
      </c>
      <c r="AI794">
        <v>1</v>
      </c>
      <c r="AJ794">
        <v>0</v>
      </c>
      <c r="AK794">
        <v>1</v>
      </c>
      <c r="AL794" t="s">
        <v>8272</v>
      </c>
      <c r="AM794" t="s">
        <v>8273</v>
      </c>
      <c r="AN794" t="s">
        <v>8274</v>
      </c>
      <c r="AO794" t="s">
        <v>8275</v>
      </c>
      <c r="AP794" t="s">
        <v>74</v>
      </c>
      <c r="AQ794" t="s">
        <v>74</v>
      </c>
      <c r="AR794" t="s">
        <v>8276</v>
      </c>
      <c r="AS794" t="s">
        <v>8277</v>
      </c>
      <c r="AT794" t="s">
        <v>74</v>
      </c>
      <c r="AU794">
        <v>1993</v>
      </c>
      <c r="AV794" t="s">
        <v>74</v>
      </c>
      <c r="AW794">
        <v>3</v>
      </c>
      <c r="AX794" t="s">
        <v>74</v>
      </c>
      <c r="AY794" t="s">
        <v>74</v>
      </c>
      <c r="AZ794" t="s">
        <v>74</v>
      </c>
      <c r="BA794" t="s">
        <v>74</v>
      </c>
      <c r="BB794">
        <v>1</v>
      </c>
      <c r="BC794">
        <v>27</v>
      </c>
      <c r="BD794" t="s">
        <v>74</v>
      </c>
      <c r="BE794" t="s">
        <v>74</v>
      </c>
      <c r="BF794" t="s">
        <v>74</v>
      </c>
      <c r="BG794" t="s">
        <v>74</v>
      </c>
      <c r="BH794" t="s">
        <v>74</v>
      </c>
      <c r="BI794">
        <v>27</v>
      </c>
      <c r="BJ794" t="s">
        <v>7085</v>
      </c>
      <c r="BK794" t="s">
        <v>88</v>
      </c>
      <c r="BL794" t="s">
        <v>89</v>
      </c>
      <c r="BM794" t="s">
        <v>8278</v>
      </c>
      <c r="BN794" t="s">
        <v>74</v>
      </c>
      <c r="BO794" t="s">
        <v>74</v>
      </c>
      <c r="BP794" t="s">
        <v>74</v>
      </c>
      <c r="BQ794" t="s">
        <v>74</v>
      </c>
      <c r="BR794" t="s">
        <v>91</v>
      </c>
      <c r="BS794" t="s">
        <v>8279</v>
      </c>
      <c r="BT794" t="str">
        <f>HYPERLINK("https%3A%2F%2Fwww.webofscience.com%2Fwos%2Fwoscc%2Ffull-record%2FWOS:A1993ME12000001","View Full Record in Web of Science")</f>
        <v>View Full Record in Web of Science</v>
      </c>
    </row>
    <row r="795" spans="1:72" x14ac:dyDescent="0.15">
      <c r="A795" t="s">
        <v>72</v>
      </c>
      <c r="B795" t="s">
        <v>8280</v>
      </c>
      <c r="C795" t="s">
        <v>74</v>
      </c>
      <c r="D795" t="s">
        <v>74</v>
      </c>
      <c r="E795" t="s">
        <v>74</v>
      </c>
      <c r="F795" t="s">
        <v>8280</v>
      </c>
      <c r="G795" t="s">
        <v>74</v>
      </c>
      <c r="H795" t="s">
        <v>74</v>
      </c>
      <c r="I795" t="s">
        <v>8281</v>
      </c>
      <c r="J795" t="s">
        <v>1972</v>
      </c>
      <c r="K795" t="s">
        <v>74</v>
      </c>
      <c r="L795" t="s">
        <v>74</v>
      </c>
      <c r="M795" t="s">
        <v>77</v>
      </c>
      <c r="N795" t="s">
        <v>78</v>
      </c>
      <c r="O795" t="s">
        <v>74</v>
      </c>
      <c r="P795" t="s">
        <v>74</v>
      </c>
      <c r="Q795" t="s">
        <v>74</v>
      </c>
      <c r="R795" t="s">
        <v>74</v>
      </c>
      <c r="S795" t="s">
        <v>74</v>
      </c>
      <c r="T795" t="s">
        <v>74</v>
      </c>
      <c r="U795" t="s">
        <v>8282</v>
      </c>
      <c r="V795" t="s">
        <v>8283</v>
      </c>
      <c r="W795" t="s">
        <v>8284</v>
      </c>
      <c r="X795" t="s">
        <v>8285</v>
      </c>
      <c r="Y795" t="s">
        <v>74</v>
      </c>
      <c r="Z795" t="s">
        <v>74</v>
      </c>
      <c r="AA795" t="s">
        <v>74</v>
      </c>
      <c r="AB795" t="s">
        <v>1977</v>
      </c>
      <c r="AC795" t="s">
        <v>74</v>
      </c>
      <c r="AD795" t="s">
        <v>74</v>
      </c>
      <c r="AE795" t="s">
        <v>74</v>
      </c>
      <c r="AF795" t="s">
        <v>74</v>
      </c>
      <c r="AG795">
        <v>28</v>
      </c>
      <c r="AH795">
        <v>5</v>
      </c>
      <c r="AI795">
        <v>5</v>
      </c>
      <c r="AJ795">
        <v>1</v>
      </c>
      <c r="AK795">
        <v>2</v>
      </c>
      <c r="AL795" t="s">
        <v>1978</v>
      </c>
      <c r="AM795" t="s">
        <v>178</v>
      </c>
      <c r="AN795" t="s">
        <v>1979</v>
      </c>
      <c r="AO795" t="s">
        <v>1980</v>
      </c>
      <c r="AP795" t="s">
        <v>1981</v>
      </c>
      <c r="AQ795" t="s">
        <v>74</v>
      </c>
      <c r="AR795" t="s">
        <v>1982</v>
      </c>
      <c r="AS795" t="s">
        <v>1983</v>
      </c>
      <c r="AT795" t="s">
        <v>6477</v>
      </c>
      <c r="AU795">
        <v>1993</v>
      </c>
      <c r="AV795">
        <v>43</v>
      </c>
      <c r="AW795">
        <v>1</v>
      </c>
      <c r="AX795" t="s">
        <v>74</v>
      </c>
      <c r="AY795" t="s">
        <v>74</v>
      </c>
      <c r="AZ795" t="s">
        <v>74</v>
      </c>
      <c r="BA795" t="s">
        <v>74</v>
      </c>
      <c r="BB795">
        <v>11</v>
      </c>
      <c r="BC795">
        <v>21</v>
      </c>
      <c r="BD795" t="s">
        <v>74</v>
      </c>
      <c r="BE795" t="s">
        <v>8286</v>
      </c>
      <c r="BF795" t="str">
        <f>HYPERLINK("http://dx.doi.org/10.1016/0034-4257(93)90060-B","http://dx.doi.org/10.1016/0034-4257(93)90060-B")</f>
        <v>http://dx.doi.org/10.1016/0034-4257(93)90060-B</v>
      </c>
      <c r="BG795" t="s">
        <v>74</v>
      </c>
      <c r="BH795" t="s">
        <v>74</v>
      </c>
      <c r="BI795">
        <v>11</v>
      </c>
      <c r="BJ795" t="s">
        <v>1985</v>
      </c>
      <c r="BK795" t="s">
        <v>88</v>
      </c>
      <c r="BL795" t="s">
        <v>1986</v>
      </c>
      <c r="BM795" t="s">
        <v>8287</v>
      </c>
      <c r="BN795" t="s">
        <v>74</v>
      </c>
      <c r="BO795" t="s">
        <v>74</v>
      </c>
      <c r="BP795" t="s">
        <v>74</v>
      </c>
      <c r="BQ795" t="s">
        <v>74</v>
      </c>
      <c r="BR795" t="s">
        <v>91</v>
      </c>
      <c r="BS795" t="s">
        <v>8288</v>
      </c>
      <c r="BT795" t="str">
        <f>HYPERLINK("https%3A%2F%2Fwww.webofscience.com%2Fwos%2Fwoscc%2Ffull-record%2FWOS:A1993KG60200002","View Full Record in Web of Science")</f>
        <v>View Full Record in Web of Science</v>
      </c>
    </row>
    <row r="796" spans="1:72" x14ac:dyDescent="0.15">
      <c r="A796" t="s">
        <v>72</v>
      </c>
      <c r="B796" t="s">
        <v>8289</v>
      </c>
      <c r="C796" t="s">
        <v>74</v>
      </c>
      <c r="D796" t="s">
        <v>74</v>
      </c>
      <c r="E796" t="s">
        <v>74</v>
      </c>
      <c r="F796" t="s">
        <v>8289</v>
      </c>
      <c r="G796" t="s">
        <v>74</v>
      </c>
      <c r="H796" t="s">
        <v>74</v>
      </c>
      <c r="I796" t="s">
        <v>8290</v>
      </c>
      <c r="J796" t="s">
        <v>466</v>
      </c>
      <c r="K796" t="s">
        <v>74</v>
      </c>
      <c r="L796" t="s">
        <v>74</v>
      </c>
      <c r="M796" t="s">
        <v>77</v>
      </c>
      <c r="N796" t="s">
        <v>78</v>
      </c>
      <c r="O796" t="s">
        <v>74</v>
      </c>
      <c r="P796" t="s">
        <v>74</v>
      </c>
      <c r="Q796" t="s">
        <v>74</v>
      </c>
      <c r="R796" t="s">
        <v>74</v>
      </c>
      <c r="S796" t="s">
        <v>74</v>
      </c>
      <c r="T796" t="s">
        <v>74</v>
      </c>
      <c r="U796" t="s">
        <v>8291</v>
      </c>
      <c r="V796" t="s">
        <v>8292</v>
      </c>
      <c r="W796" t="s">
        <v>8293</v>
      </c>
      <c r="X796" t="s">
        <v>6462</v>
      </c>
      <c r="Y796" t="s">
        <v>8294</v>
      </c>
      <c r="Z796" t="s">
        <v>74</v>
      </c>
      <c r="AA796" t="s">
        <v>8295</v>
      </c>
      <c r="AB796" t="s">
        <v>74</v>
      </c>
      <c r="AC796" t="s">
        <v>74</v>
      </c>
      <c r="AD796" t="s">
        <v>74</v>
      </c>
      <c r="AE796" t="s">
        <v>74</v>
      </c>
      <c r="AF796" t="s">
        <v>74</v>
      </c>
      <c r="AG796">
        <v>37</v>
      </c>
      <c r="AH796">
        <v>179</v>
      </c>
      <c r="AI796">
        <v>184</v>
      </c>
      <c r="AJ796">
        <v>1</v>
      </c>
      <c r="AK796">
        <v>16</v>
      </c>
      <c r="AL796" t="s">
        <v>474</v>
      </c>
      <c r="AM796" t="s">
        <v>257</v>
      </c>
      <c r="AN796" t="s">
        <v>475</v>
      </c>
      <c r="AO796" t="s">
        <v>476</v>
      </c>
      <c r="AP796" t="s">
        <v>74</v>
      </c>
      <c r="AQ796" t="s">
        <v>74</v>
      </c>
      <c r="AR796" t="s">
        <v>466</v>
      </c>
      <c r="AS796" t="s">
        <v>477</v>
      </c>
      <c r="AT796" t="s">
        <v>8296</v>
      </c>
      <c r="AU796">
        <v>1993</v>
      </c>
      <c r="AV796">
        <v>259</v>
      </c>
      <c r="AW796">
        <v>5091</v>
      </c>
      <c r="AX796" t="s">
        <v>74</v>
      </c>
      <c r="AY796" t="s">
        <v>74</v>
      </c>
      <c r="AZ796" t="s">
        <v>74</v>
      </c>
      <c r="BA796" t="s">
        <v>74</v>
      </c>
      <c r="BB796">
        <v>71</v>
      </c>
      <c r="BC796">
        <v>74</v>
      </c>
      <c r="BD796" t="s">
        <v>74</v>
      </c>
      <c r="BE796" t="s">
        <v>8297</v>
      </c>
      <c r="BF796" t="str">
        <f>HYPERLINK("http://dx.doi.org/10.1126/science.259.5091.71","http://dx.doi.org/10.1126/science.259.5091.71")</f>
        <v>http://dx.doi.org/10.1126/science.259.5091.71</v>
      </c>
      <c r="BG796" t="s">
        <v>74</v>
      </c>
      <c r="BH796" t="s">
        <v>74</v>
      </c>
      <c r="BI796">
        <v>4</v>
      </c>
      <c r="BJ796" t="s">
        <v>361</v>
      </c>
      <c r="BK796" t="s">
        <v>88</v>
      </c>
      <c r="BL796" t="s">
        <v>362</v>
      </c>
      <c r="BM796" t="s">
        <v>8298</v>
      </c>
      <c r="BN796">
        <v>17757475</v>
      </c>
      <c r="BO796" t="s">
        <v>74</v>
      </c>
      <c r="BP796" t="s">
        <v>74</v>
      </c>
      <c r="BQ796" t="s">
        <v>74</v>
      </c>
      <c r="BR796" t="s">
        <v>91</v>
      </c>
      <c r="BS796" t="s">
        <v>8299</v>
      </c>
      <c r="BT796" t="str">
        <f>HYPERLINK("https%3A%2F%2Fwww.webofscience.com%2Fwos%2Fwoscc%2Ffull-record%2FWOS:A1993KE60100030","View Full Record in Web of Science")</f>
        <v>View Full Record in Web of Science</v>
      </c>
    </row>
    <row r="797" spans="1:72" x14ac:dyDescent="0.15">
      <c r="A797" t="s">
        <v>72</v>
      </c>
      <c r="B797" t="s">
        <v>8300</v>
      </c>
      <c r="C797" t="s">
        <v>74</v>
      </c>
      <c r="D797" t="s">
        <v>74</v>
      </c>
      <c r="E797" t="s">
        <v>74</v>
      </c>
      <c r="F797" t="s">
        <v>8300</v>
      </c>
      <c r="G797" t="s">
        <v>74</v>
      </c>
      <c r="H797" t="s">
        <v>74</v>
      </c>
      <c r="I797" t="s">
        <v>8301</v>
      </c>
      <c r="J797" t="s">
        <v>8302</v>
      </c>
      <c r="K797" t="s">
        <v>74</v>
      </c>
      <c r="L797" t="s">
        <v>74</v>
      </c>
      <c r="M797" t="s">
        <v>77</v>
      </c>
      <c r="N797" t="s">
        <v>78</v>
      </c>
      <c r="O797" t="s">
        <v>74</v>
      </c>
      <c r="P797" t="s">
        <v>74</v>
      </c>
      <c r="Q797" t="s">
        <v>74</v>
      </c>
      <c r="R797" t="s">
        <v>74</v>
      </c>
      <c r="S797" t="s">
        <v>74</v>
      </c>
      <c r="T797" t="s">
        <v>74</v>
      </c>
      <c r="U797" t="s">
        <v>8303</v>
      </c>
      <c r="V797" t="s">
        <v>8304</v>
      </c>
      <c r="W797" t="s">
        <v>8305</v>
      </c>
      <c r="X797" t="s">
        <v>8306</v>
      </c>
      <c r="Y797" t="s">
        <v>74</v>
      </c>
      <c r="Z797" t="s">
        <v>74</v>
      </c>
      <c r="AA797" t="s">
        <v>74</v>
      </c>
      <c r="AB797" t="s">
        <v>74</v>
      </c>
      <c r="AC797" t="s">
        <v>74</v>
      </c>
      <c r="AD797" t="s">
        <v>74</v>
      </c>
      <c r="AE797" t="s">
        <v>74</v>
      </c>
      <c r="AF797" t="s">
        <v>74</v>
      </c>
      <c r="AG797">
        <v>24</v>
      </c>
      <c r="AH797">
        <v>8</v>
      </c>
      <c r="AI797">
        <v>9</v>
      </c>
      <c r="AJ797">
        <v>0</v>
      </c>
      <c r="AK797">
        <v>4</v>
      </c>
      <c r="AL797" t="s">
        <v>119</v>
      </c>
      <c r="AM797" t="s">
        <v>120</v>
      </c>
      <c r="AN797" t="s">
        <v>121</v>
      </c>
      <c r="AO797" t="s">
        <v>8307</v>
      </c>
      <c r="AP797" t="s">
        <v>74</v>
      </c>
      <c r="AQ797" t="s">
        <v>74</v>
      </c>
      <c r="AR797" t="s">
        <v>8308</v>
      </c>
      <c r="AS797" t="s">
        <v>8309</v>
      </c>
      <c r="AT797" t="s">
        <v>6477</v>
      </c>
      <c r="AU797">
        <v>1993</v>
      </c>
      <c r="AV797">
        <v>82</v>
      </c>
      <c r="AW797" t="s">
        <v>2492</v>
      </c>
      <c r="AX797" t="s">
        <v>74</v>
      </c>
      <c r="AY797" t="s">
        <v>74</v>
      </c>
      <c r="AZ797" t="s">
        <v>74</v>
      </c>
      <c r="BA797" t="s">
        <v>74</v>
      </c>
      <c r="BB797">
        <v>157</v>
      </c>
      <c r="BC797">
        <v>171</v>
      </c>
      <c r="BD797" t="s">
        <v>74</v>
      </c>
      <c r="BE797" t="s">
        <v>8310</v>
      </c>
      <c r="BF797" t="str">
        <f>HYPERLINK("http://dx.doi.org/10.1016/0037-0738(93)90119-P","http://dx.doi.org/10.1016/0037-0738(93)90119-P")</f>
        <v>http://dx.doi.org/10.1016/0037-0738(93)90119-P</v>
      </c>
      <c r="BG797" t="s">
        <v>74</v>
      </c>
      <c r="BH797" t="s">
        <v>74</v>
      </c>
      <c r="BI797">
        <v>15</v>
      </c>
      <c r="BJ797" t="s">
        <v>452</v>
      </c>
      <c r="BK797" t="s">
        <v>88</v>
      </c>
      <c r="BL797" t="s">
        <v>452</v>
      </c>
      <c r="BM797" t="s">
        <v>8311</v>
      </c>
      <c r="BN797" t="s">
        <v>74</v>
      </c>
      <c r="BO797" t="s">
        <v>74</v>
      </c>
      <c r="BP797" t="s">
        <v>74</v>
      </c>
      <c r="BQ797" t="s">
        <v>74</v>
      </c>
      <c r="BR797" t="s">
        <v>91</v>
      </c>
      <c r="BS797" t="s">
        <v>8312</v>
      </c>
      <c r="BT797" t="str">
        <f>HYPERLINK("https%3A%2F%2Fwww.webofscience.com%2Fwos%2Fwoscc%2Ffull-record%2FWOS:A1993KM01900012","View Full Record in Web of Science")</f>
        <v>View Full Record in Web of Science</v>
      </c>
    </row>
    <row r="798" spans="1:72" x14ac:dyDescent="0.15">
      <c r="A798" t="s">
        <v>72</v>
      </c>
      <c r="B798" t="s">
        <v>8313</v>
      </c>
      <c r="C798" t="s">
        <v>74</v>
      </c>
      <c r="D798" t="s">
        <v>74</v>
      </c>
      <c r="E798" t="s">
        <v>74</v>
      </c>
      <c r="F798" t="s">
        <v>8313</v>
      </c>
      <c r="G798" t="s">
        <v>74</v>
      </c>
      <c r="H798" t="s">
        <v>74</v>
      </c>
      <c r="I798" t="s">
        <v>8314</v>
      </c>
      <c r="J798" t="s">
        <v>8302</v>
      </c>
      <c r="K798" t="s">
        <v>74</v>
      </c>
      <c r="L798" t="s">
        <v>74</v>
      </c>
      <c r="M798" t="s">
        <v>77</v>
      </c>
      <c r="N798" t="s">
        <v>78</v>
      </c>
      <c r="O798" t="s">
        <v>74</v>
      </c>
      <c r="P798" t="s">
        <v>74</v>
      </c>
      <c r="Q798" t="s">
        <v>74</v>
      </c>
      <c r="R798" t="s">
        <v>74</v>
      </c>
      <c r="S798" t="s">
        <v>74</v>
      </c>
      <c r="T798" t="s">
        <v>74</v>
      </c>
      <c r="U798" t="s">
        <v>8315</v>
      </c>
      <c r="V798" t="s">
        <v>8316</v>
      </c>
      <c r="W798" t="s">
        <v>8317</v>
      </c>
      <c r="X798" t="s">
        <v>8318</v>
      </c>
      <c r="Y798" t="s">
        <v>74</v>
      </c>
      <c r="Z798" t="s">
        <v>74</v>
      </c>
      <c r="AA798" t="s">
        <v>8319</v>
      </c>
      <c r="AB798" t="s">
        <v>74</v>
      </c>
      <c r="AC798" t="s">
        <v>74</v>
      </c>
      <c r="AD798" t="s">
        <v>74</v>
      </c>
      <c r="AE798" t="s">
        <v>74</v>
      </c>
      <c r="AF798" t="s">
        <v>74</v>
      </c>
      <c r="AG798">
        <v>24</v>
      </c>
      <c r="AH798">
        <v>37</v>
      </c>
      <c r="AI798">
        <v>38</v>
      </c>
      <c r="AJ798">
        <v>0</v>
      </c>
      <c r="AK798">
        <v>5</v>
      </c>
      <c r="AL798" t="s">
        <v>119</v>
      </c>
      <c r="AM798" t="s">
        <v>120</v>
      </c>
      <c r="AN798" t="s">
        <v>121</v>
      </c>
      <c r="AO798" t="s">
        <v>8307</v>
      </c>
      <c r="AP798" t="s">
        <v>74</v>
      </c>
      <c r="AQ798" t="s">
        <v>74</v>
      </c>
      <c r="AR798" t="s">
        <v>8308</v>
      </c>
      <c r="AS798" t="s">
        <v>8309</v>
      </c>
      <c r="AT798" t="s">
        <v>6477</v>
      </c>
      <c r="AU798">
        <v>1993</v>
      </c>
      <c r="AV798">
        <v>82</v>
      </c>
      <c r="AW798" t="s">
        <v>2492</v>
      </c>
      <c r="AX798" t="s">
        <v>74</v>
      </c>
      <c r="AY798" t="s">
        <v>74</v>
      </c>
      <c r="AZ798" t="s">
        <v>74</v>
      </c>
      <c r="BA798" t="s">
        <v>74</v>
      </c>
      <c r="BB798">
        <v>173</v>
      </c>
      <c r="BC798">
        <v>187</v>
      </c>
      <c r="BD798" t="s">
        <v>74</v>
      </c>
      <c r="BE798" t="s">
        <v>8320</v>
      </c>
      <c r="BF798" t="str">
        <f>HYPERLINK("http://dx.doi.org/10.1016/0037-0738(93)90120-T","http://dx.doi.org/10.1016/0037-0738(93)90120-T")</f>
        <v>http://dx.doi.org/10.1016/0037-0738(93)90120-T</v>
      </c>
      <c r="BG798" t="s">
        <v>74</v>
      </c>
      <c r="BH798" t="s">
        <v>74</v>
      </c>
      <c r="BI798">
        <v>15</v>
      </c>
      <c r="BJ798" t="s">
        <v>452</v>
      </c>
      <c r="BK798" t="s">
        <v>88</v>
      </c>
      <c r="BL798" t="s">
        <v>452</v>
      </c>
      <c r="BM798" t="s">
        <v>8311</v>
      </c>
      <c r="BN798" t="s">
        <v>74</v>
      </c>
      <c r="BO798" t="s">
        <v>74</v>
      </c>
      <c r="BP798" t="s">
        <v>74</v>
      </c>
      <c r="BQ798" t="s">
        <v>74</v>
      </c>
      <c r="BR798" t="s">
        <v>91</v>
      </c>
      <c r="BS798" t="s">
        <v>8321</v>
      </c>
      <c r="BT798" t="str">
        <f>HYPERLINK("https%3A%2F%2Fwww.webofscience.com%2Fwos%2Fwoscc%2Ffull-record%2FWOS:A1993KM01900013","View Full Record in Web of Science")</f>
        <v>View Full Record in Web of Science</v>
      </c>
    </row>
    <row r="799" spans="1:72" x14ac:dyDescent="0.15">
      <c r="A799" t="s">
        <v>72</v>
      </c>
      <c r="B799" t="s">
        <v>8322</v>
      </c>
      <c r="C799" t="s">
        <v>74</v>
      </c>
      <c r="D799" t="s">
        <v>74</v>
      </c>
      <c r="E799" t="s">
        <v>74</v>
      </c>
      <c r="F799" t="s">
        <v>8322</v>
      </c>
      <c r="G799" t="s">
        <v>74</v>
      </c>
      <c r="H799" t="s">
        <v>74</v>
      </c>
      <c r="I799" t="s">
        <v>8323</v>
      </c>
      <c r="J799" t="s">
        <v>8324</v>
      </c>
      <c r="K799" t="s">
        <v>74</v>
      </c>
      <c r="L799" t="s">
        <v>74</v>
      </c>
      <c r="M799" t="s">
        <v>77</v>
      </c>
      <c r="N799" t="s">
        <v>599</v>
      </c>
      <c r="O799" t="s">
        <v>74</v>
      </c>
      <c r="P799" t="s">
        <v>74</v>
      </c>
      <c r="Q799" t="s">
        <v>74</v>
      </c>
      <c r="R799" t="s">
        <v>74</v>
      </c>
      <c r="S799" t="s">
        <v>74</v>
      </c>
      <c r="T799" t="s">
        <v>74</v>
      </c>
      <c r="U799" t="s">
        <v>74</v>
      </c>
      <c r="V799" t="s">
        <v>8325</v>
      </c>
      <c r="W799" t="s">
        <v>8326</v>
      </c>
      <c r="X799" t="s">
        <v>74</v>
      </c>
      <c r="Y799" t="s">
        <v>8327</v>
      </c>
      <c r="Z799" t="s">
        <v>74</v>
      </c>
      <c r="AA799" t="s">
        <v>74</v>
      </c>
      <c r="AB799" t="s">
        <v>74</v>
      </c>
      <c r="AC799" t="s">
        <v>74</v>
      </c>
      <c r="AD799" t="s">
        <v>74</v>
      </c>
      <c r="AE799" t="s">
        <v>74</v>
      </c>
      <c r="AF799" t="s">
        <v>74</v>
      </c>
      <c r="AG799">
        <v>8</v>
      </c>
      <c r="AH799">
        <v>11</v>
      </c>
      <c r="AI799">
        <v>13</v>
      </c>
      <c r="AJ799">
        <v>0</v>
      </c>
      <c r="AK799">
        <v>0</v>
      </c>
      <c r="AL799" t="s">
        <v>6291</v>
      </c>
      <c r="AM799" t="s">
        <v>6292</v>
      </c>
      <c r="AN799" t="s">
        <v>6293</v>
      </c>
      <c r="AO799" t="s">
        <v>8328</v>
      </c>
      <c r="AP799" t="s">
        <v>74</v>
      </c>
      <c r="AQ799" t="s">
        <v>74</v>
      </c>
      <c r="AR799" t="s">
        <v>8329</v>
      </c>
      <c r="AS799" t="s">
        <v>8330</v>
      </c>
      <c r="AT799" t="s">
        <v>6477</v>
      </c>
      <c r="AU799">
        <v>1993</v>
      </c>
      <c r="AV799">
        <v>28</v>
      </c>
      <c r="AW799">
        <v>1</v>
      </c>
      <c r="AX799" t="s">
        <v>74</v>
      </c>
      <c r="AY799" t="s">
        <v>74</v>
      </c>
      <c r="AZ799" t="s">
        <v>74</v>
      </c>
      <c r="BA799" t="s">
        <v>74</v>
      </c>
      <c r="BB799">
        <v>61</v>
      </c>
      <c r="BC799">
        <v>62</v>
      </c>
      <c r="BD799" t="s">
        <v>74</v>
      </c>
      <c r="BE799" t="s">
        <v>74</v>
      </c>
      <c r="BF799" t="s">
        <v>74</v>
      </c>
      <c r="BG799" t="s">
        <v>74</v>
      </c>
      <c r="BH799" t="s">
        <v>74</v>
      </c>
      <c r="BI799">
        <v>2</v>
      </c>
      <c r="BJ799" t="s">
        <v>713</v>
      </c>
      <c r="BK799" t="s">
        <v>88</v>
      </c>
      <c r="BL799" t="s">
        <v>713</v>
      </c>
      <c r="BM799" t="s">
        <v>8331</v>
      </c>
      <c r="BN799" t="s">
        <v>74</v>
      </c>
      <c r="BO799" t="s">
        <v>74</v>
      </c>
      <c r="BP799" t="s">
        <v>74</v>
      </c>
      <c r="BQ799" t="s">
        <v>74</v>
      </c>
      <c r="BR799" t="s">
        <v>91</v>
      </c>
      <c r="BS799" t="s">
        <v>8332</v>
      </c>
      <c r="BT799" t="str">
        <f>HYPERLINK("https%3A%2F%2Fwww.webofscience.com%2Fwos%2Fwoscc%2Ffull-record%2FWOS:A1993KV88900012","View Full Record in Web of Science")</f>
        <v>View Full Record in Web of Science</v>
      </c>
    </row>
    <row r="800" spans="1:72" x14ac:dyDescent="0.15">
      <c r="A800" t="s">
        <v>72</v>
      </c>
      <c r="B800" t="s">
        <v>8333</v>
      </c>
      <c r="C800" t="s">
        <v>74</v>
      </c>
      <c r="D800" t="s">
        <v>74</v>
      </c>
      <c r="E800" t="s">
        <v>74</v>
      </c>
      <c r="F800" t="s">
        <v>8333</v>
      </c>
      <c r="G800" t="s">
        <v>74</v>
      </c>
      <c r="H800" t="s">
        <v>74</v>
      </c>
      <c r="I800" t="s">
        <v>8334</v>
      </c>
      <c r="J800" t="s">
        <v>8335</v>
      </c>
      <c r="K800" t="s">
        <v>74</v>
      </c>
      <c r="L800" t="s">
        <v>74</v>
      </c>
      <c r="M800" t="s">
        <v>77</v>
      </c>
      <c r="N800" t="s">
        <v>78</v>
      </c>
      <c r="O800" t="s">
        <v>74</v>
      </c>
      <c r="P800" t="s">
        <v>74</v>
      </c>
      <c r="Q800" t="s">
        <v>74</v>
      </c>
      <c r="R800" t="s">
        <v>74</v>
      </c>
      <c r="S800" t="s">
        <v>74</v>
      </c>
      <c r="T800" t="s">
        <v>8336</v>
      </c>
      <c r="U800" t="s">
        <v>8337</v>
      </c>
      <c r="V800" t="s">
        <v>8338</v>
      </c>
      <c r="W800" t="s">
        <v>74</v>
      </c>
      <c r="X800" t="s">
        <v>74</v>
      </c>
      <c r="Y800" t="s">
        <v>8339</v>
      </c>
      <c r="Z800" t="s">
        <v>74</v>
      </c>
      <c r="AA800" t="s">
        <v>74</v>
      </c>
      <c r="AB800" t="s">
        <v>74</v>
      </c>
      <c r="AC800" t="s">
        <v>74</v>
      </c>
      <c r="AD800" t="s">
        <v>74</v>
      </c>
      <c r="AE800" t="s">
        <v>74</v>
      </c>
      <c r="AF800" t="s">
        <v>74</v>
      </c>
      <c r="AG800">
        <v>12</v>
      </c>
      <c r="AH800">
        <v>4</v>
      </c>
      <c r="AI800">
        <v>4</v>
      </c>
      <c r="AJ800">
        <v>0</v>
      </c>
      <c r="AK800">
        <v>0</v>
      </c>
      <c r="AL800" t="s">
        <v>8340</v>
      </c>
      <c r="AM800" t="s">
        <v>178</v>
      </c>
      <c r="AN800" t="s">
        <v>8341</v>
      </c>
      <c r="AO800" t="s">
        <v>8342</v>
      </c>
      <c r="AP800" t="s">
        <v>74</v>
      </c>
      <c r="AQ800" t="s">
        <v>74</v>
      </c>
      <c r="AR800" t="s">
        <v>8343</v>
      </c>
      <c r="AS800" t="s">
        <v>8344</v>
      </c>
      <c r="AT800" t="s">
        <v>74</v>
      </c>
      <c r="AU800">
        <v>1993</v>
      </c>
      <c r="AV800">
        <v>26</v>
      </c>
      <c r="AW800">
        <v>10</v>
      </c>
      <c r="AX800" t="s">
        <v>74</v>
      </c>
      <c r="AY800" t="s">
        <v>74</v>
      </c>
      <c r="AZ800" t="s">
        <v>74</v>
      </c>
      <c r="BA800" t="s">
        <v>74</v>
      </c>
      <c r="BB800">
        <v>1965</v>
      </c>
      <c r="BC800">
        <v>1973</v>
      </c>
      <c r="BD800" t="s">
        <v>74</v>
      </c>
      <c r="BE800" t="s">
        <v>8345</v>
      </c>
      <c r="BF800" t="str">
        <f>HYPERLINK("http://dx.doi.org/10.1080/00387019308011645","http://dx.doi.org/10.1080/00387019308011645")</f>
        <v>http://dx.doi.org/10.1080/00387019308011645</v>
      </c>
      <c r="BG800" t="s">
        <v>74</v>
      </c>
      <c r="BH800" t="s">
        <v>74</v>
      </c>
      <c r="BI800">
        <v>9</v>
      </c>
      <c r="BJ800" t="s">
        <v>8346</v>
      </c>
      <c r="BK800" t="s">
        <v>88</v>
      </c>
      <c r="BL800" t="s">
        <v>8346</v>
      </c>
      <c r="BM800" t="s">
        <v>8347</v>
      </c>
      <c r="BN800" t="s">
        <v>74</v>
      </c>
      <c r="BO800" t="s">
        <v>74</v>
      </c>
      <c r="BP800" t="s">
        <v>74</v>
      </c>
      <c r="BQ800" t="s">
        <v>74</v>
      </c>
      <c r="BR800" t="s">
        <v>91</v>
      </c>
      <c r="BS800" t="s">
        <v>8348</v>
      </c>
      <c r="BT800" t="str">
        <f>HYPERLINK("https%3A%2F%2Fwww.webofscience.com%2Fwos%2Fwoscc%2Ffull-record%2FWOS:A1993ML43700011","View Full Record in Web of Science")</f>
        <v>View Full Record in Web of Science</v>
      </c>
    </row>
    <row r="801" spans="1:72" x14ac:dyDescent="0.15">
      <c r="A801" t="s">
        <v>72</v>
      </c>
      <c r="B801" t="s">
        <v>8349</v>
      </c>
      <c r="C801" t="s">
        <v>74</v>
      </c>
      <c r="D801" t="s">
        <v>74</v>
      </c>
      <c r="E801" t="s">
        <v>74</v>
      </c>
      <c r="F801" t="s">
        <v>8349</v>
      </c>
      <c r="G801" t="s">
        <v>74</v>
      </c>
      <c r="H801" t="s">
        <v>74</v>
      </c>
      <c r="I801" t="s">
        <v>8350</v>
      </c>
      <c r="J801" t="s">
        <v>8351</v>
      </c>
      <c r="K801" t="s">
        <v>74</v>
      </c>
      <c r="L801" t="s">
        <v>74</v>
      </c>
      <c r="M801" t="s">
        <v>5588</v>
      </c>
      <c r="N801" t="s">
        <v>78</v>
      </c>
      <c r="O801" t="s">
        <v>74</v>
      </c>
      <c r="P801" t="s">
        <v>74</v>
      </c>
      <c r="Q801" t="s">
        <v>74</v>
      </c>
      <c r="R801" t="s">
        <v>74</v>
      </c>
      <c r="S801" t="s">
        <v>74</v>
      </c>
      <c r="T801" t="s">
        <v>74</v>
      </c>
      <c r="U801" t="s">
        <v>74</v>
      </c>
      <c r="V801" t="s">
        <v>8352</v>
      </c>
      <c r="W801" t="s">
        <v>74</v>
      </c>
      <c r="X801" t="s">
        <v>74</v>
      </c>
      <c r="Y801" t="s">
        <v>8353</v>
      </c>
      <c r="Z801" t="s">
        <v>74</v>
      </c>
      <c r="AA801" t="s">
        <v>74</v>
      </c>
      <c r="AB801" t="s">
        <v>74</v>
      </c>
      <c r="AC801" t="s">
        <v>74</v>
      </c>
      <c r="AD801" t="s">
        <v>74</v>
      </c>
      <c r="AE801" t="s">
        <v>74</v>
      </c>
      <c r="AF801" t="s">
        <v>74</v>
      </c>
      <c r="AG801">
        <v>0</v>
      </c>
      <c r="AH801">
        <v>1</v>
      </c>
      <c r="AI801">
        <v>1</v>
      </c>
      <c r="AJ801">
        <v>0</v>
      </c>
      <c r="AK801">
        <v>2</v>
      </c>
      <c r="AL801" t="s">
        <v>938</v>
      </c>
      <c r="AM801" t="s">
        <v>3578</v>
      </c>
      <c r="AN801" t="s">
        <v>3579</v>
      </c>
      <c r="AO801" t="s">
        <v>8354</v>
      </c>
      <c r="AP801" t="s">
        <v>74</v>
      </c>
      <c r="AQ801" t="s">
        <v>74</v>
      </c>
      <c r="AR801" t="s">
        <v>8355</v>
      </c>
      <c r="AS801" t="s">
        <v>8356</v>
      </c>
      <c r="AT801" t="s">
        <v>74</v>
      </c>
      <c r="AU801">
        <v>1993</v>
      </c>
      <c r="AV801">
        <v>28</v>
      </c>
      <c r="AW801">
        <v>2</v>
      </c>
      <c r="AX801" t="s">
        <v>74</v>
      </c>
      <c r="AY801" t="s">
        <v>74</v>
      </c>
      <c r="AZ801" t="s">
        <v>74</v>
      </c>
      <c r="BA801" t="s">
        <v>74</v>
      </c>
      <c r="BB801">
        <v>65</v>
      </c>
      <c r="BC801">
        <v>81</v>
      </c>
      <c r="BD801" t="s">
        <v>74</v>
      </c>
      <c r="BE801" t="s">
        <v>8357</v>
      </c>
      <c r="BF801" t="str">
        <f>HYPERLINK("http://dx.doi.org/10.1080/01650529309360890","http://dx.doi.org/10.1080/01650529309360890")</f>
        <v>http://dx.doi.org/10.1080/01650529309360890</v>
      </c>
      <c r="BG801" t="s">
        <v>74</v>
      </c>
      <c r="BH801" t="s">
        <v>74</v>
      </c>
      <c r="BI801">
        <v>17</v>
      </c>
      <c r="BJ801" t="s">
        <v>713</v>
      </c>
      <c r="BK801" t="s">
        <v>88</v>
      </c>
      <c r="BL801" t="s">
        <v>713</v>
      </c>
      <c r="BM801" t="s">
        <v>8358</v>
      </c>
      <c r="BN801" t="s">
        <v>74</v>
      </c>
      <c r="BO801" t="s">
        <v>74</v>
      </c>
      <c r="BP801" t="s">
        <v>74</v>
      </c>
      <c r="BQ801" t="s">
        <v>74</v>
      </c>
      <c r="BR801" t="s">
        <v>91</v>
      </c>
      <c r="BS801" t="s">
        <v>8359</v>
      </c>
      <c r="BT801" t="str">
        <f>HYPERLINK("https%3A%2F%2Fwww.webofscience.com%2Fwos%2Fwoscc%2Ffull-record%2FWOS:A1993LC65400001","View Full Record in Web of Science")</f>
        <v>View Full Record in Web of Science</v>
      </c>
    </row>
    <row r="802" spans="1:72" x14ac:dyDescent="0.15">
      <c r="A802" t="s">
        <v>72</v>
      </c>
      <c r="B802" t="s">
        <v>8360</v>
      </c>
      <c r="C802" t="s">
        <v>74</v>
      </c>
      <c r="D802" t="s">
        <v>74</v>
      </c>
      <c r="E802" t="s">
        <v>74</v>
      </c>
      <c r="F802" t="s">
        <v>8360</v>
      </c>
      <c r="G802" t="s">
        <v>74</v>
      </c>
      <c r="H802" t="s">
        <v>74</v>
      </c>
      <c r="I802" t="s">
        <v>8361</v>
      </c>
      <c r="J802" t="s">
        <v>8362</v>
      </c>
      <c r="K802" t="s">
        <v>74</v>
      </c>
      <c r="L802" t="s">
        <v>74</v>
      </c>
      <c r="M802" t="s">
        <v>77</v>
      </c>
      <c r="N802" t="s">
        <v>599</v>
      </c>
      <c r="O802" t="s">
        <v>74</v>
      </c>
      <c r="P802" t="s">
        <v>74</v>
      </c>
      <c r="Q802" t="s">
        <v>74</v>
      </c>
      <c r="R802" t="s">
        <v>74</v>
      </c>
      <c r="S802" t="s">
        <v>74</v>
      </c>
      <c r="T802" t="s">
        <v>8363</v>
      </c>
      <c r="U802" t="s">
        <v>74</v>
      </c>
      <c r="V802" t="s">
        <v>8364</v>
      </c>
      <c r="W802" t="s">
        <v>8365</v>
      </c>
      <c r="X802" t="s">
        <v>5088</v>
      </c>
      <c r="Y802" t="s">
        <v>8366</v>
      </c>
      <c r="Z802" t="s">
        <v>74</v>
      </c>
      <c r="AA802" t="s">
        <v>74</v>
      </c>
      <c r="AB802" t="s">
        <v>74</v>
      </c>
      <c r="AC802" t="s">
        <v>74</v>
      </c>
      <c r="AD802" t="s">
        <v>74</v>
      </c>
      <c r="AE802" t="s">
        <v>74</v>
      </c>
      <c r="AF802" t="s">
        <v>74</v>
      </c>
      <c r="AG802">
        <v>15</v>
      </c>
      <c r="AH802">
        <v>10</v>
      </c>
      <c r="AI802">
        <v>11</v>
      </c>
      <c r="AJ802">
        <v>1</v>
      </c>
      <c r="AK802">
        <v>1</v>
      </c>
      <c r="AL802" t="s">
        <v>8367</v>
      </c>
      <c r="AM802" t="s">
        <v>430</v>
      </c>
      <c r="AN802" t="s">
        <v>2517</v>
      </c>
      <c r="AO802" t="s">
        <v>8368</v>
      </c>
      <c r="AP802" t="s">
        <v>74</v>
      </c>
      <c r="AQ802" t="s">
        <v>74</v>
      </c>
      <c r="AR802" t="s">
        <v>8369</v>
      </c>
      <c r="AS802" t="s">
        <v>8370</v>
      </c>
      <c r="AT802" t="s">
        <v>74</v>
      </c>
      <c r="AU802">
        <v>1993</v>
      </c>
      <c r="AV802">
        <v>18</v>
      </c>
      <c r="AW802">
        <v>3</v>
      </c>
      <c r="AX802" t="s">
        <v>74</v>
      </c>
      <c r="AY802" t="s">
        <v>74</v>
      </c>
      <c r="AZ802" t="s">
        <v>74</v>
      </c>
      <c r="BA802" t="s">
        <v>74</v>
      </c>
      <c r="BB802">
        <v>395</v>
      </c>
      <c r="BC802">
        <v>400</v>
      </c>
      <c r="BD802" t="s">
        <v>74</v>
      </c>
      <c r="BE802" t="s">
        <v>8371</v>
      </c>
      <c r="BF802" t="str">
        <f>HYPERLINK("http://dx.doi.org/10.2307/622467","http://dx.doi.org/10.2307/622467")</f>
        <v>http://dx.doi.org/10.2307/622467</v>
      </c>
      <c r="BG802" t="s">
        <v>74</v>
      </c>
      <c r="BH802" t="s">
        <v>74</v>
      </c>
      <c r="BI802">
        <v>6</v>
      </c>
      <c r="BJ802" t="s">
        <v>2522</v>
      </c>
      <c r="BK802" t="s">
        <v>2523</v>
      </c>
      <c r="BL802" t="s">
        <v>2522</v>
      </c>
      <c r="BM802" t="s">
        <v>8372</v>
      </c>
      <c r="BN802" t="s">
        <v>74</v>
      </c>
      <c r="BO802" t="s">
        <v>74</v>
      </c>
      <c r="BP802" t="s">
        <v>74</v>
      </c>
      <c r="BQ802" t="s">
        <v>74</v>
      </c>
      <c r="BR802" t="s">
        <v>91</v>
      </c>
      <c r="BS802" t="s">
        <v>8373</v>
      </c>
      <c r="BT802" t="str">
        <f>HYPERLINK("https%3A%2F%2Fwww.webofscience.com%2Fwos%2Fwoscc%2Ffull-record%2FWOS:A1993MB96400007","View Full Record in Web of Science")</f>
        <v>View Full Record in Web of Science</v>
      </c>
    </row>
    <row r="803" spans="1:72" x14ac:dyDescent="0.15">
      <c r="A803" t="s">
        <v>6421</v>
      </c>
      <c r="B803" t="s">
        <v>8374</v>
      </c>
      <c r="C803" t="s">
        <v>74</v>
      </c>
      <c r="D803" t="s">
        <v>8375</v>
      </c>
      <c r="E803" t="s">
        <v>74</v>
      </c>
      <c r="F803" t="s">
        <v>8374</v>
      </c>
      <c r="G803" t="s">
        <v>74</v>
      </c>
      <c r="H803" t="s">
        <v>74</v>
      </c>
      <c r="I803" t="s">
        <v>8376</v>
      </c>
      <c r="J803" t="s">
        <v>8377</v>
      </c>
      <c r="K803" t="s">
        <v>74</v>
      </c>
      <c r="L803" t="s">
        <v>74</v>
      </c>
      <c r="M803" t="s">
        <v>77</v>
      </c>
      <c r="N803" t="s">
        <v>6426</v>
      </c>
      <c r="O803" t="s">
        <v>8378</v>
      </c>
      <c r="P803" t="s">
        <v>8379</v>
      </c>
      <c r="Q803" t="s">
        <v>7439</v>
      </c>
      <c r="R803" t="s">
        <v>74</v>
      </c>
      <c r="S803" t="s">
        <v>74</v>
      </c>
      <c r="T803" t="s">
        <v>8380</v>
      </c>
      <c r="U803" t="s">
        <v>74</v>
      </c>
      <c r="V803" t="s">
        <v>74</v>
      </c>
      <c r="W803" t="s">
        <v>8381</v>
      </c>
      <c r="X803" t="s">
        <v>8382</v>
      </c>
      <c r="Y803" t="s">
        <v>74</v>
      </c>
      <c r="Z803" t="s">
        <v>74</v>
      </c>
      <c r="AA803" t="s">
        <v>74</v>
      </c>
      <c r="AB803" t="s">
        <v>74</v>
      </c>
      <c r="AC803" t="s">
        <v>74</v>
      </c>
      <c r="AD803" t="s">
        <v>74</v>
      </c>
      <c r="AE803" t="s">
        <v>74</v>
      </c>
      <c r="AF803" t="s">
        <v>74</v>
      </c>
      <c r="AG803">
        <v>0</v>
      </c>
      <c r="AH803">
        <v>9</v>
      </c>
      <c r="AI803">
        <v>9</v>
      </c>
      <c r="AJ803">
        <v>0</v>
      </c>
      <c r="AK803">
        <v>1</v>
      </c>
      <c r="AL803" t="s">
        <v>8383</v>
      </c>
      <c r="AM803" t="s">
        <v>8384</v>
      </c>
      <c r="AN803" t="s">
        <v>8385</v>
      </c>
      <c r="AO803" t="s">
        <v>74</v>
      </c>
      <c r="AP803" t="s">
        <v>74</v>
      </c>
      <c r="AQ803" t="s">
        <v>8386</v>
      </c>
      <c r="AR803" t="s">
        <v>74</v>
      </c>
      <c r="AS803" t="s">
        <v>74</v>
      </c>
      <c r="AT803" t="s">
        <v>74</v>
      </c>
      <c r="AU803">
        <v>1993</v>
      </c>
      <c r="AV803" t="s">
        <v>74</v>
      </c>
      <c r="AW803" t="s">
        <v>74</v>
      </c>
      <c r="AX803" t="s">
        <v>74</v>
      </c>
      <c r="AY803" t="s">
        <v>74</v>
      </c>
      <c r="AZ803" t="s">
        <v>74</v>
      </c>
      <c r="BA803" t="s">
        <v>74</v>
      </c>
      <c r="BB803">
        <v>19</v>
      </c>
      <c r="BC803">
        <v>24</v>
      </c>
      <c r="BD803" t="s">
        <v>74</v>
      </c>
      <c r="BE803" t="s">
        <v>74</v>
      </c>
      <c r="BF803" t="s">
        <v>74</v>
      </c>
      <c r="BG803" t="s">
        <v>74</v>
      </c>
      <c r="BH803" t="s">
        <v>74</v>
      </c>
      <c r="BI803">
        <v>6</v>
      </c>
      <c r="BJ803" t="s">
        <v>4221</v>
      </c>
      <c r="BK803" t="s">
        <v>6433</v>
      </c>
      <c r="BL803" t="s">
        <v>4222</v>
      </c>
      <c r="BM803" t="s">
        <v>8387</v>
      </c>
      <c r="BN803" t="s">
        <v>74</v>
      </c>
      <c r="BO803" t="s">
        <v>74</v>
      </c>
      <c r="BP803" t="s">
        <v>74</v>
      </c>
      <c r="BQ803" t="s">
        <v>74</v>
      </c>
      <c r="BR803" t="s">
        <v>91</v>
      </c>
      <c r="BS803" t="s">
        <v>8388</v>
      </c>
      <c r="BT803" t="str">
        <f>HYPERLINK("https%3A%2F%2Fwww.webofscience.com%2Fwos%2Fwoscc%2Ffull-record%2FWOS:A1993BE61G00005","View Full Record in Web of Science")</f>
        <v>View Full Record in Web of Science</v>
      </c>
    </row>
    <row r="804" spans="1:72" x14ac:dyDescent="0.15">
      <c r="A804" t="s">
        <v>6421</v>
      </c>
      <c r="B804" t="s">
        <v>8389</v>
      </c>
      <c r="C804" t="s">
        <v>74</v>
      </c>
      <c r="D804" t="s">
        <v>8375</v>
      </c>
      <c r="E804" t="s">
        <v>74</v>
      </c>
      <c r="F804" t="s">
        <v>8389</v>
      </c>
      <c r="G804" t="s">
        <v>74</v>
      </c>
      <c r="H804" t="s">
        <v>74</v>
      </c>
      <c r="I804" t="s">
        <v>8390</v>
      </c>
      <c r="J804" t="s">
        <v>8377</v>
      </c>
      <c r="K804" t="s">
        <v>74</v>
      </c>
      <c r="L804" t="s">
        <v>74</v>
      </c>
      <c r="M804" t="s">
        <v>77</v>
      </c>
      <c r="N804" t="s">
        <v>6426</v>
      </c>
      <c r="O804" t="s">
        <v>8378</v>
      </c>
      <c r="P804" t="s">
        <v>8379</v>
      </c>
      <c r="Q804" t="s">
        <v>7439</v>
      </c>
      <c r="R804" t="s">
        <v>74</v>
      </c>
      <c r="S804" t="s">
        <v>74</v>
      </c>
      <c r="T804" t="s">
        <v>8391</v>
      </c>
      <c r="U804" t="s">
        <v>74</v>
      </c>
      <c r="V804" t="s">
        <v>74</v>
      </c>
      <c r="W804" t="s">
        <v>8392</v>
      </c>
      <c r="X804" t="s">
        <v>8393</v>
      </c>
      <c r="Y804" t="s">
        <v>74</v>
      </c>
      <c r="Z804" t="s">
        <v>74</v>
      </c>
      <c r="AA804" t="s">
        <v>8394</v>
      </c>
      <c r="AB804" t="s">
        <v>74</v>
      </c>
      <c r="AC804" t="s">
        <v>74</v>
      </c>
      <c r="AD804" t="s">
        <v>74</v>
      </c>
      <c r="AE804" t="s">
        <v>74</v>
      </c>
      <c r="AF804" t="s">
        <v>74</v>
      </c>
      <c r="AG804">
        <v>0</v>
      </c>
      <c r="AH804">
        <v>4</v>
      </c>
      <c r="AI804">
        <v>4</v>
      </c>
      <c r="AJ804">
        <v>0</v>
      </c>
      <c r="AK804">
        <v>0</v>
      </c>
      <c r="AL804" t="s">
        <v>8383</v>
      </c>
      <c r="AM804" t="s">
        <v>8384</v>
      </c>
      <c r="AN804" t="s">
        <v>8385</v>
      </c>
      <c r="AO804" t="s">
        <v>74</v>
      </c>
      <c r="AP804" t="s">
        <v>74</v>
      </c>
      <c r="AQ804" t="s">
        <v>8386</v>
      </c>
      <c r="AR804" t="s">
        <v>74</v>
      </c>
      <c r="AS804" t="s">
        <v>74</v>
      </c>
      <c r="AT804" t="s">
        <v>74</v>
      </c>
      <c r="AU804">
        <v>1993</v>
      </c>
      <c r="AV804" t="s">
        <v>74</v>
      </c>
      <c r="AW804" t="s">
        <v>74</v>
      </c>
      <c r="AX804" t="s">
        <v>74</v>
      </c>
      <c r="AY804" t="s">
        <v>74</v>
      </c>
      <c r="AZ804" t="s">
        <v>74</v>
      </c>
      <c r="BA804" t="s">
        <v>74</v>
      </c>
      <c r="BB804">
        <v>37</v>
      </c>
      <c r="BC804">
        <v>40</v>
      </c>
      <c r="BD804" t="s">
        <v>74</v>
      </c>
      <c r="BE804" t="s">
        <v>74</v>
      </c>
      <c r="BF804" t="s">
        <v>74</v>
      </c>
      <c r="BG804" t="s">
        <v>74</v>
      </c>
      <c r="BH804" t="s">
        <v>74</v>
      </c>
      <c r="BI804">
        <v>4</v>
      </c>
      <c r="BJ804" t="s">
        <v>4221</v>
      </c>
      <c r="BK804" t="s">
        <v>6433</v>
      </c>
      <c r="BL804" t="s">
        <v>4222</v>
      </c>
      <c r="BM804" t="s">
        <v>8387</v>
      </c>
      <c r="BN804" t="s">
        <v>74</v>
      </c>
      <c r="BO804" t="s">
        <v>74</v>
      </c>
      <c r="BP804" t="s">
        <v>74</v>
      </c>
      <c r="BQ804" t="s">
        <v>74</v>
      </c>
      <c r="BR804" t="s">
        <v>91</v>
      </c>
      <c r="BS804" t="s">
        <v>8395</v>
      </c>
      <c r="BT804" t="str">
        <f>HYPERLINK("https%3A%2F%2Fwww.webofscience.com%2Fwos%2Fwoscc%2Ffull-record%2FWOS:A1993BE61G00009","View Full Record in Web of Science")</f>
        <v>View Full Record in Web of Science</v>
      </c>
    </row>
    <row r="805" spans="1:72" x14ac:dyDescent="0.15">
      <c r="A805" t="s">
        <v>6421</v>
      </c>
      <c r="B805" t="s">
        <v>8396</v>
      </c>
      <c r="C805" t="s">
        <v>74</v>
      </c>
      <c r="D805" t="s">
        <v>8375</v>
      </c>
      <c r="E805" t="s">
        <v>74</v>
      </c>
      <c r="F805" t="s">
        <v>8396</v>
      </c>
      <c r="G805" t="s">
        <v>74</v>
      </c>
      <c r="H805" t="s">
        <v>74</v>
      </c>
      <c r="I805" t="s">
        <v>8397</v>
      </c>
      <c r="J805" t="s">
        <v>8377</v>
      </c>
      <c r="K805" t="s">
        <v>74</v>
      </c>
      <c r="L805" t="s">
        <v>74</v>
      </c>
      <c r="M805" t="s">
        <v>77</v>
      </c>
      <c r="N805" t="s">
        <v>6426</v>
      </c>
      <c r="O805" t="s">
        <v>8378</v>
      </c>
      <c r="P805" t="s">
        <v>8379</v>
      </c>
      <c r="Q805" t="s">
        <v>7439</v>
      </c>
      <c r="R805" t="s">
        <v>74</v>
      </c>
      <c r="S805" t="s">
        <v>74</v>
      </c>
      <c r="T805" t="s">
        <v>8398</v>
      </c>
      <c r="U805" t="s">
        <v>74</v>
      </c>
      <c r="V805" t="s">
        <v>74</v>
      </c>
      <c r="W805" t="s">
        <v>8399</v>
      </c>
      <c r="X805" t="s">
        <v>8400</v>
      </c>
      <c r="Y805" t="s">
        <v>74</v>
      </c>
      <c r="Z805" t="s">
        <v>74</v>
      </c>
      <c r="AA805" t="s">
        <v>8401</v>
      </c>
      <c r="AB805" t="s">
        <v>8402</v>
      </c>
      <c r="AC805" t="s">
        <v>74</v>
      </c>
      <c r="AD805" t="s">
        <v>74</v>
      </c>
      <c r="AE805" t="s">
        <v>74</v>
      </c>
      <c r="AF805" t="s">
        <v>74</v>
      </c>
      <c r="AG805">
        <v>0</v>
      </c>
      <c r="AH805">
        <v>1</v>
      </c>
      <c r="AI805">
        <v>1</v>
      </c>
      <c r="AJ805">
        <v>0</v>
      </c>
      <c r="AK805">
        <v>0</v>
      </c>
      <c r="AL805" t="s">
        <v>8383</v>
      </c>
      <c r="AM805" t="s">
        <v>8384</v>
      </c>
      <c r="AN805" t="s">
        <v>8385</v>
      </c>
      <c r="AO805" t="s">
        <v>74</v>
      </c>
      <c r="AP805" t="s">
        <v>74</v>
      </c>
      <c r="AQ805" t="s">
        <v>8386</v>
      </c>
      <c r="AR805" t="s">
        <v>74</v>
      </c>
      <c r="AS805" t="s">
        <v>74</v>
      </c>
      <c r="AT805" t="s">
        <v>74</v>
      </c>
      <c r="AU805">
        <v>1993</v>
      </c>
      <c r="AV805" t="s">
        <v>74</v>
      </c>
      <c r="AW805" t="s">
        <v>74</v>
      </c>
      <c r="AX805" t="s">
        <v>74</v>
      </c>
      <c r="AY805" t="s">
        <v>74</v>
      </c>
      <c r="AZ805" t="s">
        <v>74</v>
      </c>
      <c r="BA805" t="s">
        <v>74</v>
      </c>
      <c r="BB805">
        <v>41</v>
      </c>
      <c r="BC805">
        <v>44</v>
      </c>
      <c r="BD805" t="s">
        <v>74</v>
      </c>
      <c r="BE805" t="s">
        <v>74</v>
      </c>
      <c r="BF805" t="s">
        <v>74</v>
      </c>
      <c r="BG805" t="s">
        <v>74</v>
      </c>
      <c r="BH805" t="s">
        <v>74</v>
      </c>
      <c r="BI805">
        <v>4</v>
      </c>
      <c r="BJ805" t="s">
        <v>4221</v>
      </c>
      <c r="BK805" t="s">
        <v>6433</v>
      </c>
      <c r="BL805" t="s">
        <v>4222</v>
      </c>
      <c r="BM805" t="s">
        <v>8387</v>
      </c>
      <c r="BN805" t="s">
        <v>74</v>
      </c>
      <c r="BO805" t="s">
        <v>74</v>
      </c>
      <c r="BP805" t="s">
        <v>74</v>
      </c>
      <c r="BQ805" t="s">
        <v>74</v>
      </c>
      <c r="BR805" t="s">
        <v>91</v>
      </c>
      <c r="BS805" t="s">
        <v>8403</v>
      </c>
      <c r="BT805" t="str">
        <f>HYPERLINK("https%3A%2F%2Fwww.webofscience.com%2Fwos%2Fwoscc%2Ffull-record%2FWOS:A1993BE61G00010","View Full Record in Web of Science")</f>
        <v>View Full Record in Web of Science</v>
      </c>
    </row>
    <row r="806" spans="1:72" x14ac:dyDescent="0.15">
      <c r="A806" t="s">
        <v>6421</v>
      </c>
      <c r="B806" t="s">
        <v>8404</v>
      </c>
      <c r="C806" t="s">
        <v>74</v>
      </c>
      <c r="D806" t="s">
        <v>8375</v>
      </c>
      <c r="E806" t="s">
        <v>74</v>
      </c>
      <c r="F806" t="s">
        <v>8404</v>
      </c>
      <c r="G806" t="s">
        <v>74</v>
      </c>
      <c r="H806" t="s">
        <v>74</v>
      </c>
      <c r="I806" t="s">
        <v>8405</v>
      </c>
      <c r="J806" t="s">
        <v>8377</v>
      </c>
      <c r="K806" t="s">
        <v>74</v>
      </c>
      <c r="L806" t="s">
        <v>74</v>
      </c>
      <c r="M806" t="s">
        <v>77</v>
      </c>
      <c r="N806" t="s">
        <v>6426</v>
      </c>
      <c r="O806" t="s">
        <v>8378</v>
      </c>
      <c r="P806" t="s">
        <v>8379</v>
      </c>
      <c r="Q806" t="s">
        <v>7439</v>
      </c>
      <c r="R806" t="s">
        <v>74</v>
      </c>
      <c r="S806" t="s">
        <v>74</v>
      </c>
      <c r="T806" t="s">
        <v>8406</v>
      </c>
      <c r="U806" t="s">
        <v>74</v>
      </c>
      <c r="V806" t="s">
        <v>74</v>
      </c>
      <c r="W806" t="s">
        <v>1994</v>
      </c>
      <c r="X806" t="s">
        <v>138</v>
      </c>
      <c r="Y806" t="s">
        <v>74</v>
      </c>
      <c r="Z806" t="s">
        <v>74</v>
      </c>
      <c r="AA806" t="s">
        <v>74</v>
      </c>
      <c r="AB806" t="s">
        <v>74</v>
      </c>
      <c r="AC806" t="s">
        <v>74</v>
      </c>
      <c r="AD806" t="s">
        <v>74</v>
      </c>
      <c r="AE806" t="s">
        <v>74</v>
      </c>
      <c r="AF806" t="s">
        <v>74</v>
      </c>
      <c r="AG806">
        <v>0</v>
      </c>
      <c r="AH806">
        <v>2</v>
      </c>
      <c r="AI806">
        <v>2</v>
      </c>
      <c r="AJ806">
        <v>0</v>
      </c>
      <c r="AK806">
        <v>3</v>
      </c>
      <c r="AL806" t="s">
        <v>8383</v>
      </c>
      <c r="AM806" t="s">
        <v>8384</v>
      </c>
      <c r="AN806" t="s">
        <v>8385</v>
      </c>
      <c r="AO806" t="s">
        <v>74</v>
      </c>
      <c r="AP806" t="s">
        <v>74</v>
      </c>
      <c r="AQ806" t="s">
        <v>8386</v>
      </c>
      <c r="AR806" t="s">
        <v>74</v>
      </c>
      <c r="AS806" t="s">
        <v>74</v>
      </c>
      <c r="AT806" t="s">
        <v>74</v>
      </c>
      <c r="AU806">
        <v>1993</v>
      </c>
      <c r="AV806" t="s">
        <v>74</v>
      </c>
      <c r="AW806" t="s">
        <v>74</v>
      </c>
      <c r="AX806" t="s">
        <v>74</v>
      </c>
      <c r="AY806" t="s">
        <v>74</v>
      </c>
      <c r="AZ806" t="s">
        <v>74</v>
      </c>
      <c r="BA806" t="s">
        <v>74</v>
      </c>
      <c r="BB806">
        <v>105</v>
      </c>
      <c r="BC806">
        <v>108</v>
      </c>
      <c r="BD806" t="s">
        <v>74</v>
      </c>
      <c r="BE806" t="s">
        <v>74</v>
      </c>
      <c r="BF806" t="s">
        <v>74</v>
      </c>
      <c r="BG806" t="s">
        <v>74</v>
      </c>
      <c r="BH806" t="s">
        <v>74</v>
      </c>
      <c r="BI806">
        <v>4</v>
      </c>
      <c r="BJ806" t="s">
        <v>4221</v>
      </c>
      <c r="BK806" t="s">
        <v>6433</v>
      </c>
      <c r="BL806" t="s">
        <v>4222</v>
      </c>
      <c r="BM806" t="s">
        <v>8387</v>
      </c>
      <c r="BN806" t="s">
        <v>74</v>
      </c>
      <c r="BO806" t="s">
        <v>74</v>
      </c>
      <c r="BP806" t="s">
        <v>74</v>
      </c>
      <c r="BQ806" t="s">
        <v>74</v>
      </c>
      <c r="BR806" t="s">
        <v>91</v>
      </c>
      <c r="BS806" t="s">
        <v>8407</v>
      </c>
      <c r="BT806" t="str">
        <f>HYPERLINK("https%3A%2F%2Fwww.webofscience.com%2Fwos%2Fwoscc%2Ffull-record%2FWOS:A1993BE61G00025","View Full Record in Web of Science")</f>
        <v>View Full Record in Web of Science</v>
      </c>
    </row>
    <row r="807" spans="1:72" x14ac:dyDescent="0.15">
      <c r="A807" t="s">
        <v>72</v>
      </c>
      <c r="B807" t="s">
        <v>8408</v>
      </c>
      <c r="C807" t="s">
        <v>74</v>
      </c>
      <c r="D807" t="s">
        <v>74</v>
      </c>
      <c r="E807" t="s">
        <v>74</v>
      </c>
      <c r="F807" t="s">
        <v>8408</v>
      </c>
      <c r="G807" t="s">
        <v>74</v>
      </c>
      <c r="H807" t="s">
        <v>74</v>
      </c>
      <c r="I807" t="s">
        <v>8409</v>
      </c>
      <c r="J807" t="s">
        <v>8410</v>
      </c>
      <c r="K807" t="s">
        <v>74</v>
      </c>
      <c r="L807" t="s">
        <v>74</v>
      </c>
      <c r="M807" t="s">
        <v>787</v>
      </c>
      <c r="N807" t="s">
        <v>78</v>
      </c>
      <c r="O807" t="s">
        <v>74</v>
      </c>
      <c r="P807" t="s">
        <v>74</v>
      </c>
      <c r="Q807" t="s">
        <v>74</v>
      </c>
      <c r="R807" t="s">
        <v>74</v>
      </c>
      <c r="S807" t="s">
        <v>74</v>
      </c>
      <c r="T807" t="s">
        <v>74</v>
      </c>
      <c r="U807" t="s">
        <v>74</v>
      </c>
      <c r="V807" t="s">
        <v>8411</v>
      </c>
      <c r="W807" t="s">
        <v>74</v>
      </c>
      <c r="X807" t="s">
        <v>74</v>
      </c>
      <c r="Y807" t="s">
        <v>8412</v>
      </c>
      <c r="Z807" t="s">
        <v>74</v>
      </c>
      <c r="AA807" t="s">
        <v>8413</v>
      </c>
      <c r="AB807" t="s">
        <v>8414</v>
      </c>
      <c r="AC807" t="s">
        <v>74</v>
      </c>
      <c r="AD807" t="s">
        <v>74</v>
      </c>
      <c r="AE807" t="s">
        <v>74</v>
      </c>
      <c r="AF807" t="s">
        <v>74</v>
      </c>
      <c r="AG807">
        <v>7</v>
      </c>
      <c r="AH807">
        <v>0</v>
      </c>
      <c r="AI807">
        <v>0</v>
      </c>
      <c r="AJ807">
        <v>0</v>
      </c>
      <c r="AK807">
        <v>4</v>
      </c>
      <c r="AL807" t="s">
        <v>8415</v>
      </c>
      <c r="AM807" t="s">
        <v>790</v>
      </c>
      <c r="AN807" t="s">
        <v>8416</v>
      </c>
      <c r="AO807" t="s">
        <v>8417</v>
      </c>
      <c r="AP807" t="s">
        <v>74</v>
      </c>
      <c r="AQ807" t="s">
        <v>74</v>
      </c>
      <c r="AR807" t="s">
        <v>8418</v>
      </c>
      <c r="AS807" t="s">
        <v>74</v>
      </c>
      <c r="AT807" t="s">
        <v>74</v>
      </c>
      <c r="AU807">
        <v>1993</v>
      </c>
      <c r="AV807" t="s">
        <v>74</v>
      </c>
      <c r="AW807">
        <v>8</v>
      </c>
      <c r="AX807" t="s">
        <v>74</v>
      </c>
      <c r="AY807" t="s">
        <v>74</v>
      </c>
      <c r="AZ807" t="s">
        <v>74</v>
      </c>
      <c r="BA807" t="s">
        <v>74</v>
      </c>
      <c r="BB807">
        <v>29</v>
      </c>
      <c r="BC807">
        <v>31</v>
      </c>
      <c r="BD807" t="s">
        <v>74</v>
      </c>
      <c r="BE807" t="s">
        <v>74</v>
      </c>
      <c r="BF807" t="s">
        <v>74</v>
      </c>
      <c r="BG807" t="s">
        <v>74</v>
      </c>
      <c r="BH807" t="s">
        <v>74</v>
      </c>
      <c r="BI807">
        <v>3</v>
      </c>
      <c r="BJ807" t="s">
        <v>8419</v>
      </c>
      <c r="BK807" t="s">
        <v>88</v>
      </c>
      <c r="BL807" t="s">
        <v>8420</v>
      </c>
      <c r="BM807" t="s">
        <v>8421</v>
      </c>
      <c r="BN807">
        <v>7507377</v>
      </c>
      <c r="BO807" t="s">
        <v>74</v>
      </c>
      <c r="BP807" t="s">
        <v>74</v>
      </c>
      <c r="BQ807" t="s">
        <v>74</v>
      </c>
      <c r="BR807" t="s">
        <v>91</v>
      </c>
      <c r="BS807" t="s">
        <v>8422</v>
      </c>
      <c r="BT807" t="str">
        <f>HYPERLINK("https%3A%2F%2Fwww.webofscience.com%2Fwos%2Fwoscc%2Ffull-record%2FWOS:A1993MV53100008","View Full Record in Web of Science")</f>
        <v>View Full Record in Web of Science</v>
      </c>
    </row>
    <row r="808" spans="1:72" x14ac:dyDescent="0.15">
      <c r="A808" t="s">
        <v>72</v>
      </c>
      <c r="B808" t="s">
        <v>8423</v>
      </c>
      <c r="C808" t="s">
        <v>74</v>
      </c>
      <c r="D808" t="s">
        <v>74</v>
      </c>
      <c r="E808" t="s">
        <v>74</v>
      </c>
      <c r="F808" t="s">
        <v>8423</v>
      </c>
      <c r="G808" t="s">
        <v>74</v>
      </c>
      <c r="H808" t="s">
        <v>74</v>
      </c>
      <c r="I808" t="s">
        <v>8424</v>
      </c>
      <c r="J808" t="s">
        <v>8410</v>
      </c>
      <c r="K808" t="s">
        <v>74</v>
      </c>
      <c r="L808" t="s">
        <v>74</v>
      </c>
      <c r="M808" t="s">
        <v>787</v>
      </c>
      <c r="N808" t="s">
        <v>78</v>
      </c>
      <c r="O808" t="s">
        <v>74</v>
      </c>
      <c r="P808" t="s">
        <v>74</v>
      </c>
      <c r="Q808" t="s">
        <v>74</v>
      </c>
      <c r="R808" t="s">
        <v>74</v>
      </c>
      <c r="S808" t="s">
        <v>74</v>
      </c>
      <c r="T808" t="s">
        <v>74</v>
      </c>
      <c r="U808" t="s">
        <v>74</v>
      </c>
      <c r="V808" t="s">
        <v>8425</v>
      </c>
      <c r="W808" t="s">
        <v>74</v>
      </c>
      <c r="X808" t="s">
        <v>74</v>
      </c>
      <c r="Y808" t="s">
        <v>8426</v>
      </c>
      <c r="Z808" t="s">
        <v>74</v>
      </c>
      <c r="AA808" t="s">
        <v>74</v>
      </c>
      <c r="AB808" t="s">
        <v>74</v>
      </c>
      <c r="AC808" t="s">
        <v>74</v>
      </c>
      <c r="AD808" t="s">
        <v>74</v>
      </c>
      <c r="AE808" t="s">
        <v>74</v>
      </c>
      <c r="AF808" t="s">
        <v>74</v>
      </c>
      <c r="AG808">
        <v>0</v>
      </c>
      <c r="AH808">
        <v>0</v>
      </c>
      <c r="AI808">
        <v>0</v>
      </c>
      <c r="AJ808">
        <v>0</v>
      </c>
      <c r="AK808">
        <v>0</v>
      </c>
      <c r="AL808" t="s">
        <v>8415</v>
      </c>
      <c r="AM808" t="s">
        <v>790</v>
      </c>
      <c r="AN808" t="s">
        <v>8416</v>
      </c>
      <c r="AO808" t="s">
        <v>8417</v>
      </c>
      <c r="AP808" t="s">
        <v>74</v>
      </c>
      <c r="AQ808" t="s">
        <v>74</v>
      </c>
      <c r="AR808" t="s">
        <v>8418</v>
      </c>
      <c r="AS808" t="s">
        <v>74</v>
      </c>
      <c r="AT808" t="s">
        <v>74</v>
      </c>
      <c r="AU808">
        <v>1993</v>
      </c>
      <c r="AV808" t="s">
        <v>74</v>
      </c>
      <c r="AW808">
        <v>8</v>
      </c>
      <c r="AX808" t="s">
        <v>74</v>
      </c>
      <c r="AY808" t="s">
        <v>74</v>
      </c>
      <c r="AZ808" t="s">
        <v>74</v>
      </c>
      <c r="BA808" t="s">
        <v>74</v>
      </c>
      <c r="BB808">
        <v>32</v>
      </c>
      <c r="BC808">
        <v>35</v>
      </c>
      <c r="BD808" t="s">
        <v>74</v>
      </c>
      <c r="BE808" t="s">
        <v>74</v>
      </c>
      <c r="BF808" t="s">
        <v>74</v>
      </c>
      <c r="BG808" t="s">
        <v>74</v>
      </c>
      <c r="BH808" t="s">
        <v>74</v>
      </c>
      <c r="BI808">
        <v>4</v>
      </c>
      <c r="BJ808" t="s">
        <v>8419</v>
      </c>
      <c r="BK808" t="s">
        <v>88</v>
      </c>
      <c r="BL808" t="s">
        <v>8420</v>
      </c>
      <c r="BM808" t="s">
        <v>8421</v>
      </c>
      <c r="BN808">
        <v>7507378</v>
      </c>
      <c r="BO808" t="s">
        <v>74</v>
      </c>
      <c r="BP808" t="s">
        <v>74</v>
      </c>
      <c r="BQ808" t="s">
        <v>74</v>
      </c>
      <c r="BR808" t="s">
        <v>91</v>
      </c>
      <c r="BS808" t="s">
        <v>8427</v>
      </c>
      <c r="BT808" t="str">
        <f>HYPERLINK("https%3A%2F%2Fwww.webofscience.com%2Fwos%2Fwoscc%2Ffull-record%2FWOS:A1993MV53100009","View Full Record in Web of Science")</f>
        <v>View Full Record in Web of Science</v>
      </c>
    </row>
    <row r="809" spans="1:72" x14ac:dyDescent="0.15">
      <c r="A809" t="s">
        <v>72</v>
      </c>
      <c r="B809" t="s">
        <v>8428</v>
      </c>
      <c r="C809" t="s">
        <v>74</v>
      </c>
      <c r="D809" t="s">
        <v>74</v>
      </c>
      <c r="E809" t="s">
        <v>74</v>
      </c>
      <c r="F809" t="s">
        <v>8428</v>
      </c>
      <c r="G809" t="s">
        <v>74</v>
      </c>
      <c r="H809" t="s">
        <v>74</v>
      </c>
      <c r="I809" t="s">
        <v>8429</v>
      </c>
      <c r="J809" t="s">
        <v>8430</v>
      </c>
      <c r="K809" t="s">
        <v>74</v>
      </c>
      <c r="L809" t="s">
        <v>74</v>
      </c>
      <c r="M809" t="s">
        <v>77</v>
      </c>
      <c r="N809" t="s">
        <v>78</v>
      </c>
      <c r="O809" t="s">
        <v>74</v>
      </c>
      <c r="P809" t="s">
        <v>74</v>
      </c>
      <c r="Q809" t="s">
        <v>74</v>
      </c>
      <c r="R809" t="s">
        <v>74</v>
      </c>
      <c r="S809" t="s">
        <v>74</v>
      </c>
      <c r="T809" t="s">
        <v>74</v>
      </c>
      <c r="U809" t="s">
        <v>74</v>
      </c>
      <c r="V809" t="s">
        <v>8431</v>
      </c>
      <c r="W809" t="s">
        <v>74</v>
      </c>
      <c r="X809" t="s">
        <v>74</v>
      </c>
      <c r="Y809" t="s">
        <v>8432</v>
      </c>
      <c r="Z809" t="s">
        <v>74</v>
      </c>
      <c r="AA809" t="s">
        <v>74</v>
      </c>
      <c r="AB809" t="s">
        <v>74</v>
      </c>
      <c r="AC809" t="s">
        <v>74</v>
      </c>
      <c r="AD809" t="s">
        <v>74</v>
      </c>
      <c r="AE809" t="s">
        <v>74</v>
      </c>
      <c r="AF809" t="s">
        <v>74</v>
      </c>
      <c r="AG809">
        <v>11</v>
      </c>
      <c r="AH809">
        <v>19</v>
      </c>
      <c r="AI809">
        <v>20</v>
      </c>
      <c r="AJ809">
        <v>0</v>
      </c>
      <c r="AK809">
        <v>1</v>
      </c>
      <c r="AL809" t="s">
        <v>8151</v>
      </c>
      <c r="AM809" t="s">
        <v>8152</v>
      </c>
      <c r="AN809" t="s">
        <v>8153</v>
      </c>
      <c r="AO809" t="s">
        <v>8433</v>
      </c>
      <c r="AP809" t="s">
        <v>74</v>
      </c>
      <c r="AQ809" t="s">
        <v>74</v>
      </c>
      <c r="AR809" t="s">
        <v>8434</v>
      </c>
      <c r="AS809" t="s">
        <v>8435</v>
      </c>
      <c r="AT809" t="s">
        <v>74</v>
      </c>
      <c r="AU809">
        <v>1993</v>
      </c>
      <c r="AV809">
        <v>20</v>
      </c>
      <c r="AW809">
        <v>6</v>
      </c>
      <c r="AX809" t="s">
        <v>74</v>
      </c>
      <c r="AY809" t="s">
        <v>74</v>
      </c>
      <c r="AZ809" t="s">
        <v>74</v>
      </c>
      <c r="BA809" t="s">
        <v>74</v>
      </c>
      <c r="BB809">
        <v>725</v>
      </c>
      <c r="BC809">
        <v>732</v>
      </c>
      <c r="BD809" t="s">
        <v>74</v>
      </c>
      <c r="BE809" t="s">
        <v>8436</v>
      </c>
      <c r="BF809" t="str">
        <f>HYPERLINK("http://dx.doi.org/10.1071/WR9930725","http://dx.doi.org/10.1071/WR9930725")</f>
        <v>http://dx.doi.org/10.1071/WR9930725</v>
      </c>
      <c r="BG809" t="s">
        <v>74</v>
      </c>
      <c r="BH809" t="s">
        <v>74</v>
      </c>
      <c r="BI809">
        <v>8</v>
      </c>
      <c r="BJ809" t="s">
        <v>1067</v>
      </c>
      <c r="BK809" t="s">
        <v>88</v>
      </c>
      <c r="BL809" t="s">
        <v>1068</v>
      </c>
      <c r="BM809" t="s">
        <v>8437</v>
      </c>
      <c r="BN809" t="s">
        <v>74</v>
      </c>
      <c r="BO809" t="s">
        <v>74</v>
      </c>
      <c r="BP809" t="s">
        <v>74</v>
      </c>
      <c r="BQ809" t="s">
        <v>74</v>
      </c>
      <c r="BR809" t="s">
        <v>91</v>
      </c>
      <c r="BS809" t="s">
        <v>8438</v>
      </c>
      <c r="BT809" t="str">
        <f>HYPERLINK("https%3A%2F%2Fwww.webofscience.com%2Fwos%2Fwoscc%2Ffull-record%2FWOS:A1993MQ87200002","View Full Record in Web of Science")</f>
        <v>View Full Record in Web of Science</v>
      </c>
    </row>
    <row r="810" spans="1:72" x14ac:dyDescent="0.15">
      <c r="A810" t="s">
        <v>72</v>
      </c>
      <c r="B810" t="s">
        <v>8439</v>
      </c>
      <c r="C810" t="s">
        <v>74</v>
      </c>
      <c r="D810" t="s">
        <v>74</v>
      </c>
      <c r="E810" t="s">
        <v>74</v>
      </c>
      <c r="F810" t="s">
        <v>8439</v>
      </c>
      <c r="G810" t="s">
        <v>74</v>
      </c>
      <c r="H810" t="s">
        <v>74</v>
      </c>
      <c r="I810" t="s">
        <v>8440</v>
      </c>
      <c r="J810" t="s">
        <v>8430</v>
      </c>
      <c r="K810" t="s">
        <v>74</v>
      </c>
      <c r="L810" t="s">
        <v>74</v>
      </c>
      <c r="M810" t="s">
        <v>77</v>
      </c>
      <c r="N810" t="s">
        <v>78</v>
      </c>
      <c r="O810" t="s">
        <v>74</v>
      </c>
      <c r="P810" t="s">
        <v>74</v>
      </c>
      <c r="Q810" t="s">
        <v>74</v>
      </c>
      <c r="R810" t="s">
        <v>74</v>
      </c>
      <c r="S810" t="s">
        <v>74</v>
      </c>
      <c r="T810" t="s">
        <v>74</v>
      </c>
      <c r="U810" t="s">
        <v>8441</v>
      </c>
      <c r="V810" t="s">
        <v>8442</v>
      </c>
      <c r="W810" t="s">
        <v>74</v>
      </c>
      <c r="X810" t="s">
        <v>74</v>
      </c>
      <c r="Y810" t="s">
        <v>8443</v>
      </c>
      <c r="Z810" t="s">
        <v>74</v>
      </c>
      <c r="AA810" t="s">
        <v>74</v>
      </c>
      <c r="AB810" t="s">
        <v>74</v>
      </c>
      <c r="AC810" t="s">
        <v>74</v>
      </c>
      <c r="AD810" t="s">
        <v>74</v>
      </c>
      <c r="AE810" t="s">
        <v>74</v>
      </c>
      <c r="AF810" t="s">
        <v>74</v>
      </c>
      <c r="AG810">
        <v>47</v>
      </c>
      <c r="AH810">
        <v>14</v>
      </c>
      <c r="AI810">
        <v>18</v>
      </c>
      <c r="AJ810">
        <v>0</v>
      </c>
      <c r="AK810">
        <v>7</v>
      </c>
      <c r="AL810" t="s">
        <v>8151</v>
      </c>
      <c r="AM810" t="s">
        <v>8152</v>
      </c>
      <c r="AN810" t="s">
        <v>8153</v>
      </c>
      <c r="AO810" t="s">
        <v>8433</v>
      </c>
      <c r="AP810" t="s">
        <v>74</v>
      </c>
      <c r="AQ810" t="s">
        <v>74</v>
      </c>
      <c r="AR810" t="s">
        <v>8434</v>
      </c>
      <c r="AS810" t="s">
        <v>8435</v>
      </c>
      <c r="AT810" t="s">
        <v>74</v>
      </c>
      <c r="AU810">
        <v>1993</v>
      </c>
      <c r="AV810">
        <v>20</v>
      </c>
      <c r="AW810">
        <v>6</v>
      </c>
      <c r="AX810" t="s">
        <v>74</v>
      </c>
      <c r="AY810" t="s">
        <v>74</v>
      </c>
      <c r="AZ810" t="s">
        <v>74</v>
      </c>
      <c r="BA810" t="s">
        <v>74</v>
      </c>
      <c r="BB810">
        <v>745</v>
      </c>
      <c r="BC810">
        <v>758</v>
      </c>
      <c r="BD810" t="s">
        <v>74</v>
      </c>
      <c r="BE810" t="s">
        <v>8444</v>
      </c>
      <c r="BF810" t="str">
        <f>HYPERLINK("http://dx.doi.org/10.1071/WR9930745","http://dx.doi.org/10.1071/WR9930745")</f>
        <v>http://dx.doi.org/10.1071/WR9930745</v>
      </c>
      <c r="BG810" t="s">
        <v>74</v>
      </c>
      <c r="BH810" t="s">
        <v>74</v>
      </c>
      <c r="BI810">
        <v>14</v>
      </c>
      <c r="BJ810" t="s">
        <v>1067</v>
      </c>
      <c r="BK810" t="s">
        <v>88</v>
      </c>
      <c r="BL810" t="s">
        <v>1068</v>
      </c>
      <c r="BM810" t="s">
        <v>8437</v>
      </c>
      <c r="BN810" t="s">
        <v>74</v>
      </c>
      <c r="BO810" t="s">
        <v>74</v>
      </c>
      <c r="BP810" t="s">
        <v>74</v>
      </c>
      <c r="BQ810" t="s">
        <v>74</v>
      </c>
      <c r="BR810" t="s">
        <v>91</v>
      </c>
      <c r="BS810" t="s">
        <v>8445</v>
      </c>
      <c r="BT810" t="str">
        <f>HYPERLINK("https%3A%2F%2Fwww.webofscience.com%2Fwos%2Fwoscc%2Ffull-record%2FWOS:A1993MQ87200005","View Full Record in Web of Science")</f>
        <v>View Full Record in Web of Science</v>
      </c>
    </row>
    <row r="811" spans="1:72" x14ac:dyDescent="0.15">
      <c r="A811" t="s">
        <v>72</v>
      </c>
      <c r="B811" t="s">
        <v>8446</v>
      </c>
      <c r="C811" t="s">
        <v>74</v>
      </c>
      <c r="D811" t="s">
        <v>74</v>
      </c>
      <c r="E811" t="s">
        <v>74</v>
      </c>
      <c r="F811" t="s">
        <v>8446</v>
      </c>
      <c r="G811" t="s">
        <v>74</v>
      </c>
      <c r="H811" t="s">
        <v>74</v>
      </c>
      <c r="I811" t="s">
        <v>8447</v>
      </c>
      <c r="J811" t="s">
        <v>2036</v>
      </c>
      <c r="K811" t="s">
        <v>74</v>
      </c>
      <c r="L811" t="s">
        <v>74</v>
      </c>
      <c r="M811" t="s">
        <v>77</v>
      </c>
      <c r="N811" t="s">
        <v>78</v>
      </c>
      <c r="O811" t="s">
        <v>74</v>
      </c>
      <c r="P811" t="s">
        <v>74</v>
      </c>
      <c r="Q811" t="s">
        <v>74</v>
      </c>
      <c r="R811" t="s">
        <v>74</v>
      </c>
      <c r="S811" t="s">
        <v>74</v>
      </c>
      <c r="T811" t="s">
        <v>74</v>
      </c>
      <c r="U811" t="s">
        <v>8448</v>
      </c>
      <c r="V811" t="s">
        <v>74</v>
      </c>
      <c r="W811" t="s">
        <v>74</v>
      </c>
      <c r="X811" t="s">
        <v>74</v>
      </c>
      <c r="Y811" t="s">
        <v>8449</v>
      </c>
      <c r="Z811" t="s">
        <v>74</v>
      </c>
      <c r="AA811" t="s">
        <v>74</v>
      </c>
      <c r="AB811" t="s">
        <v>74</v>
      </c>
      <c r="AC811" t="s">
        <v>74</v>
      </c>
      <c r="AD811" t="s">
        <v>74</v>
      </c>
      <c r="AE811" t="s">
        <v>74</v>
      </c>
      <c r="AF811" t="s">
        <v>74</v>
      </c>
      <c r="AG811">
        <v>64</v>
      </c>
      <c r="AH811">
        <v>0</v>
      </c>
      <c r="AI811">
        <v>0</v>
      </c>
      <c r="AJ811">
        <v>0</v>
      </c>
      <c r="AK811">
        <v>3</v>
      </c>
      <c r="AL811" t="s">
        <v>8450</v>
      </c>
      <c r="AM811" t="s">
        <v>2041</v>
      </c>
      <c r="AN811" t="s">
        <v>8451</v>
      </c>
      <c r="AO811" t="s">
        <v>2043</v>
      </c>
      <c r="AP811" t="s">
        <v>74</v>
      </c>
      <c r="AQ811" t="s">
        <v>74</v>
      </c>
      <c r="AR811" t="s">
        <v>2044</v>
      </c>
      <c r="AS811" t="s">
        <v>2045</v>
      </c>
      <c r="AT811" t="s">
        <v>8452</v>
      </c>
      <c r="AU811">
        <v>1992</v>
      </c>
      <c r="AV811">
        <v>63</v>
      </c>
      <c r="AW811">
        <v>12</v>
      </c>
      <c r="AX811" t="s">
        <v>74</v>
      </c>
      <c r="AY811" t="s">
        <v>74</v>
      </c>
      <c r="AZ811" t="s">
        <v>74</v>
      </c>
      <c r="BA811" t="s">
        <v>74</v>
      </c>
      <c r="BB811">
        <v>701</v>
      </c>
      <c r="BC811">
        <v>711</v>
      </c>
      <c r="BD811" t="s">
        <v>74</v>
      </c>
      <c r="BE811" t="s">
        <v>74</v>
      </c>
      <c r="BF811" t="s">
        <v>74</v>
      </c>
      <c r="BG811" t="s">
        <v>74</v>
      </c>
      <c r="BH811" t="s">
        <v>74</v>
      </c>
      <c r="BI811">
        <v>11</v>
      </c>
      <c r="BJ811" t="s">
        <v>361</v>
      </c>
      <c r="BK811" t="s">
        <v>88</v>
      </c>
      <c r="BL811" t="s">
        <v>362</v>
      </c>
      <c r="BM811" t="s">
        <v>8453</v>
      </c>
      <c r="BN811" t="s">
        <v>74</v>
      </c>
      <c r="BO811" t="s">
        <v>74</v>
      </c>
      <c r="BP811" t="s">
        <v>74</v>
      </c>
      <c r="BQ811" t="s">
        <v>74</v>
      </c>
      <c r="BR811" t="s">
        <v>91</v>
      </c>
      <c r="BS811" t="s">
        <v>8454</v>
      </c>
      <c r="BT811" t="str">
        <f>HYPERLINK("https%3A%2F%2Fwww.webofscience.com%2Fwos%2Fwoscc%2Ffull-record%2FWOS:A1992KF76800001","View Full Record in Web of Science")</f>
        <v>View Full Record in Web of Science</v>
      </c>
    </row>
    <row r="812" spans="1:72" x14ac:dyDescent="0.15">
      <c r="A812" t="s">
        <v>72</v>
      </c>
      <c r="B812" t="s">
        <v>8455</v>
      </c>
      <c r="C812" t="s">
        <v>74</v>
      </c>
      <c r="D812" t="s">
        <v>74</v>
      </c>
      <c r="E812" t="s">
        <v>74</v>
      </c>
      <c r="F812" t="s">
        <v>8455</v>
      </c>
      <c r="G812" t="s">
        <v>74</v>
      </c>
      <c r="H812" t="s">
        <v>74</v>
      </c>
      <c r="I812" t="s">
        <v>8456</v>
      </c>
      <c r="J812" t="s">
        <v>8457</v>
      </c>
      <c r="K812" t="s">
        <v>74</v>
      </c>
      <c r="L812" t="s">
        <v>74</v>
      </c>
      <c r="M812" t="s">
        <v>77</v>
      </c>
      <c r="N812" t="s">
        <v>599</v>
      </c>
      <c r="O812" t="s">
        <v>74</v>
      </c>
      <c r="P812" t="s">
        <v>74</v>
      </c>
      <c r="Q812" t="s">
        <v>74</v>
      </c>
      <c r="R812" t="s">
        <v>74</v>
      </c>
      <c r="S812" t="s">
        <v>74</v>
      </c>
      <c r="T812" t="s">
        <v>74</v>
      </c>
      <c r="U812" t="s">
        <v>74</v>
      </c>
      <c r="V812" t="s">
        <v>74</v>
      </c>
      <c r="W812" t="s">
        <v>74</v>
      </c>
      <c r="X812" t="s">
        <v>74</v>
      </c>
      <c r="Y812" t="s">
        <v>74</v>
      </c>
      <c r="Z812" t="s">
        <v>74</v>
      </c>
      <c r="AA812" t="s">
        <v>74</v>
      </c>
      <c r="AB812" t="s">
        <v>74</v>
      </c>
      <c r="AC812" t="s">
        <v>74</v>
      </c>
      <c r="AD812" t="s">
        <v>74</v>
      </c>
      <c r="AE812" t="s">
        <v>74</v>
      </c>
      <c r="AF812" t="s">
        <v>74</v>
      </c>
      <c r="AG812">
        <v>0</v>
      </c>
      <c r="AH812">
        <v>0</v>
      </c>
      <c r="AI812">
        <v>0</v>
      </c>
      <c r="AJ812">
        <v>0</v>
      </c>
      <c r="AK812">
        <v>0</v>
      </c>
      <c r="AL812" t="s">
        <v>2079</v>
      </c>
      <c r="AM812" t="s">
        <v>257</v>
      </c>
      <c r="AN812" t="s">
        <v>2301</v>
      </c>
      <c r="AO812" t="s">
        <v>8458</v>
      </c>
      <c r="AP812" t="s">
        <v>8459</v>
      </c>
      <c r="AQ812" t="s">
        <v>74</v>
      </c>
      <c r="AR812" t="s">
        <v>8460</v>
      </c>
      <c r="AS812" t="s">
        <v>8461</v>
      </c>
      <c r="AT812" t="s">
        <v>8462</v>
      </c>
      <c r="AU812">
        <v>1992</v>
      </c>
      <c r="AV812">
        <v>70</v>
      </c>
      <c r="AW812">
        <v>51</v>
      </c>
      <c r="AX812" t="s">
        <v>74</v>
      </c>
      <c r="AY812" t="s">
        <v>74</v>
      </c>
      <c r="AZ812" t="s">
        <v>74</v>
      </c>
      <c r="BA812" t="s">
        <v>74</v>
      </c>
      <c r="BB812">
        <v>4</v>
      </c>
      <c r="BC812">
        <v>5</v>
      </c>
      <c r="BD812" t="s">
        <v>74</v>
      </c>
      <c r="BE812" t="s">
        <v>74</v>
      </c>
      <c r="BF812" t="s">
        <v>74</v>
      </c>
      <c r="BG812" t="s">
        <v>74</v>
      </c>
      <c r="BH812" t="s">
        <v>74</v>
      </c>
      <c r="BI812">
        <v>2</v>
      </c>
      <c r="BJ812" t="s">
        <v>8463</v>
      </c>
      <c r="BK812" t="s">
        <v>88</v>
      </c>
      <c r="BL812" t="s">
        <v>8464</v>
      </c>
      <c r="BM812" t="s">
        <v>8465</v>
      </c>
      <c r="BN812" t="s">
        <v>74</v>
      </c>
      <c r="BO812" t="s">
        <v>74</v>
      </c>
      <c r="BP812" t="s">
        <v>74</v>
      </c>
      <c r="BQ812" t="s">
        <v>74</v>
      </c>
      <c r="BR812" t="s">
        <v>91</v>
      </c>
      <c r="BS812" t="s">
        <v>8466</v>
      </c>
      <c r="BT812" t="str">
        <f>HYPERLINK("https%3A%2F%2Fwww.webofscience.com%2Fwos%2Fwoscc%2Ffull-record%2FWOS:A1992KD66600005","View Full Record in Web of Science")</f>
        <v>View Full Record in Web of Science</v>
      </c>
    </row>
    <row r="813" spans="1:72" x14ac:dyDescent="0.15">
      <c r="A813" t="s">
        <v>72</v>
      </c>
      <c r="B813" t="s">
        <v>8467</v>
      </c>
      <c r="C813" t="s">
        <v>74</v>
      </c>
      <c r="D813" t="s">
        <v>74</v>
      </c>
      <c r="E813" t="s">
        <v>74</v>
      </c>
      <c r="F813" t="s">
        <v>8467</v>
      </c>
      <c r="G813" t="s">
        <v>74</v>
      </c>
      <c r="H813" t="s">
        <v>74</v>
      </c>
      <c r="I813" t="s">
        <v>8468</v>
      </c>
      <c r="J813" t="s">
        <v>388</v>
      </c>
      <c r="K813" t="s">
        <v>74</v>
      </c>
      <c r="L813" t="s">
        <v>74</v>
      </c>
      <c r="M813" t="s">
        <v>77</v>
      </c>
      <c r="N813" t="s">
        <v>78</v>
      </c>
      <c r="O813" t="s">
        <v>74</v>
      </c>
      <c r="P813" t="s">
        <v>74</v>
      </c>
      <c r="Q813" t="s">
        <v>74</v>
      </c>
      <c r="R813" t="s">
        <v>74</v>
      </c>
      <c r="S813" t="s">
        <v>74</v>
      </c>
      <c r="T813" t="s">
        <v>74</v>
      </c>
      <c r="U813" t="s">
        <v>8469</v>
      </c>
      <c r="V813" t="s">
        <v>8470</v>
      </c>
      <c r="W813" t="s">
        <v>8471</v>
      </c>
      <c r="X813" t="s">
        <v>8472</v>
      </c>
      <c r="Y813" t="s">
        <v>8473</v>
      </c>
      <c r="Z813" t="s">
        <v>74</v>
      </c>
      <c r="AA813" t="s">
        <v>74</v>
      </c>
      <c r="AB813" t="s">
        <v>74</v>
      </c>
      <c r="AC813" t="s">
        <v>74</v>
      </c>
      <c r="AD813" t="s">
        <v>74</v>
      </c>
      <c r="AE813" t="s">
        <v>74</v>
      </c>
      <c r="AF813" t="s">
        <v>74</v>
      </c>
      <c r="AG813">
        <v>46</v>
      </c>
      <c r="AH813">
        <v>21</v>
      </c>
      <c r="AI813">
        <v>21</v>
      </c>
      <c r="AJ813">
        <v>0</v>
      </c>
      <c r="AK813">
        <v>0</v>
      </c>
      <c r="AL813" t="s">
        <v>256</v>
      </c>
      <c r="AM813" t="s">
        <v>257</v>
      </c>
      <c r="AN813" t="s">
        <v>396</v>
      </c>
      <c r="AO813" t="s">
        <v>397</v>
      </c>
      <c r="AP813" t="s">
        <v>398</v>
      </c>
      <c r="AQ813" t="s">
        <v>74</v>
      </c>
      <c r="AR813" t="s">
        <v>399</v>
      </c>
      <c r="AS813" t="s">
        <v>400</v>
      </c>
      <c r="AT813" t="s">
        <v>8474</v>
      </c>
      <c r="AU813">
        <v>1992</v>
      </c>
      <c r="AV813">
        <v>97</v>
      </c>
      <c r="AW813" t="s">
        <v>8475</v>
      </c>
      <c r="AX813" t="s">
        <v>74</v>
      </c>
      <c r="AY813" t="s">
        <v>74</v>
      </c>
      <c r="AZ813" t="s">
        <v>74</v>
      </c>
      <c r="BA813" t="s">
        <v>74</v>
      </c>
      <c r="BB813">
        <v>20795</v>
      </c>
      <c r="BC813">
        <v>20804</v>
      </c>
      <c r="BD813" t="s">
        <v>74</v>
      </c>
      <c r="BE813" t="s">
        <v>8476</v>
      </c>
      <c r="BF813" t="str">
        <f>HYPERLINK("http://dx.doi.org/10.1029/92JD02435","http://dx.doi.org/10.1029/92JD02435")</f>
        <v>http://dx.doi.org/10.1029/92JD02435</v>
      </c>
      <c r="BG813" t="s">
        <v>74</v>
      </c>
      <c r="BH813" t="s">
        <v>74</v>
      </c>
      <c r="BI813">
        <v>10</v>
      </c>
      <c r="BJ813" t="s">
        <v>403</v>
      </c>
      <c r="BK813" t="s">
        <v>88</v>
      </c>
      <c r="BL813" t="s">
        <v>403</v>
      </c>
      <c r="BM813" t="s">
        <v>8477</v>
      </c>
      <c r="BN813" t="s">
        <v>74</v>
      </c>
      <c r="BO813" t="s">
        <v>74</v>
      </c>
      <c r="BP813" t="s">
        <v>74</v>
      </c>
      <c r="BQ813" t="s">
        <v>74</v>
      </c>
      <c r="BR813" t="s">
        <v>91</v>
      </c>
      <c r="BS813" t="s">
        <v>8478</v>
      </c>
      <c r="BT813" t="str">
        <f>HYPERLINK("https%3A%2F%2Fwww.webofscience.com%2Fwos%2Fwoscc%2Ffull-record%2FWOS:A1992KF92300034","View Full Record in Web of Science")</f>
        <v>View Full Record in Web of Science</v>
      </c>
    </row>
    <row r="814" spans="1:72" x14ac:dyDescent="0.15">
      <c r="A814" t="s">
        <v>72</v>
      </c>
      <c r="B814" t="s">
        <v>8479</v>
      </c>
      <c r="C814" t="s">
        <v>74</v>
      </c>
      <c r="D814" t="s">
        <v>74</v>
      </c>
      <c r="E814" t="s">
        <v>74</v>
      </c>
      <c r="F814" t="s">
        <v>8479</v>
      </c>
      <c r="G814" t="s">
        <v>74</v>
      </c>
      <c r="H814" t="s">
        <v>74</v>
      </c>
      <c r="I814" t="s">
        <v>8480</v>
      </c>
      <c r="J814" t="s">
        <v>388</v>
      </c>
      <c r="K814" t="s">
        <v>74</v>
      </c>
      <c r="L814" t="s">
        <v>74</v>
      </c>
      <c r="M814" t="s">
        <v>77</v>
      </c>
      <c r="N814" t="s">
        <v>78</v>
      </c>
      <c r="O814" t="s">
        <v>74</v>
      </c>
      <c r="P814" t="s">
        <v>74</v>
      </c>
      <c r="Q814" t="s">
        <v>74</v>
      </c>
      <c r="R814" t="s">
        <v>74</v>
      </c>
      <c r="S814" t="s">
        <v>74</v>
      </c>
      <c r="T814" t="s">
        <v>74</v>
      </c>
      <c r="U814" t="s">
        <v>8481</v>
      </c>
      <c r="V814" t="s">
        <v>8482</v>
      </c>
      <c r="W814" t="s">
        <v>8483</v>
      </c>
      <c r="X814" t="s">
        <v>8484</v>
      </c>
      <c r="Y814" t="s">
        <v>8485</v>
      </c>
      <c r="Z814" t="s">
        <v>74</v>
      </c>
      <c r="AA814" t="s">
        <v>8486</v>
      </c>
      <c r="AB814" t="s">
        <v>8487</v>
      </c>
      <c r="AC814" t="s">
        <v>74</v>
      </c>
      <c r="AD814" t="s">
        <v>74</v>
      </c>
      <c r="AE814" t="s">
        <v>74</v>
      </c>
      <c r="AF814" t="s">
        <v>74</v>
      </c>
      <c r="AG814">
        <v>45</v>
      </c>
      <c r="AH814">
        <v>2</v>
      </c>
      <c r="AI814">
        <v>2</v>
      </c>
      <c r="AJ814">
        <v>0</v>
      </c>
      <c r="AK814">
        <v>2</v>
      </c>
      <c r="AL814" t="s">
        <v>256</v>
      </c>
      <c r="AM814" t="s">
        <v>257</v>
      </c>
      <c r="AN814" t="s">
        <v>396</v>
      </c>
      <c r="AO814" t="s">
        <v>397</v>
      </c>
      <c r="AP814" t="s">
        <v>398</v>
      </c>
      <c r="AQ814" t="s">
        <v>74</v>
      </c>
      <c r="AR814" t="s">
        <v>399</v>
      </c>
      <c r="AS814" t="s">
        <v>400</v>
      </c>
      <c r="AT814" t="s">
        <v>8474</v>
      </c>
      <c r="AU814">
        <v>1992</v>
      </c>
      <c r="AV814">
        <v>97</v>
      </c>
      <c r="AW814" t="s">
        <v>8475</v>
      </c>
      <c r="AX814" t="s">
        <v>74</v>
      </c>
      <c r="AY814" t="s">
        <v>74</v>
      </c>
      <c r="AZ814" t="s">
        <v>74</v>
      </c>
      <c r="BA814" t="s">
        <v>74</v>
      </c>
      <c r="BB814">
        <v>20837</v>
      </c>
      <c r="BC814">
        <v>20853</v>
      </c>
      <c r="BD814" t="s">
        <v>74</v>
      </c>
      <c r="BE814" t="s">
        <v>8488</v>
      </c>
      <c r="BF814" t="str">
        <f>HYPERLINK("http://dx.doi.org/10.1029/92JD02040","http://dx.doi.org/10.1029/92JD02040")</f>
        <v>http://dx.doi.org/10.1029/92JD02040</v>
      </c>
      <c r="BG814" t="s">
        <v>74</v>
      </c>
      <c r="BH814" t="s">
        <v>74</v>
      </c>
      <c r="BI814">
        <v>17</v>
      </c>
      <c r="BJ814" t="s">
        <v>403</v>
      </c>
      <c r="BK814" t="s">
        <v>88</v>
      </c>
      <c r="BL814" t="s">
        <v>403</v>
      </c>
      <c r="BM814" t="s">
        <v>8477</v>
      </c>
      <c r="BN814" t="s">
        <v>74</v>
      </c>
      <c r="BO814" t="s">
        <v>74</v>
      </c>
      <c r="BP814" t="s">
        <v>74</v>
      </c>
      <c r="BQ814" t="s">
        <v>74</v>
      </c>
      <c r="BR814" t="s">
        <v>91</v>
      </c>
      <c r="BS814" t="s">
        <v>8489</v>
      </c>
      <c r="BT814" t="str">
        <f>HYPERLINK("https%3A%2F%2Fwww.webofscience.com%2Fwos%2Fwoscc%2Ffull-record%2FWOS:A1992KF92300037","View Full Record in Web of Science")</f>
        <v>View Full Record in Web of Science</v>
      </c>
    </row>
    <row r="815" spans="1:72" x14ac:dyDescent="0.15">
      <c r="A815" t="s">
        <v>72</v>
      </c>
      <c r="B815" t="s">
        <v>8490</v>
      </c>
      <c r="C815" t="s">
        <v>74</v>
      </c>
      <c r="D815" t="s">
        <v>74</v>
      </c>
      <c r="E815" t="s">
        <v>74</v>
      </c>
      <c r="F815" t="s">
        <v>8490</v>
      </c>
      <c r="G815" t="s">
        <v>74</v>
      </c>
      <c r="H815" t="s">
        <v>74</v>
      </c>
      <c r="I815" t="s">
        <v>8491</v>
      </c>
      <c r="J815" t="s">
        <v>8492</v>
      </c>
      <c r="K815" t="s">
        <v>74</v>
      </c>
      <c r="L815" t="s">
        <v>74</v>
      </c>
      <c r="M815" t="s">
        <v>77</v>
      </c>
      <c r="N815" t="s">
        <v>78</v>
      </c>
      <c r="O815" t="s">
        <v>74</v>
      </c>
      <c r="P815" t="s">
        <v>74</v>
      </c>
      <c r="Q815" t="s">
        <v>74</v>
      </c>
      <c r="R815" t="s">
        <v>74</v>
      </c>
      <c r="S815" t="s">
        <v>74</v>
      </c>
      <c r="T815" t="s">
        <v>74</v>
      </c>
      <c r="U815" t="s">
        <v>74</v>
      </c>
      <c r="V815" t="s">
        <v>8493</v>
      </c>
      <c r="W815" t="s">
        <v>8494</v>
      </c>
      <c r="X815" t="s">
        <v>8495</v>
      </c>
      <c r="Y815" t="s">
        <v>8496</v>
      </c>
      <c r="Z815" t="s">
        <v>74</v>
      </c>
      <c r="AA815" t="s">
        <v>74</v>
      </c>
      <c r="AB815" t="s">
        <v>74</v>
      </c>
      <c r="AC815" t="s">
        <v>74</v>
      </c>
      <c r="AD815" t="s">
        <v>74</v>
      </c>
      <c r="AE815" t="s">
        <v>74</v>
      </c>
      <c r="AF815" t="s">
        <v>74</v>
      </c>
      <c r="AG815">
        <v>23</v>
      </c>
      <c r="AH815">
        <v>5</v>
      </c>
      <c r="AI815">
        <v>5</v>
      </c>
      <c r="AJ815">
        <v>0</v>
      </c>
      <c r="AK815">
        <v>1</v>
      </c>
      <c r="AL815" t="s">
        <v>8497</v>
      </c>
      <c r="AM815" t="s">
        <v>257</v>
      </c>
      <c r="AN815" t="s">
        <v>8498</v>
      </c>
      <c r="AO815" t="s">
        <v>8499</v>
      </c>
      <c r="AP815" t="s">
        <v>74</v>
      </c>
      <c r="AQ815" t="s">
        <v>74</v>
      </c>
      <c r="AR815" t="s">
        <v>8500</v>
      </c>
      <c r="AS815" t="s">
        <v>8501</v>
      </c>
      <c r="AT815" t="s">
        <v>8502</v>
      </c>
      <c r="AU815">
        <v>1992</v>
      </c>
      <c r="AV815">
        <v>105</v>
      </c>
      <c r="AW815">
        <v>4</v>
      </c>
      <c r="AX815" t="s">
        <v>74</v>
      </c>
      <c r="AY815" t="s">
        <v>74</v>
      </c>
      <c r="AZ815" t="s">
        <v>74</v>
      </c>
      <c r="BA815" t="s">
        <v>74</v>
      </c>
      <c r="BB815">
        <v>743</v>
      </c>
      <c r="BC815">
        <v>752</v>
      </c>
      <c r="BD815" t="s">
        <v>74</v>
      </c>
      <c r="BE815" t="s">
        <v>74</v>
      </c>
      <c r="BF815" t="s">
        <v>74</v>
      </c>
      <c r="BG815" t="s">
        <v>74</v>
      </c>
      <c r="BH815" t="s">
        <v>74</v>
      </c>
      <c r="BI815">
        <v>10</v>
      </c>
      <c r="BJ815" t="s">
        <v>863</v>
      </c>
      <c r="BK815" t="s">
        <v>88</v>
      </c>
      <c r="BL815" t="s">
        <v>864</v>
      </c>
      <c r="BM815" t="s">
        <v>8503</v>
      </c>
      <c r="BN815" t="s">
        <v>74</v>
      </c>
      <c r="BO815" t="s">
        <v>74</v>
      </c>
      <c r="BP815" t="s">
        <v>74</v>
      </c>
      <c r="BQ815" t="s">
        <v>74</v>
      </c>
      <c r="BR815" t="s">
        <v>91</v>
      </c>
      <c r="BS815" t="s">
        <v>8504</v>
      </c>
      <c r="BT815" t="str">
        <f>HYPERLINK("https%3A%2F%2Fwww.webofscience.com%2Fwos%2Fwoscc%2Ffull-record%2FWOS:A1992KD79500009","View Full Record in Web of Science")</f>
        <v>View Full Record in Web of Science</v>
      </c>
    </row>
    <row r="816" spans="1:72" x14ac:dyDescent="0.15">
      <c r="A816" t="s">
        <v>72</v>
      </c>
      <c r="B816" t="s">
        <v>8505</v>
      </c>
      <c r="C816" t="s">
        <v>74</v>
      </c>
      <c r="D816" t="s">
        <v>74</v>
      </c>
      <c r="E816" t="s">
        <v>74</v>
      </c>
      <c r="F816" t="s">
        <v>8505</v>
      </c>
      <c r="G816" t="s">
        <v>74</v>
      </c>
      <c r="H816" t="s">
        <v>74</v>
      </c>
      <c r="I816" t="s">
        <v>8506</v>
      </c>
      <c r="J816" t="s">
        <v>8507</v>
      </c>
      <c r="K816" t="s">
        <v>74</v>
      </c>
      <c r="L816" t="s">
        <v>74</v>
      </c>
      <c r="M816" t="s">
        <v>77</v>
      </c>
      <c r="N816" t="s">
        <v>78</v>
      </c>
      <c r="O816" t="s">
        <v>74</v>
      </c>
      <c r="P816" t="s">
        <v>74</v>
      </c>
      <c r="Q816" t="s">
        <v>74</v>
      </c>
      <c r="R816" t="s">
        <v>74</v>
      </c>
      <c r="S816" t="s">
        <v>74</v>
      </c>
      <c r="T816" t="s">
        <v>74</v>
      </c>
      <c r="U816" t="s">
        <v>8508</v>
      </c>
      <c r="V816" t="s">
        <v>8509</v>
      </c>
      <c r="W816" t="s">
        <v>8510</v>
      </c>
      <c r="X816" t="s">
        <v>8511</v>
      </c>
      <c r="Y816" t="s">
        <v>74</v>
      </c>
      <c r="Z816" t="s">
        <v>74</v>
      </c>
      <c r="AA816" t="s">
        <v>8512</v>
      </c>
      <c r="AB816" t="s">
        <v>8513</v>
      </c>
      <c r="AC816" t="s">
        <v>74</v>
      </c>
      <c r="AD816" t="s">
        <v>74</v>
      </c>
      <c r="AE816" t="s">
        <v>74</v>
      </c>
      <c r="AF816" t="s">
        <v>74</v>
      </c>
      <c r="AG816">
        <v>31</v>
      </c>
      <c r="AH816">
        <v>39</v>
      </c>
      <c r="AI816">
        <v>43</v>
      </c>
      <c r="AJ816">
        <v>0</v>
      </c>
      <c r="AK816">
        <v>4</v>
      </c>
      <c r="AL816" t="s">
        <v>177</v>
      </c>
      <c r="AM816" t="s">
        <v>178</v>
      </c>
      <c r="AN816" t="s">
        <v>179</v>
      </c>
      <c r="AO816" t="s">
        <v>8514</v>
      </c>
      <c r="AP816" t="s">
        <v>74</v>
      </c>
      <c r="AQ816" t="s">
        <v>74</v>
      </c>
      <c r="AR816" t="s">
        <v>8515</v>
      </c>
      <c r="AS816" t="s">
        <v>8516</v>
      </c>
      <c r="AT816" t="s">
        <v>8517</v>
      </c>
      <c r="AU816">
        <v>1992</v>
      </c>
      <c r="AV816">
        <v>210</v>
      </c>
      <c r="AW816">
        <v>3</v>
      </c>
      <c r="AX816" t="s">
        <v>74</v>
      </c>
      <c r="AY816" t="s">
        <v>74</v>
      </c>
      <c r="AZ816" t="s">
        <v>74</v>
      </c>
      <c r="BA816" t="s">
        <v>74</v>
      </c>
      <c r="BB816">
        <v>963</v>
      </c>
      <c r="BC816">
        <v>970</v>
      </c>
      <c r="BD816" t="s">
        <v>74</v>
      </c>
      <c r="BE816" t="s">
        <v>8518</v>
      </c>
      <c r="BF816" t="str">
        <f>HYPERLINK("http://dx.doi.org/10.1111/j.1432-1033.1992.tb17501.x","http://dx.doi.org/10.1111/j.1432-1033.1992.tb17501.x")</f>
        <v>http://dx.doi.org/10.1111/j.1432-1033.1992.tb17501.x</v>
      </c>
      <c r="BG816" t="s">
        <v>74</v>
      </c>
      <c r="BH816" t="s">
        <v>74</v>
      </c>
      <c r="BI816">
        <v>8</v>
      </c>
      <c r="BJ816" t="s">
        <v>6380</v>
      </c>
      <c r="BK816" t="s">
        <v>88</v>
      </c>
      <c r="BL816" t="s">
        <v>6380</v>
      </c>
      <c r="BM816" t="s">
        <v>8519</v>
      </c>
      <c r="BN816">
        <v>1483479</v>
      </c>
      <c r="BO816" t="s">
        <v>169</v>
      </c>
      <c r="BP816" t="s">
        <v>74</v>
      </c>
      <c r="BQ816" t="s">
        <v>74</v>
      </c>
      <c r="BR816" t="s">
        <v>91</v>
      </c>
      <c r="BS816" t="s">
        <v>8520</v>
      </c>
      <c r="BT816" t="str">
        <f>HYPERLINK("https%3A%2F%2Fwww.webofscience.com%2Fwos%2Fwoscc%2Ffull-record%2FWOS:A1992KF58100036","View Full Record in Web of Science")</f>
        <v>View Full Record in Web of Science</v>
      </c>
    </row>
    <row r="817" spans="1:72" x14ac:dyDescent="0.15">
      <c r="A817" t="s">
        <v>72</v>
      </c>
      <c r="B817" t="s">
        <v>8521</v>
      </c>
      <c r="C817" t="s">
        <v>74</v>
      </c>
      <c r="D817" t="s">
        <v>74</v>
      </c>
      <c r="E817" t="s">
        <v>74</v>
      </c>
      <c r="F817" t="s">
        <v>8521</v>
      </c>
      <c r="G817" t="s">
        <v>74</v>
      </c>
      <c r="H817" t="s">
        <v>74</v>
      </c>
      <c r="I817" t="s">
        <v>8522</v>
      </c>
      <c r="J817" t="s">
        <v>1408</v>
      </c>
      <c r="K817" t="s">
        <v>74</v>
      </c>
      <c r="L817" t="s">
        <v>74</v>
      </c>
      <c r="M817" t="s">
        <v>77</v>
      </c>
      <c r="N817" t="s">
        <v>78</v>
      </c>
      <c r="O817" t="s">
        <v>74</v>
      </c>
      <c r="P817" t="s">
        <v>74</v>
      </c>
      <c r="Q817" t="s">
        <v>74</v>
      </c>
      <c r="R817" t="s">
        <v>74</v>
      </c>
      <c r="S817" t="s">
        <v>74</v>
      </c>
      <c r="T817" t="s">
        <v>74</v>
      </c>
      <c r="U817" t="s">
        <v>8523</v>
      </c>
      <c r="V817" t="s">
        <v>8524</v>
      </c>
      <c r="W817" t="s">
        <v>74</v>
      </c>
      <c r="X817" t="s">
        <v>74</v>
      </c>
      <c r="Y817" t="s">
        <v>8525</v>
      </c>
      <c r="Z817" t="s">
        <v>74</v>
      </c>
      <c r="AA817" t="s">
        <v>74</v>
      </c>
      <c r="AB817" t="s">
        <v>1879</v>
      </c>
      <c r="AC817" t="s">
        <v>74</v>
      </c>
      <c r="AD817" t="s">
        <v>74</v>
      </c>
      <c r="AE817" t="s">
        <v>74</v>
      </c>
      <c r="AF817" t="s">
        <v>74</v>
      </c>
      <c r="AG817">
        <v>27</v>
      </c>
      <c r="AH817">
        <v>8</v>
      </c>
      <c r="AI817">
        <v>8</v>
      </c>
      <c r="AJ817">
        <v>0</v>
      </c>
      <c r="AK817">
        <v>1</v>
      </c>
      <c r="AL817" t="s">
        <v>256</v>
      </c>
      <c r="AM817" t="s">
        <v>257</v>
      </c>
      <c r="AN817" t="s">
        <v>396</v>
      </c>
      <c r="AO817" t="s">
        <v>1414</v>
      </c>
      <c r="AP817" t="s">
        <v>1415</v>
      </c>
      <c r="AQ817" t="s">
        <v>74</v>
      </c>
      <c r="AR817" t="s">
        <v>1416</v>
      </c>
      <c r="AS817" t="s">
        <v>1417</v>
      </c>
      <c r="AT817" t="s">
        <v>8517</v>
      </c>
      <c r="AU817">
        <v>1992</v>
      </c>
      <c r="AV817">
        <v>97</v>
      </c>
      <c r="AW817" t="s">
        <v>8526</v>
      </c>
      <c r="AX817" t="s">
        <v>74</v>
      </c>
      <c r="AY817" t="s">
        <v>74</v>
      </c>
      <c r="AZ817" t="s">
        <v>74</v>
      </c>
      <c r="BA817" t="s">
        <v>74</v>
      </c>
      <c r="BB817">
        <v>20179</v>
      </c>
      <c r="BC817">
        <v>20189</v>
      </c>
      <c r="BD817" t="s">
        <v>74</v>
      </c>
      <c r="BE817" t="s">
        <v>8527</v>
      </c>
      <c r="BF817" t="str">
        <f>HYPERLINK("http://dx.doi.org/10.1029/92JC02058","http://dx.doi.org/10.1029/92JC02058")</f>
        <v>http://dx.doi.org/10.1029/92JC02058</v>
      </c>
      <c r="BG817" t="s">
        <v>74</v>
      </c>
      <c r="BH817" t="s">
        <v>74</v>
      </c>
      <c r="BI817">
        <v>11</v>
      </c>
      <c r="BJ817" t="s">
        <v>963</v>
      </c>
      <c r="BK817" t="s">
        <v>88</v>
      </c>
      <c r="BL817" t="s">
        <v>963</v>
      </c>
      <c r="BM817" t="s">
        <v>8528</v>
      </c>
      <c r="BN817" t="s">
        <v>74</v>
      </c>
      <c r="BO817" t="s">
        <v>129</v>
      </c>
      <c r="BP817" t="s">
        <v>74</v>
      </c>
      <c r="BQ817" t="s">
        <v>74</v>
      </c>
      <c r="BR817" t="s">
        <v>91</v>
      </c>
      <c r="BS817" t="s">
        <v>8529</v>
      </c>
      <c r="BT817" t="str">
        <f>HYPERLINK("https%3A%2F%2Fwww.webofscience.com%2Fwos%2Fwoscc%2Ffull-record%2FWOS:A1992KE65600007","View Full Record in Web of Science")</f>
        <v>View Full Record in Web of Science</v>
      </c>
    </row>
    <row r="818" spans="1:72" x14ac:dyDescent="0.15">
      <c r="A818" t="s">
        <v>72</v>
      </c>
      <c r="B818" t="s">
        <v>8530</v>
      </c>
      <c r="C818" t="s">
        <v>74</v>
      </c>
      <c r="D818" t="s">
        <v>74</v>
      </c>
      <c r="E818" t="s">
        <v>74</v>
      </c>
      <c r="F818" t="s">
        <v>8530</v>
      </c>
      <c r="G818" t="s">
        <v>74</v>
      </c>
      <c r="H818" t="s">
        <v>74</v>
      </c>
      <c r="I818" t="s">
        <v>8531</v>
      </c>
      <c r="J818" t="s">
        <v>995</v>
      </c>
      <c r="K818" t="s">
        <v>74</v>
      </c>
      <c r="L818" t="s">
        <v>74</v>
      </c>
      <c r="M818" t="s">
        <v>77</v>
      </c>
      <c r="N818" t="s">
        <v>78</v>
      </c>
      <c r="O818" t="s">
        <v>74</v>
      </c>
      <c r="P818" t="s">
        <v>74</v>
      </c>
      <c r="Q818" t="s">
        <v>74</v>
      </c>
      <c r="R818" t="s">
        <v>74</v>
      </c>
      <c r="S818" t="s">
        <v>74</v>
      </c>
      <c r="T818" t="s">
        <v>74</v>
      </c>
      <c r="U818" t="s">
        <v>8532</v>
      </c>
      <c r="V818" t="s">
        <v>8533</v>
      </c>
      <c r="W818" t="s">
        <v>8534</v>
      </c>
      <c r="X818" t="s">
        <v>8535</v>
      </c>
      <c r="Y818" t="s">
        <v>8536</v>
      </c>
      <c r="Z818" t="s">
        <v>74</v>
      </c>
      <c r="AA818" t="s">
        <v>74</v>
      </c>
      <c r="AB818" t="s">
        <v>8537</v>
      </c>
      <c r="AC818" t="s">
        <v>74</v>
      </c>
      <c r="AD818" t="s">
        <v>74</v>
      </c>
      <c r="AE818" t="s">
        <v>74</v>
      </c>
      <c r="AF818" t="s">
        <v>74</v>
      </c>
      <c r="AG818">
        <v>20</v>
      </c>
      <c r="AH818">
        <v>73</v>
      </c>
      <c r="AI818">
        <v>75</v>
      </c>
      <c r="AJ818">
        <v>0</v>
      </c>
      <c r="AK818">
        <v>5</v>
      </c>
      <c r="AL818" t="s">
        <v>956</v>
      </c>
      <c r="AM818" t="s">
        <v>957</v>
      </c>
      <c r="AN818" t="s">
        <v>958</v>
      </c>
      <c r="AO818" t="s">
        <v>1000</v>
      </c>
      <c r="AP818" t="s">
        <v>74</v>
      </c>
      <c r="AQ818" t="s">
        <v>74</v>
      </c>
      <c r="AR818" t="s">
        <v>1001</v>
      </c>
      <c r="AS818" t="s">
        <v>1002</v>
      </c>
      <c r="AT818" t="s">
        <v>8517</v>
      </c>
      <c r="AU818">
        <v>1992</v>
      </c>
      <c r="AV818">
        <v>49</v>
      </c>
      <c r="AW818">
        <v>24</v>
      </c>
      <c r="AX818" t="s">
        <v>74</v>
      </c>
      <c r="AY818" t="s">
        <v>74</v>
      </c>
      <c r="AZ818" t="s">
        <v>74</v>
      </c>
      <c r="BA818" t="s">
        <v>74</v>
      </c>
      <c r="BB818">
        <v>2437</v>
      </c>
      <c r="BC818">
        <v>2448</v>
      </c>
      <c r="BD818" t="s">
        <v>74</v>
      </c>
      <c r="BE818" t="s">
        <v>8538</v>
      </c>
      <c r="BF818" t="str">
        <f>HYPERLINK("http://dx.doi.org/10.1175/1520-0469(1992)049&lt;2437:MTQBOE&gt;2.0.CO;2","http://dx.doi.org/10.1175/1520-0469(1992)049&lt;2437:MTQBOE&gt;2.0.CO;2")</f>
        <v>http://dx.doi.org/10.1175/1520-0469(1992)049&lt;2437:MTQBOE&gt;2.0.CO;2</v>
      </c>
      <c r="BG818" t="s">
        <v>74</v>
      </c>
      <c r="BH818" t="s">
        <v>74</v>
      </c>
      <c r="BI818">
        <v>12</v>
      </c>
      <c r="BJ818" t="s">
        <v>403</v>
      </c>
      <c r="BK818" t="s">
        <v>88</v>
      </c>
      <c r="BL818" t="s">
        <v>403</v>
      </c>
      <c r="BM818" t="s">
        <v>8539</v>
      </c>
      <c r="BN818" t="s">
        <v>74</v>
      </c>
      <c r="BO818" t="s">
        <v>965</v>
      </c>
      <c r="BP818" t="s">
        <v>74</v>
      </c>
      <c r="BQ818" t="s">
        <v>74</v>
      </c>
      <c r="BR818" t="s">
        <v>91</v>
      </c>
      <c r="BS818" t="s">
        <v>8540</v>
      </c>
      <c r="BT818" t="str">
        <f>HYPERLINK("https%3A%2F%2Fwww.webofscience.com%2Fwos%2Fwoscc%2Ffull-record%2FWOS:A1992KG49300006","View Full Record in Web of Science")</f>
        <v>View Full Record in Web of Science</v>
      </c>
    </row>
    <row r="819" spans="1:72" x14ac:dyDescent="0.15">
      <c r="A819" t="s">
        <v>72</v>
      </c>
      <c r="B819" t="s">
        <v>8541</v>
      </c>
      <c r="C819" t="s">
        <v>74</v>
      </c>
      <c r="D819" t="s">
        <v>74</v>
      </c>
      <c r="E819" t="s">
        <v>74</v>
      </c>
      <c r="F819" t="s">
        <v>8541</v>
      </c>
      <c r="G819" t="s">
        <v>74</v>
      </c>
      <c r="H819" t="s">
        <v>74</v>
      </c>
      <c r="I819" t="s">
        <v>8542</v>
      </c>
      <c r="J819" t="s">
        <v>1425</v>
      </c>
      <c r="K819" t="s">
        <v>74</v>
      </c>
      <c r="L819" t="s">
        <v>74</v>
      </c>
      <c r="M819" t="s">
        <v>77</v>
      </c>
      <c r="N819" t="s">
        <v>78</v>
      </c>
      <c r="O819" t="s">
        <v>74</v>
      </c>
      <c r="P819" t="s">
        <v>74</v>
      </c>
      <c r="Q819" t="s">
        <v>74</v>
      </c>
      <c r="R819" t="s">
        <v>74</v>
      </c>
      <c r="S819" t="s">
        <v>74</v>
      </c>
      <c r="T819" t="s">
        <v>74</v>
      </c>
      <c r="U819" t="s">
        <v>8543</v>
      </c>
      <c r="V819" t="s">
        <v>8544</v>
      </c>
      <c r="W819" t="s">
        <v>8545</v>
      </c>
      <c r="X819" t="s">
        <v>8546</v>
      </c>
      <c r="Y819" t="s">
        <v>74</v>
      </c>
      <c r="Z819" t="s">
        <v>74</v>
      </c>
      <c r="AA819" t="s">
        <v>74</v>
      </c>
      <c r="AB819" t="s">
        <v>74</v>
      </c>
      <c r="AC819" t="s">
        <v>74</v>
      </c>
      <c r="AD819" t="s">
        <v>74</v>
      </c>
      <c r="AE819" t="s">
        <v>74</v>
      </c>
      <c r="AF819" t="s">
        <v>74</v>
      </c>
      <c r="AG819">
        <v>72</v>
      </c>
      <c r="AH819">
        <v>256</v>
      </c>
      <c r="AI819">
        <v>275</v>
      </c>
      <c r="AJ819">
        <v>0</v>
      </c>
      <c r="AK819">
        <v>39</v>
      </c>
      <c r="AL819" t="s">
        <v>256</v>
      </c>
      <c r="AM819" t="s">
        <v>257</v>
      </c>
      <c r="AN819" t="s">
        <v>396</v>
      </c>
      <c r="AO819" t="s">
        <v>1432</v>
      </c>
      <c r="AP819" t="s">
        <v>1433</v>
      </c>
      <c r="AQ819" t="s">
        <v>74</v>
      </c>
      <c r="AR819" t="s">
        <v>1434</v>
      </c>
      <c r="AS819" t="s">
        <v>1435</v>
      </c>
      <c r="AT819" t="s">
        <v>8547</v>
      </c>
      <c r="AU819">
        <v>1992</v>
      </c>
      <c r="AV819">
        <v>97</v>
      </c>
      <c r="AW819" t="s">
        <v>8548</v>
      </c>
      <c r="AX819" t="s">
        <v>74</v>
      </c>
      <c r="AY819" t="s">
        <v>74</v>
      </c>
      <c r="AZ819" t="s">
        <v>74</v>
      </c>
      <c r="BA819" t="s">
        <v>74</v>
      </c>
      <c r="BB819">
        <v>19771</v>
      </c>
      <c r="BC819">
        <v>19790</v>
      </c>
      <c r="BD819" t="s">
        <v>74</v>
      </c>
      <c r="BE819" t="s">
        <v>8549</v>
      </c>
      <c r="BF819" t="str">
        <f>HYPERLINK("http://dx.doi.org/10.1029/92JB01424","http://dx.doi.org/10.1029/92JB01424")</f>
        <v>http://dx.doi.org/10.1029/92JB01424</v>
      </c>
      <c r="BG819" t="s">
        <v>74</v>
      </c>
      <c r="BH819" t="s">
        <v>74</v>
      </c>
      <c r="BI819">
        <v>20</v>
      </c>
      <c r="BJ819" t="s">
        <v>727</v>
      </c>
      <c r="BK819" t="s">
        <v>88</v>
      </c>
      <c r="BL819" t="s">
        <v>727</v>
      </c>
      <c r="BM819" t="s">
        <v>8550</v>
      </c>
      <c r="BN819" t="s">
        <v>74</v>
      </c>
      <c r="BO819" t="s">
        <v>74</v>
      </c>
      <c r="BP819" t="s">
        <v>74</v>
      </c>
      <c r="BQ819" t="s">
        <v>74</v>
      </c>
      <c r="BR819" t="s">
        <v>91</v>
      </c>
      <c r="BS819" t="s">
        <v>8551</v>
      </c>
      <c r="BT819" t="str">
        <f>HYPERLINK("https%3A%2F%2Fwww.webofscience.com%2Fwos%2Fwoscc%2Ffull-record%2FWOS:A1992KD95100014","View Full Record in Web of Science")</f>
        <v>View Full Record in Web of Science</v>
      </c>
    </row>
    <row r="820" spans="1:72" x14ac:dyDescent="0.15">
      <c r="A820" t="s">
        <v>72</v>
      </c>
      <c r="B820" t="s">
        <v>8552</v>
      </c>
      <c r="C820" t="s">
        <v>74</v>
      </c>
      <c r="D820" t="s">
        <v>74</v>
      </c>
      <c r="E820" t="s">
        <v>74</v>
      </c>
      <c r="F820" t="s">
        <v>8552</v>
      </c>
      <c r="G820" t="s">
        <v>74</v>
      </c>
      <c r="H820" t="s">
        <v>74</v>
      </c>
      <c r="I820" t="s">
        <v>8553</v>
      </c>
      <c r="J820" t="s">
        <v>1425</v>
      </c>
      <c r="K820" t="s">
        <v>74</v>
      </c>
      <c r="L820" t="s">
        <v>74</v>
      </c>
      <c r="M820" t="s">
        <v>77</v>
      </c>
      <c r="N820" t="s">
        <v>78</v>
      </c>
      <c r="O820" t="s">
        <v>74</v>
      </c>
      <c r="P820" t="s">
        <v>74</v>
      </c>
      <c r="Q820" t="s">
        <v>74</v>
      </c>
      <c r="R820" t="s">
        <v>74</v>
      </c>
      <c r="S820" t="s">
        <v>74</v>
      </c>
      <c r="T820" t="s">
        <v>74</v>
      </c>
      <c r="U820" t="s">
        <v>8554</v>
      </c>
      <c r="V820" t="s">
        <v>8555</v>
      </c>
      <c r="W820" t="s">
        <v>8556</v>
      </c>
      <c r="X820" t="s">
        <v>8557</v>
      </c>
      <c r="Y820" t="s">
        <v>74</v>
      </c>
      <c r="Z820" t="s">
        <v>74</v>
      </c>
      <c r="AA820" t="s">
        <v>3951</v>
      </c>
      <c r="AB820" t="s">
        <v>3952</v>
      </c>
      <c r="AC820" t="s">
        <v>74</v>
      </c>
      <c r="AD820" t="s">
        <v>74</v>
      </c>
      <c r="AE820" t="s">
        <v>74</v>
      </c>
      <c r="AF820" t="s">
        <v>74</v>
      </c>
      <c r="AG820">
        <v>41</v>
      </c>
      <c r="AH820">
        <v>23</v>
      </c>
      <c r="AI820">
        <v>24</v>
      </c>
      <c r="AJ820">
        <v>0</v>
      </c>
      <c r="AK820">
        <v>7</v>
      </c>
      <c r="AL820" t="s">
        <v>256</v>
      </c>
      <c r="AM820" t="s">
        <v>257</v>
      </c>
      <c r="AN820" t="s">
        <v>396</v>
      </c>
      <c r="AO820" t="s">
        <v>1432</v>
      </c>
      <c r="AP820" t="s">
        <v>1433</v>
      </c>
      <c r="AQ820" t="s">
        <v>74</v>
      </c>
      <c r="AR820" t="s">
        <v>1434</v>
      </c>
      <c r="AS820" t="s">
        <v>1435</v>
      </c>
      <c r="AT820" t="s">
        <v>8547</v>
      </c>
      <c r="AU820">
        <v>1992</v>
      </c>
      <c r="AV820">
        <v>97</v>
      </c>
      <c r="AW820" t="s">
        <v>8548</v>
      </c>
      <c r="AX820" t="s">
        <v>74</v>
      </c>
      <c r="AY820" t="s">
        <v>74</v>
      </c>
      <c r="AZ820" t="s">
        <v>74</v>
      </c>
      <c r="BA820" t="s">
        <v>74</v>
      </c>
      <c r="BB820">
        <v>19803</v>
      </c>
      <c r="BC820">
        <v>19812</v>
      </c>
      <c r="BD820" t="s">
        <v>74</v>
      </c>
      <c r="BE820" t="s">
        <v>8558</v>
      </c>
      <c r="BF820" t="str">
        <f>HYPERLINK("http://dx.doi.org/10.1029/92JB01872","http://dx.doi.org/10.1029/92JB01872")</f>
        <v>http://dx.doi.org/10.1029/92JB01872</v>
      </c>
      <c r="BG820" t="s">
        <v>74</v>
      </c>
      <c r="BH820" t="s">
        <v>74</v>
      </c>
      <c r="BI820">
        <v>10</v>
      </c>
      <c r="BJ820" t="s">
        <v>727</v>
      </c>
      <c r="BK820" t="s">
        <v>88</v>
      </c>
      <c r="BL820" t="s">
        <v>727</v>
      </c>
      <c r="BM820" t="s">
        <v>8550</v>
      </c>
      <c r="BN820" t="s">
        <v>74</v>
      </c>
      <c r="BO820" t="s">
        <v>1910</v>
      </c>
      <c r="BP820" t="s">
        <v>74</v>
      </c>
      <c r="BQ820" t="s">
        <v>74</v>
      </c>
      <c r="BR820" t="s">
        <v>91</v>
      </c>
      <c r="BS820" t="s">
        <v>8559</v>
      </c>
      <c r="BT820" t="str">
        <f>HYPERLINK("https%3A%2F%2Fwww.webofscience.com%2Fwos%2Fwoscc%2Ffull-record%2FWOS:A1992KD95100016","View Full Record in Web of Science")</f>
        <v>View Full Record in Web of Science</v>
      </c>
    </row>
    <row r="821" spans="1:72" x14ac:dyDescent="0.15">
      <c r="A821" t="s">
        <v>72</v>
      </c>
      <c r="B821" t="s">
        <v>8560</v>
      </c>
      <c r="C821" t="s">
        <v>74</v>
      </c>
      <c r="D821" t="s">
        <v>74</v>
      </c>
      <c r="E821" t="s">
        <v>74</v>
      </c>
      <c r="F821" t="s">
        <v>8560</v>
      </c>
      <c r="G821" t="s">
        <v>74</v>
      </c>
      <c r="H821" t="s">
        <v>74</v>
      </c>
      <c r="I821" t="s">
        <v>8561</v>
      </c>
      <c r="J821" t="s">
        <v>423</v>
      </c>
      <c r="K821" t="s">
        <v>74</v>
      </c>
      <c r="L821" t="s">
        <v>74</v>
      </c>
      <c r="M821" t="s">
        <v>77</v>
      </c>
      <c r="N821" t="s">
        <v>78</v>
      </c>
      <c r="O821" t="s">
        <v>74</v>
      </c>
      <c r="P821" t="s">
        <v>74</v>
      </c>
      <c r="Q821" t="s">
        <v>74</v>
      </c>
      <c r="R821" t="s">
        <v>74</v>
      </c>
      <c r="S821" t="s">
        <v>74</v>
      </c>
      <c r="T821" t="s">
        <v>74</v>
      </c>
      <c r="U821" t="s">
        <v>8562</v>
      </c>
      <c r="V821" t="s">
        <v>8563</v>
      </c>
      <c r="W821" t="s">
        <v>74</v>
      </c>
      <c r="X821" t="s">
        <v>74</v>
      </c>
      <c r="Y821" t="s">
        <v>8564</v>
      </c>
      <c r="Z821" t="s">
        <v>74</v>
      </c>
      <c r="AA821" t="s">
        <v>8565</v>
      </c>
      <c r="AB821" t="s">
        <v>8566</v>
      </c>
      <c r="AC821" t="s">
        <v>74</v>
      </c>
      <c r="AD821" t="s">
        <v>74</v>
      </c>
      <c r="AE821" t="s">
        <v>74</v>
      </c>
      <c r="AF821" t="s">
        <v>74</v>
      </c>
      <c r="AG821">
        <v>33</v>
      </c>
      <c r="AH821">
        <v>78</v>
      </c>
      <c r="AI821">
        <v>89</v>
      </c>
      <c r="AJ821">
        <v>0</v>
      </c>
      <c r="AK821">
        <v>16</v>
      </c>
      <c r="AL821" t="s">
        <v>490</v>
      </c>
      <c r="AM821" t="s">
        <v>430</v>
      </c>
      <c r="AN821" t="s">
        <v>491</v>
      </c>
      <c r="AO821" t="s">
        <v>432</v>
      </c>
      <c r="AP821" t="s">
        <v>492</v>
      </c>
      <c r="AQ821" t="s">
        <v>74</v>
      </c>
      <c r="AR821" t="s">
        <v>423</v>
      </c>
      <c r="AS821" t="s">
        <v>433</v>
      </c>
      <c r="AT821" t="s">
        <v>8567</v>
      </c>
      <c r="AU821">
        <v>1992</v>
      </c>
      <c r="AV821">
        <v>360</v>
      </c>
      <c r="AW821">
        <v>6403</v>
      </c>
      <c r="AX821" t="s">
        <v>74</v>
      </c>
      <c r="AY821" t="s">
        <v>74</v>
      </c>
      <c r="AZ821" t="s">
        <v>74</v>
      </c>
      <c r="BA821" t="s">
        <v>74</v>
      </c>
      <c r="BB821">
        <v>449</v>
      </c>
      <c r="BC821">
        <v>451</v>
      </c>
      <c r="BD821" t="s">
        <v>74</v>
      </c>
      <c r="BE821" t="s">
        <v>8568</v>
      </c>
      <c r="BF821" t="str">
        <f>HYPERLINK("http://dx.doi.org/10.1038/360449a0","http://dx.doi.org/10.1038/360449a0")</f>
        <v>http://dx.doi.org/10.1038/360449a0</v>
      </c>
      <c r="BG821" t="s">
        <v>74</v>
      </c>
      <c r="BH821" t="s">
        <v>74</v>
      </c>
      <c r="BI821">
        <v>3</v>
      </c>
      <c r="BJ821" t="s">
        <v>361</v>
      </c>
      <c r="BK821" t="s">
        <v>88</v>
      </c>
      <c r="BL821" t="s">
        <v>362</v>
      </c>
      <c r="BM821" t="s">
        <v>8569</v>
      </c>
      <c r="BN821" t="s">
        <v>74</v>
      </c>
      <c r="BO821" t="s">
        <v>74</v>
      </c>
      <c r="BP821" t="s">
        <v>74</v>
      </c>
      <c r="BQ821" t="s">
        <v>74</v>
      </c>
      <c r="BR821" t="s">
        <v>91</v>
      </c>
      <c r="BS821" t="s">
        <v>8570</v>
      </c>
      <c r="BT821" t="str">
        <f>HYPERLINK("https%3A%2F%2Fwww.webofscience.com%2Fwos%2Fwoscc%2Ffull-record%2FWOS:A1992KA79700054","View Full Record in Web of Science")</f>
        <v>View Full Record in Web of Science</v>
      </c>
    </row>
    <row r="822" spans="1:72" x14ac:dyDescent="0.15">
      <c r="A822" t="s">
        <v>72</v>
      </c>
      <c r="B822" t="s">
        <v>8571</v>
      </c>
      <c r="C822" t="s">
        <v>74</v>
      </c>
      <c r="D822" t="s">
        <v>74</v>
      </c>
      <c r="E822" t="s">
        <v>74</v>
      </c>
      <c r="F822" t="s">
        <v>8571</v>
      </c>
      <c r="G822" t="s">
        <v>74</v>
      </c>
      <c r="H822" t="s">
        <v>74</v>
      </c>
      <c r="I822" t="s">
        <v>8572</v>
      </c>
      <c r="J822" t="s">
        <v>440</v>
      </c>
      <c r="K822" t="s">
        <v>74</v>
      </c>
      <c r="L822" t="s">
        <v>74</v>
      </c>
      <c r="M822" t="s">
        <v>77</v>
      </c>
      <c r="N822" t="s">
        <v>78</v>
      </c>
      <c r="O822" t="s">
        <v>74</v>
      </c>
      <c r="P822" t="s">
        <v>74</v>
      </c>
      <c r="Q822" t="s">
        <v>74</v>
      </c>
      <c r="R822" t="s">
        <v>74</v>
      </c>
      <c r="S822" t="s">
        <v>74</v>
      </c>
      <c r="T822" t="s">
        <v>74</v>
      </c>
      <c r="U822" t="s">
        <v>8573</v>
      </c>
      <c r="V822" t="s">
        <v>8574</v>
      </c>
      <c r="W822" t="s">
        <v>8575</v>
      </c>
      <c r="X822" t="s">
        <v>8576</v>
      </c>
      <c r="Y822" t="s">
        <v>8577</v>
      </c>
      <c r="Z822" t="s">
        <v>74</v>
      </c>
      <c r="AA822" t="s">
        <v>74</v>
      </c>
      <c r="AB822" t="s">
        <v>8578</v>
      </c>
      <c r="AC822" t="s">
        <v>74</v>
      </c>
      <c r="AD822" t="s">
        <v>74</v>
      </c>
      <c r="AE822" t="s">
        <v>74</v>
      </c>
      <c r="AF822" t="s">
        <v>74</v>
      </c>
      <c r="AG822">
        <v>14</v>
      </c>
      <c r="AH822">
        <v>42</v>
      </c>
      <c r="AI822">
        <v>44</v>
      </c>
      <c r="AJ822">
        <v>0</v>
      </c>
      <c r="AK822">
        <v>1</v>
      </c>
      <c r="AL822" t="s">
        <v>256</v>
      </c>
      <c r="AM822" t="s">
        <v>257</v>
      </c>
      <c r="AN822" t="s">
        <v>258</v>
      </c>
      <c r="AO822" t="s">
        <v>446</v>
      </c>
      <c r="AP822" t="s">
        <v>74</v>
      </c>
      <c r="AQ822" t="s">
        <v>74</v>
      </c>
      <c r="AR822" t="s">
        <v>447</v>
      </c>
      <c r="AS822" t="s">
        <v>448</v>
      </c>
      <c r="AT822" t="s">
        <v>8579</v>
      </c>
      <c r="AU822">
        <v>1992</v>
      </c>
      <c r="AV822">
        <v>19</v>
      </c>
      <c r="AW822">
        <v>23</v>
      </c>
      <c r="AX822" t="s">
        <v>74</v>
      </c>
      <c r="AY822" t="s">
        <v>74</v>
      </c>
      <c r="AZ822" t="s">
        <v>74</v>
      </c>
      <c r="BA822" t="s">
        <v>74</v>
      </c>
      <c r="BB822">
        <v>2309</v>
      </c>
      <c r="BC822">
        <v>2312</v>
      </c>
      <c r="BD822" t="s">
        <v>74</v>
      </c>
      <c r="BE822" t="s">
        <v>8580</v>
      </c>
      <c r="BF822" t="str">
        <f>HYPERLINK("http://dx.doi.org/10.1029/92GL02638","http://dx.doi.org/10.1029/92GL02638")</f>
        <v>http://dx.doi.org/10.1029/92GL02638</v>
      </c>
      <c r="BG822" t="s">
        <v>74</v>
      </c>
      <c r="BH822" t="s">
        <v>74</v>
      </c>
      <c r="BI822">
        <v>4</v>
      </c>
      <c r="BJ822" t="s">
        <v>451</v>
      </c>
      <c r="BK822" t="s">
        <v>88</v>
      </c>
      <c r="BL822" t="s">
        <v>452</v>
      </c>
      <c r="BM822" t="s">
        <v>8581</v>
      </c>
      <c r="BN822" t="s">
        <v>74</v>
      </c>
      <c r="BO822" t="s">
        <v>74</v>
      </c>
      <c r="BP822" t="s">
        <v>74</v>
      </c>
      <c r="BQ822" t="s">
        <v>74</v>
      </c>
      <c r="BR822" t="s">
        <v>91</v>
      </c>
      <c r="BS822" t="s">
        <v>8582</v>
      </c>
      <c r="BT822" t="str">
        <f>HYPERLINK("https%3A%2F%2Fwww.webofscience.com%2Fwos%2Fwoscc%2Ffull-record%2FWOS:A1992KC55900008","View Full Record in Web of Science")</f>
        <v>View Full Record in Web of Science</v>
      </c>
    </row>
    <row r="823" spans="1:72" x14ac:dyDescent="0.15">
      <c r="A823" t="s">
        <v>72</v>
      </c>
      <c r="B823" t="s">
        <v>8583</v>
      </c>
      <c r="C823" t="s">
        <v>74</v>
      </c>
      <c r="D823" t="s">
        <v>74</v>
      </c>
      <c r="E823" t="s">
        <v>74</v>
      </c>
      <c r="F823" t="s">
        <v>8583</v>
      </c>
      <c r="G823" t="s">
        <v>74</v>
      </c>
      <c r="H823" t="s">
        <v>74</v>
      </c>
      <c r="I823" t="s">
        <v>8584</v>
      </c>
      <c r="J823" t="s">
        <v>548</v>
      </c>
      <c r="K823" t="s">
        <v>74</v>
      </c>
      <c r="L823" t="s">
        <v>74</v>
      </c>
      <c r="M823" t="s">
        <v>77</v>
      </c>
      <c r="N823" t="s">
        <v>549</v>
      </c>
      <c r="O823" t="s">
        <v>74</v>
      </c>
      <c r="P823" t="s">
        <v>74</v>
      </c>
      <c r="Q823" t="s">
        <v>74</v>
      </c>
      <c r="R823" t="s">
        <v>74</v>
      </c>
      <c r="S823" t="s">
        <v>74</v>
      </c>
      <c r="T823" t="s">
        <v>74</v>
      </c>
      <c r="U823" t="s">
        <v>74</v>
      </c>
      <c r="V823" t="s">
        <v>74</v>
      </c>
      <c r="W823" t="s">
        <v>74</v>
      </c>
      <c r="X823" t="s">
        <v>74</v>
      </c>
      <c r="Y823" t="s">
        <v>74</v>
      </c>
      <c r="Z823" t="s">
        <v>74</v>
      </c>
      <c r="AA823" t="s">
        <v>74</v>
      </c>
      <c r="AB823" t="s">
        <v>74</v>
      </c>
      <c r="AC823" t="s">
        <v>74</v>
      </c>
      <c r="AD823" t="s">
        <v>74</v>
      </c>
      <c r="AE823" t="s">
        <v>74</v>
      </c>
      <c r="AF823" t="s">
        <v>74</v>
      </c>
      <c r="AG823">
        <v>0</v>
      </c>
      <c r="AH823">
        <v>0</v>
      </c>
      <c r="AI823">
        <v>0</v>
      </c>
      <c r="AJ823">
        <v>0</v>
      </c>
      <c r="AK823">
        <v>0</v>
      </c>
      <c r="AL823" t="s">
        <v>139</v>
      </c>
      <c r="AM823" t="s">
        <v>140</v>
      </c>
      <c r="AN823" t="s">
        <v>141</v>
      </c>
      <c r="AO823" t="s">
        <v>550</v>
      </c>
      <c r="AP823" t="s">
        <v>74</v>
      </c>
      <c r="AQ823" t="s">
        <v>74</v>
      </c>
      <c r="AR823" t="s">
        <v>551</v>
      </c>
      <c r="AS823" t="s">
        <v>552</v>
      </c>
      <c r="AT823" t="s">
        <v>8585</v>
      </c>
      <c r="AU823">
        <v>1992</v>
      </c>
      <c r="AV823">
        <v>4</v>
      </c>
      <c r="AW823">
        <v>4</v>
      </c>
      <c r="AX823" t="s">
        <v>74</v>
      </c>
      <c r="AY823" t="s">
        <v>74</v>
      </c>
      <c r="AZ823" t="s">
        <v>74</v>
      </c>
      <c r="BA823" t="s">
        <v>74</v>
      </c>
      <c r="BB823">
        <v>369</v>
      </c>
      <c r="BC823">
        <v>369</v>
      </c>
      <c r="BD823" t="s">
        <v>74</v>
      </c>
      <c r="BE823" t="s">
        <v>8586</v>
      </c>
      <c r="BF823" t="str">
        <f>HYPERLINK("http://dx.doi.org/10.1017/S0954102092000543","http://dx.doi.org/10.1017/S0954102092000543")</f>
        <v>http://dx.doi.org/10.1017/S0954102092000543</v>
      </c>
      <c r="BG823" t="s">
        <v>74</v>
      </c>
      <c r="BH823" t="s">
        <v>74</v>
      </c>
      <c r="BI823">
        <v>1</v>
      </c>
      <c r="BJ823" t="s">
        <v>554</v>
      </c>
      <c r="BK823" t="s">
        <v>88</v>
      </c>
      <c r="BL823" t="s">
        <v>555</v>
      </c>
      <c r="BM823" t="s">
        <v>8587</v>
      </c>
      <c r="BN823" t="s">
        <v>74</v>
      </c>
      <c r="BO823" t="s">
        <v>169</v>
      </c>
      <c r="BP823" t="s">
        <v>74</v>
      </c>
      <c r="BQ823" t="s">
        <v>74</v>
      </c>
      <c r="BR823" t="s">
        <v>91</v>
      </c>
      <c r="BS823" t="s">
        <v>8588</v>
      </c>
      <c r="BT823" t="str">
        <f>HYPERLINK("https%3A%2F%2Fwww.webofscience.com%2Fwos%2Fwoscc%2Ffull-record%2FWOS:A1992KA15500001","View Full Record in Web of Science")</f>
        <v>View Full Record in Web of Science</v>
      </c>
    </row>
    <row r="824" spans="1:72" x14ac:dyDescent="0.15">
      <c r="A824" t="s">
        <v>72</v>
      </c>
      <c r="B824" t="s">
        <v>4296</v>
      </c>
      <c r="C824" t="s">
        <v>74</v>
      </c>
      <c r="D824" t="s">
        <v>74</v>
      </c>
      <c r="E824" t="s">
        <v>74</v>
      </c>
      <c r="F824" t="s">
        <v>4296</v>
      </c>
      <c r="G824" t="s">
        <v>74</v>
      </c>
      <c r="H824" t="s">
        <v>74</v>
      </c>
      <c r="I824" t="s">
        <v>8589</v>
      </c>
      <c r="J824" t="s">
        <v>548</v>
      </c>
      <c r="K824" t="s">
        <v>74</v>
      </c>
      <c r="L824" t="s">
        <v>74</v>
      </c>
      <c r="M824" t="s">
        <v>77</v>
      </c>
      <c r="N824" t="s">
        <v>78</v>
      </c>
      <c r="O824" t="s">
        <v>74</v>
      </c>
      <c r="P824" t="s">
        <v>74</v>
      </c>
      <c r="Q824" t="s">
        <v>74</v>
      </c>
      <c r="R824" t="s">
        <v>74</v>
      </c>
      <c r="S824" t="s">
        <v>74</v>
      </c>
      <c r="T824" t="s">
        <v>8590</v>
      </c>
      <c r="U824" t="s">
        <v>74</v>
      </c>
      <c r="V824" t="s">
        <v>8591</v>
      </c>
      <c r="W824" t="s">
        <v>74</v>
      </c>
      <c r="X824" t="s">
        <v>74</v>
      </c>
      <c r="Y824" t="s">
        <v>8592</v>
      </c>
      <c r="Z824" t="s">
        <v>74</v>
      </c>
      <c r="AA824" t="s">
        <v>74</v>
      </c>
      <c r="AB824" t="s">
        <v>74</v>
      </c>
      <c r="AC824" t="s">
        <v>74</v>
      </c>
      <c r="AD824" t="s">
        <v>74</v>
      </c>
      <c r="AE824" t="s">
        <v>74</v>
      </c>
      <c r="AF824" t="s">
        <v>74</v>
      </c>
      <c r="AG824">
        <v>0</v>
      </c>
      <c r="AH824">
        <v>17</v>
      </c>
      <c r="AI824">
        <v>18</v>
      </c>
      <c r="AJ824">
        <v>0</v>
      </c>
      <c r="AK824">
        <v>1</v>
      </c>
      <c r="AL824" t="s">
        <v>139</v>
      </c>
      <c r="AM824" t="s">
        <v>140</v>
      </c>
      <c r="AN824" t="s">
        <v>141</v>
      </c>
      <c r="AO824" t="s">
        <v>550</v>
      </c>
      <c r="AP824" t="s">
        <v>74</v>
      </c>
      <c r="AQ824" t="s">
        <v>74</v>
      </c>
      <c r="AR824" t="s">
        <v>551</v>
      </c>
      <c r="AS824" t="s">
        <v>552</v>
      </c>
      <c r="AT824" t="s">
        <v>8585</v>
      </c>
      <c r="AU824">
        <v>1992</v>
      </c>
      <c r="AV824">
        <v>4</v>
      </c>
      <c r="AW824">
        <v>4</v>
      </c>
      <c r="AX824" t="s">
        <v>74</v>
      </c>
      <c r="AY824" t="s">
        <v>74</v>
      </c>
      <c r="AZ824" t="s">
        <v>74</v>
      </c>
      <c r="BA824" t="s">
        <v>74</v>
      </c>
      <c r="BB824">
        <v>371</v>
      </c>
      <c r="BC824">
        <v>382</v>
      </c>
      <c r="BD824" t="s">
        <v>74</v>
      </c>
      <c r="BE824" t="s">
        <v>8593</v>
      </c>
      <c r="BF824" t="str">
        <f>HYPERLINK("http://dx.doi.org/10.1017/S0954102092000555","http://dx.doi.org/10.1017/S0954102092000555")</f>
        <v>http://dx.doi.org/10.1017/S0954102092000555</v>
      </c>
      <c r="BG824" t="s">
        <v>74</v>
      </c>
      <c r="BH824" t="s">
        <v>74</v>
      </c>
      <c r="BI824">
        <v>12</v>
      </c>
      <c r="BJ824" t="s">
        <v>554</v>
      </c>
      <c r="BK824" t="s">
        <v>88</v>
      </c>
      <c r="BL824" t="s">
        <v>555</v>
      </c>
      <c r="BM824" t="s">
        <v>8587</v>
      </c>
      <c r="BN824" t="s">
        <v>74</v>
      </c>
      <c r="BO824" t="s">
        <v>74</v>
      </c>
      <c r="BP824" t="s">
        <v>74</v>
      </c>
      <c r="BQ824" t="s">
        <v>74</v>
      </c>
      <c r="BR824" t="s">
        <v>91</v>
      </c>
      <c r="BS824" t="s">
        <v>8594</v>
      </c>
      <c r="BT824" t="str">
        <f>HYPERLINK("https%3A%2F%2Fwww.webofscience.com%2Fwos%2Fwoscc%2Ffull-record%2FWOS:A1992KA15500002","View Full Record in Web of Science")</f>
        <v>View Full Record in Web of Science</v>
      </c>
    </row>
    <row r="825" spans="1:72" x14ac:dyDescent="0.15">
      <c r="A825" t="s">
        <v>72</v>
      </c>
      <c r="B825" t="s">
        <v>8595</v>
      </c>
      <c r="C825" t="s">
        <v>74</v>
      </c>
      <c r="D825" t="s">
        <v>74</v>
      </c>
      <c r="E825" t="s">
        <v>74</v>
      </c>
      <c r="F825" t="s">
        <v>8595</v>
      </c>
      <c r="G825" t="s">
        <v>74</v>
      </c>
      <c r="H825" t="s">
        <v>74</v>
      </c>
      <c r="I825" t="s">
        <v>8596</v>
      </c>
      <c r="J825" t="s">
        <v>548</v>
      </c>
      <c r="K825" t="s">
        <v>74</v>
      </c>
      <c r="L825" t="s">
        <v>74</v>
      </c>
      <c r="M825" t="s">
        <v>77</v>
      </c>
      <c r="N825" t="s">
        <v>78</v>
      </c>
      <c r="O825" t="s">
        <v>74</v>
      </c>
      <c r="P825" t="s">
        <v>74</v>
      </c>
      <c r="Q825" t="s">
        <v>74</v>
      </c>
      <c r="R825" t="s">
        <v>74</v>
      </c>
      <c r="S825" t="s">
        <v>74</v>
      </c>
      <c r="T825" t="s">
        <v>8597</v>
      </c>
      <c r="U825" t="s">
        <v>74</v>
      </c>
      <c r="V825" t="s">
        <v>8598</v>
      </c>
      <c r="W825" t="s">
        <v>74</v>
      </c>
      <c r="X825" t="s">
        <v>74</v>
      </c>
      <c r="Y825" t="s">
        <v>4317</v>
      </c>
      <c r="Z825" t="s">
        <v>74</v>
      </c>
      <c r="AA825" t="s">
        <v>8599</v>
      </c>
      <c r="AB825" t="s">
        <v>74</v>
      </c>
      <c r="AC825" t="s">
        <v>74</v>
      </c>
      <c r="AD825" t="s">
        <v>74</v>
      </c>
      <c r="AE825" t="s">
        <v>74</v>
      </c>
      <c r="AF825" t="s">
        <v>74</v>
      </c>
      <c r="AG825">
        <v>0</v>
      </c>
      <c r="AH825">
        <v>100</v>
      </c>
      <c r="AI825">
        <v>102</v>
      </c>
      <c r="AJ825">
        <v>0</v>
      </c>
      <c r="AK825">
        <v>10</v>
      </c>
      <c r="AL825" t="s">
        <v>139</v>
      </c>
      <c r="AM825" t="s">
        <v>140</v>
      </c>
      <c r="AN825" t="s">
        <v>141</v>
      </c>
      <c r="AO825" t="s">
        <v>550</v>
      </c>
      <c r="AP825" t="s">
        <v>74</v>
      </c>
      <c r="AQ825" t="s">
        <v>74</v>
      </c>
      <c r="AR825" t="s">
        <v>551</v>
      </c>
      <c r="AS825" t="s">
        <v>552</v>
      </c>
      <c r="AT825" t="s">
        <v>8585</v>
      </c>
      <c r="AU825">
        <v>1992</v>
      </c>
      <c r="AV825">
        <v>4</v>
      </c>
      <c r="AW825">
        <v>4</v>
      </c>
      <c r="AX825" t="s">
        <v>74</v>
      </c>
      <c r="AY825" t="s">
        <v>74</v>
      </c>
      <c r="AZ825" t="s">
        <v>74</v>
      </c>
      <c r="BA825" t="s">
        <v>74</v>
      </c>
      <c r="BB825">
        <v>383</v>
      </c>
      <c r="BC825">
        <v>388</v>
      </c>
      <c r="BD825" t="s">
        <v>74</v>
      </c>
      <c r="BE825" t="s">
        <v>74</v>
      </c>
      <c r="BF825" t="s">
        <v>74</v>
      </c>
      <c r="BG825" t="s">
        <v>74</v>
      </c>
      <c r="BH825" t="s">
        <v>74</v>
      </c>
      <c r="BI825">
        <v>6</v>
      </c>
      <c r="BJ825" t="s">
        <v>554</v>
      </c>
      <c r="BK825" t="s">
        <v>88</v>
      </c>
      <c r="BL825" t="s">
        <v>555</v>
      </c>
      <c r="BM825" t="s">
        <v>8587</v>
      </c>
      <c r="BN825" t="s">
        <v>74</v>
      </c>
      <c r="BO825" t="s">
        <v>74</v>
      </c>
      <c r="BP825" t="s">
        <v>74</v>
      </c>
      <c r="BQ825" t="s">
        <v>74</v>
      </c>
      <c r="BR825" t="s">
        <v>91</v>
      </c>
      <c r="BS825" t="s">
        <v>8600</v>
      </c>
      <c r="BT825" t="str">
        <f>HYPERLINK("https%3A%2F%2Fwww.webofscience.com%2Fwos%2Fwoscc%2Ffull-record%2FWOS:A1992KA15500003","View Full Record in Web of Science")</f>
        <v>View Full Record in Web of Science</v>
      </c>
    </row>
    <row r="826" spans="1:72" x14ac:dyDescent="0.15">
      <c r="A826" t="s">
        <v>72</v>
      </c>
      <c r="B826" t="s">
        <v>8601</v>
      </c>
      <c r="C826" t="s">
        <v>74</v>
      </c>
      <c r="D826" t="s">
        <v>74</v>
      </c>
      <c r="E826" t="s">
        <v>74</v>
      </c>
      <c r="F826" t="s">
        <v>8601</v>
      </c>
      <c r="G826" t="s">
        <v>74</v>
      </c>
      <c r="H826" t="s">
        <v>74</v>
      </c>
      <c r="I826" t="s">
        <v>8602</v>
      </c>
      <c r="J826" t="s">
        <v>548</v>
      </c>
      <c r="K826" t="s">
        <v>74</v>
      </c>
      <c r="L826" t="s">
        <v>74</v>
      </c>
      <c r="M826" t="s">
        <v>77</v>
      </c>
      <c r="N826" t="s">
        <v>78</v>
      </c>
      <c r="O826" t="s">
        <v>74</v>
      </c>
      <c r="P826" t="s">
        <v>74</v>
      </c>
      <c r="Q826" t="s">
        <v>74</v>
      </c>
      <c r="R826" t="s">
        <v>74</v>
      </c>
      <c r="S826" t="s">
        <v>74</v>
      </c>
      <c r="T826" t="s">
        <v>8603</v>
      </c>
      <c r="U826" t="s">
        <v>74</v>
      </c>
      <c r="V826" t="s">
        <v>8604</v>
      </c>
      <c r="W826" t="s">
        <v>74</v>
      </c>
      <c r="X826" t="s">
        <v>74</v>
      </c>
      <c r="Y826" t="s">
        <v>8605</v>
      </c>
      <c r="Z826" t="s">
        <v>74</v>
      </c>
      <c r="AA826" t="s">
        <v>74</v>
      </c>
      <c r="AB826" t="s">
        <v>74</v>
      </c>
      <c r="AC826" t="s">
        <v>74</v>
      </c>
      <c r="AD826" t="s">
        <v>74</v>
      </c>
      <c r="AE826" t="s">
        <v>74</v>
      </c>
      <c r="AF826" t="s">
        <v>74</v>
      </c>
      <c r="AG826">
        <v>0</v>
      </c>
      <c r="AH826">
        <v>9</v>
      </c>
      <c r="AI826">
        <v>9</v>
      </c>
      <c r="AJ826">
        <v>0</v>
      </c>
      <c r="AK826">
        <v>1</v>
      </c>
      <c r="AL826" t="s">
        <v>139</v>
      </c>
      <c r="AM826" t="s">
        <v>140</v>
      </c>
      <c r="AN826" t="s">
        <v>141</v>
      </c>
      <c r="AO826" t="s">
        <v>550</v>
      </c>
      <c r="AP826" t="s">
        <v>74</v>
      </c>
      <c r="AQ826" t="s">
        <v>74</v>
      </c>
      <c r="AR826" t="s">
        <v>551</v>
      </c>
      <c r="AS826" t="s">
        <v>552</v>
      </c>
      <c r="AT826" t="s">
        <v>8585</v>
      </c>
      <c r="AU826">
        <v>1992</v>
      </c>
      <c r="AV826">
        <v>4</v>
      </c>
      <c r="AW826">
        <v>4</v>
      </c>
      <c r="AX826" t="s">
        <v>74</v>
      </c>
      <c r="AY826" t="s">
        <v>74</v>
      </c>
      <c r="AZ826" t="s">
        <v>74</v>
      </c>
      <c r="BA826" t="s">
        <v>74</v>
      </c>
      <c r="BB826">
        <v>389</v>
      </c>
      <c r="BC826">
        <v>392</v>
      </c>
      <c r="BD826" t="s">
        <v>74</v>
      </c>
      <c r="BE826" t="s">
        <v>8606</v>
      </c>
      <c r="BF826" t="str">
        <f>HYPERLINK("http://dx.doi.org/10.1017/S0954102092000579","http://dx.doi.org/10.1017/S0954102092000579")</f>
        <v>http://dx.doi.org/10.1017/S0954102092000579</v>
      </c>
      <c r="BG826" t="s">
        <v>74</v>
      </c>
      <c r="BH826" t="s">
        <v>74</v>
      </c>
      <c r="BI826">
        <v>4</v>
      </c>
      <c r="BJ826" t="s">
        <v>554</v>
      </c>
      <c r="BK826" t="s">
        <v>88</v>
      </c>
      <c r="BL826" t="s">
        <v>555</v>
      </c>
      <c r="BM826" t="s">
        <v>8587</v>
      </c>
      <c r="BN826" t="s">
        <v>74</v>
      </c>
      <c r="BO826" t="s">
        <v>74</v>
      </c>
      <c r="BP826" t="s">
        <v>74</v>
      </c>
      <c r="BQ826" t="s">
        <v>74</v>
      </c>
      <c r="BR826" t="s">
        <v>91</v>
      </c>
      <c r="BS826" t="s">
        <v>8607</v>
      </c>
      <c r="BT826" t="str">
        <f>HYPERLINK("https%3A%2F%2Fwww.webofscience.com%2Fwos%2Fwoscc%2Ffull-record%2FWOS:A1992KA15500004","View Full Record in Web of Science")</f>
        <v>View Full Record in Web of Science</v>
      </c>
    </row>
    <row r="827" spans="1:72" x14ac:dyDescent="0.15">
      <c r="A827" t="s">
        <v>72</v>
      </c>
      <c r="B827" t="s">
        <v>8608</v>
      </c>
      <c r="C827" t="s">
        <v>74</v>
      </c>
      <c r="D827" t="s">
        <v>74</v>
      </c>
      <c r="E827" t="s">
        <v>74</v>
      </c>
      <c r="F827" t="s">
        <v>8608</v>
      </c>
      <c r="G827" t="s">
        <v>74</v>
      </c>
      <c r="H827" t="s">
        <v>74</v>
      </c>
      <c r="I827" t="s">
        <v>8609</v>
      </c>
      <c r="J827" t="s">
        <v>548</v>
      </c>
      <c r="K827" t="s">
        <v>74</v>
      </c>
      <c r="L827" t="s">
        <v>74</v>
      </c>
      <c r="M827" t="s">
        <v>77</v>
      </c>
      <c r="N827" t="s">
        <v>78</v>
      </c>
      <c r="O827" t="s">
        <v>74</v>
      </c>
      <c r="P827" t="s">
        <v>74</v>
      </c>
      <c r="Q827" t="s">
        <v>74</v>
      </c>
      <c r="R827" t="s">
        <v>74</v>
      </c>
      <c r="S827" t="s">
        <v>74</v>
      </c>
      <c r="T827" t="s">
        <v>8610</v>
      </c>
      <c r="U827" t="s">
        <v>74</v>
      </c>
      <c r="V827" t="s">
        <v>8611</v>
      </c>
      <c r="W827" t="s">
        <v>74</v>
      </c>
      <c r="X827" t="s">
        <v>74</v>
      </c>
      <c r="Y827" t="s">
        <v>8612</v>
      </c>
      <c r="Z827" t="s">
        <v>74</v>
      </c>
      <c r="AA827" t="s">
        <v>704</v>
      </c>
      <c r="AB827" t="s">
        <v>705</v>
      </c>
      <c r="AC827" t="s">
        <v>74</v>
      </c>
      <c r="AD827" t="s">
        <v>74</v>
      </c>
      <c r="AE827" t="s">
        <v>74</v>
      </c>
      <c r="AF827" t="s">
        <v>74</v>
      </c>
      <c r="AG827">
        <v>0</v>
      </c>
      <c r="AH827">
        <v>403</v>
      </c>
      <c r="AI827">
        <v>445</v>
      </c>
      <c r="AJ827">
        <v>3</v>
      </c>
      <c r="AK827">
        <v>130</v>
      </c>
      <c r="AL827" t="s">
        <v>139</v>
      </c>
      <c r="AM827" t="s">
        <v>140</v>
      </c>
      <c r="AN827" t="s">
        <v>141</v>
      </c>
      <c r="AO827" t="s">
        <v>550</v>
      </c>
      <c r="AP827" t="s">
        <v>74</v>
      </c>
      <c r="AQ827" t="s">
        <v>74</v>
      </c>
      <c r="AR827" t="s">
        <v>551</v>
      </c>
      <c r="AS827" t="s">
        <v>552</v>
      </c>
      <c r="AT827" t="s">
        <v>8585</v>
      </c>
      <c r="AU827">
        <v>1992</v>
      </c>
      <c r="AV827">
        <v>4</v>
      </c>
      <c r="AW827">
        <v>4</v>
      </c>
      <c r="AX827" t="s">
        <v>74</v>
      </c>
      <c r="AY827" t="s">
        <v>74</v>
      </c>
      <c r="AZ827" t="s">
        <v>74</v>
      </c>
      <c r="BA827" t="s">
        <v>74</v>
      </c>
      <c r="BB827">
        <v>393</v>
      </c>
      <c r="BC827">
        <v>398</v>
      </c>
      <c r="BD827" t="s">
        <v>74</v>
      </c>
      <c r="BE827" t="s">
        <v>8613</v>
      </c>
      <c r="BF827" t="str">
        <f>HYPERLINK("http://dx.doi.org/10.1017/S0954102092000580","http://dx.doi.org/10.1017/S0954102092000580")</f>
        <v>http://dx.doi.org/10.1017/S0954102092000580</v>
      </c>
      <c r="BG827" t="s">
        <v>74</v>
      </c>
      <c r="BH827" t="s">
        <v>74</v>
      </c>
      <c r="BI827">
        <v>6</v>
      </c>
      <c r="BJ827" t="s">
        <v>554</v>
      </c>
      <c r="BK827" t="s">
        <v>88</v>
      </c>
      <c r="BL827" t="s">
        <v>555</v>
      </c>
      <c r="BM827" t="s">
        <v>8587</v>
      </c>
      <c r="BN827" t="s">
        <v>74</v>
      </c>
      <c r="BO827" t="s">
        <v>74</v>
      </c>
      <c r="BP827" t="s">
        <v>74</v>
      </c>
      <c r="BQ827" t="s">
        <v>74</v>
      </c>
      <c r="BR827" t="s">
        <v>91</v>
      </c>
      <c r="BS827" t="s">
        <v>8614</v>
      </c>
      <c r="BT827" t="str">
        <f>HYPERLINK("https%3A%2F%2Fwww.webofscience.com%2Fwos%2Fwoscc%2Ffull-record%2FWOS:A1992KA15500005","View Full Record in Web of Science")</f>
        <v>View Full Record in Web of Science</v>
      </c>
    </row>
    <row r="828" spans="1:72" x14ac:dyDescent="0.15">
      <c r="A828" t="s">
        <v>72</v>
      </c>
      <c r="B828" t="s">
        <v>8615</v>
      </c>
      <c r="C828" t="s">
        <v>74</v>
      </c>
      <c r="D828" t="s">
        <v>74</v>
      </c>
      <c r="E828" t="s">
        <v>74</v>
      </c>
      <c r="F828" t="s">
        <v>8615</v>
      </c>
      <c r="G828" t="s">
        <v>74</v>
      </c>
      <c r="H828" t="s">
        <v>74</v>
      </c>
      <c r="I828" t="s">
        <v>8616</v>
      </c>
      <c r="J828" t="s">
        <v>548</v>
      </c>
      <c r="K828" t="s">
        <v>74</v>
      </c>
      <c r="L828" t="s">
        <v>74</v>
      </c>
      <c r="M828" t="s">
        <v>77</v>
      </c>
      <c r="N828" t="s">
        <v>78</v>
      </c>
      <c r="O828" t="s">
        <v>74</v>
      </c>
      <c r="P828" t="s">
        <v>74</v>
      </c>
      <c r="Q828" t="s">
        <v>74</v>
      </c>
      <c r="R828" t="s">
        <v>74</v>
      </c>
      <c r="S828" t="s">
        <v>74</v>
      </c>
      <c r="T828" t="s">
        <v>8617</v>
      </c>
      <c r="U828" t="s">
        <v>74</v>
      </c>
      <c r="V828" t="s">
        <v>8618</v>
      </c>
      <c r="W828" t="s">
        <v>74</v>
      </c>
      <c r="X828" t="s">
        <v>74</v>
      </c>
      <c r="Y828" t="s">
        <v>8619</v>
      </c>
      <c r="Z828" t="s">
        <v>74</v>
      </c>
      <c r="AA828" t="s">
        <v>74</v>
      </c>
      <c r="AB828" t="s">
        <v>74</v>
      </c>
      <c r="AC828" t="s">
        <v>74</v>
      </c>
      <c r="AD828" t="s">
        <v>74</v>
      </c>
      <c r="AE828" t="s">
        <v>74</v>
      </c>
      <c r="AF828" t="s">
        <v>74</v>
      </c>
      <c r="AG828">
        <v>0</v>
      </c>
      <c r="AH828">
        <v>67</v>
      </c>
      <c r="AI828">
        <v>69</v>
      </c>
      <c r="AJ828">
        <v>0</v>
      </c>
      <c r="AK828">
        <v>12</v>
      </c>
      <c r="AL828" t="s">
        <v>139</v>
      </c>
      <c r="AM828" t="s">
        <v>140</v>
      </c>
      <c r="AN828" t="s">
        <v>141</v>
      </c>
      <c r="AO828" t="s">
        <v>550</v>
      </c>
      <c r="AP828" t="s">
        <v>74</v>
      </c>
      <c r="AQ828" t="s">
        <v>74</v>
      </c>
      <c r="AR828" t="s">
        <v>551</v>
      </c>
      <c r="AS828" t="s">
        <v>552</v>
      </c>
      <c r="AT828" t="s">
        <v>8585</v>
      </c>
      <c r="AU828">
        <v>1992</v>
      </c>
      <c r="AV828">
        <v>4</v>
      </c>
      <c r="AW828">
        <v>4</v>
      </c>
      <c r="AX828" t="s">
        <v>74</v>
      </c>
      <c r="AY828" t="s">
        <v>74</v>
      </c>
      <c r="AZ828" t="s">
        <v>74</v>
      </c>
      <c r="BA828" t="s">
        <v>74</v>
      </c>
      <c r="BB828">
        <v>399</v>
      </c>
      <c r="BC828">
        <v>404</v>
      </c>
      <c r="BD828" t="s">
        <v>74</v>
      </c>
      <c r="BE828" t="s">
        <v>8620</v>
      </c>
      <c r="BF828" t="str">
        <f>HYPERLINK("http://dx.doi.org/10.1017/S0954102092000592","http://dx.doi.org/10.1017/S0954102092000592")</f>
        <v>http://dx.doi.org/10.1017/S0954102092000592</v>
      </c>
      <c r="BG828" t="s">
        <v>74</v>
      </c>
      <c r="BH828" t="s">
        <v>74</v>
      </c>
      <c r="BI828">
        <v>6</v>
      </c>
      <c r="BJ828" t="s">
        <v>554</v>
      </c>
      <c r="BK828" t="s">
        <v>88</v>
      </c>
      <c r="BL828" t="s">
        <v>555</v>
      </c>
      <c r="BM828" t="s">
        <v>8587</v>
      </c>
      <c r="BN828" t="s">
        <v>74</v>
      </c>
      <c r="BO828" t="s">
        <v>74</v>
      </c>
      <c r="BP828" t="s">
        <v>74</v>
      </c>
      <c r="BQ828" t="s">
        <v>74</v>
      </c>
      <c r="BR828" t="s">
        <v>91</v>
      </c>
      <c r="BS828" t="s">
        <v>8621</v>
      </c>
      <c r="BT828" t="str">
        <f>HYPERLINK("https%3A%2F%2Fwww.webofscience.com%2Fwos%2Fwoscc%2Ffull-record%2FWOS:A1992KA15500006","View Full Record in Web of Science")</f>
        <v>View Full Record in Web of Science</v>
      </c>
    </row>
    <row r="829" spans="1:72" x14ac:dyDescent="0.15">
      <c r="A829" t="s">
        <v>72</v>
      </c>
      <c r="B829" t="s">
        <v>8622</v>
      </c>
      <c r="C829" t="s">
        <v>74</v>
      </c>
      <c r="D829" t="s">
        <v>74</v>
      </c>
      <c r="E829" t="s">
        <v>74</v>
      </c>
      <c r="F829" t="s">
        <v>8622</v>
      </c>
      <c r="G829" t="s">
        <v>74</v>
      </c>
      <c r="H829" t="s">
        <v>74</v>
      </c>
      <c r="I829" t="s">
        <v>8623</v>
      </c>
      <c r="J829" t="s">
        <v>548</v>
      </c>
      <c r="K829" t="s">
        <v>74</v>
      </c>
      <c r="L829" t="s">
        <v>74</v>
      </c>
      <c r="M829" t="s">
        <v>77</v>
      </c>
      <c r="N829" t="s">
        <v>78</v>
      </c>
      <c r="O829" t="s">
        <v>74</v>
      </c>
      <c r="P829" t="s">
        <v>74</v>
      </c>
      <c r="Q829" t="s">
        <v>74</v>
      </c>
      <c r="R829" t="s">
        <v>74</v>
      </c>
      <c r="S829" t="s">
        <v>74</v>
      </c>
      <c r="T829" t="s">
        <v>8624</v>
      </c>
      <c r="U829" t="s">
        <v>74</v>
      </c>
      <c r="V829" t="s">
        <v>8625</v>
      </c>
      <c r="W829" t="s">
        <v>74</v>
      </c>
      <c r="X829" t="s">
        <v>74</v>
      </c>
      <c r="Y829" t="s">
        <v>8626</v>
      </c>
      <c r="Z829" t="s">
        <v>74</v>
      </c>
      <c r="AA829" t="s">
        <v>74</v>
      </c>
      <c r="AB829" t="s">
        <v>74</v>
      </c>
      <c r="AC829" t="s">
        <v>74</v>
      </c>
      <c r="AD829" t="s">
        <v>74</v>
      </c>
      <c r="AE829" t="s">
        <v>74</v>
      </c>
      <c r="AF829" t="s">
        <v>74</v>
      </c>
      <c r="AG829">
        <v>0</v>
      </c>
      <c r="AH829">
        <v>29</v>
      </c>
      <c r="AI829">
        <v>29</v>
      </c>
      <c r="AJ829">
        <v>0</v>
      </c>
      <c r="AK829">
        <v>11</v>
      </c>
      <c r="AL829" t="s">
        <v>139</v>
      </c>
      <c r="AM829" t="s">
        <v>140</v>
      </c>
      <c r="AN829" t="s">
        <v>141</v>
      </c>
      <c r="AO829" t="s">
        <v>550</v>
      </c>
      <c r="AP829" t="s">
        <v>74</v>
      </c>
      <c r="AQ829" t="s">
        <v>74</v>
      </c>
      <c r="AR829" t="s">
        <v>551</v>
      </c>
      <c r="AS829" t="s">
        <v>552</v>
      </c>
      <c r="AT829" t="s">
        <v>8585</v>
      </c>
      <c r="AU829">
        <v>1992</v>
      </c>
      <c r="AV829">
        <v>4</v>
      </c>
      <c r="AW829">
        <v>4</v>
      </c>
      <c r="AX829" t="s">
        <v>74</v>
      </c>
      <c r="AY829" t="s">
        <v>74</v>
      </c>
      <c r="AZ829" t="s">
        <v>74</v>
      </c>
      <c r="BA829" t="s">
        <v>74</v>
      </c>
      <c r="BB829">
        <v>405</v>
      </c>
      <c r="BC829">
        <v>412</v>
      </c>
      <c r="BD829" t="s">
        <v>74</v>
      </c>
      <c r="BE829" t="s">
        <v>8627</v>
      </c>
      <c r="BF829" t="str">
        <f>HYPERLINK("http://dx.doi.org/10.1017/S0954102092000609","http://dx.doi.org/10.1017/S0954102092000609")</f>
        <v>http://dx.doi.org/10.1017/S0954102092000609</v>
      </c>
      <c r="BG829" t="s">
        <v>74</v>
      </c>
      <c r="BH829" t="s">
        <v>74</v>
      </c>
      <c r="BI829">
        <v>8</v>
      </c>
      <c r="BJ829" t="s">
        <v>554</v>
      </c>
      <c r="BK829" t="s">
        <v>88</v>
      </c>
      <c r="BL829" t="s">
        <v>555</v>
      </c>
      <c r="BM829" t="s">
        <v>8587</v>
      </c>
      <c r="BN829" t="s">
        <v>74</v>
      </c>
      <c r="BO829" t="s">
        <v>74</v>
      </c>
      <c r="BP829" t="s">
        <v>74</v>
      </c>
      <c r="BQ829" t="s">
        <v>74</v>
      </c>
      <c r="BR829" t="s">
        <v>91</v>
      </c>
      <c r="BS829" t="s">
        <v>8628</v>
      </c>
      <c r="BT829" t="str">
        <f>HYPERLINK("https%3A%2F%2Fwww.webofscience.com%2Fwos%2Fwoscc%2Ffull-record%2FWOS:A1992KA15500007","View Full Record in Web of Science")</f>
        <v>View Full Record in Web of Science</v>
      </c>
    </row>
    <row r="830" spans="1:72" x14ac:dyDescent="0.15">
      <c r="A830" t="s">
        <v>72</v>
      </c>
      <c r="B830" t="s">
        <v>8629</v>
      </c>
      <c r="C830" t="s">
        <v>74</v>
      </c>
      <c r="D830" t="s">
        <v>74</v>
      </c>
      <c r="E830" t="s">
        <v>74</v>
      </c>
      <c r="F830" t="s">
        <v>8629</v>
      </c>
      <c r="G830" t="s">
        <v>74</v>
      </c>
      <c r="H830" t="s">
        <v>74</v>
      </c>
      <c r="I830" t="s">
        <v>8630</v>
      </c>
      <c r="J830" t="s">
        <v>548</v>
      </c>
      <c r="K830" t="s">
        <v>74</v>
      </c>
      <c r="L830" t="s">
        <v>74</v>
      </c>
      <c r="M830" t="s">
        <v>77</v>
      </c>
      <c r="N830" t="s">
        <v>78</v>
      </c>
      <c r="O830" t="s">
        <v>74</v>
      </c>
      <c r="P830" t="s">
        <v>74</v>
      </c>
      <c r="Q830" t="s">
        <v>74</v>
      </c>
      <c r="R830" t="s">
        <v>74</v>
      </c>
      <c r="S830" t="s">
        <v>74</v>
      </c>
      <c r="T830" t="s">
        <v>8631</v>
      </c>
      <c r="U830" t="s">
        <v>74</v>
      </c>
      <c r="V830" t="s">
        <v>8632</v>
      </c>
      <c r="W830" t="s">
        <v>74</v>
      </c>
      <c r="X830" t="s">
        <v>74</v>
      </c>
      <c r="Y830" t="s">
        <v>8633</v>
      </c>
      <c r="Z830" t="s">
        <v>74</v>
      </c>
      <c r="AA830" t="s">
        <v>74</v>
      </c>
      <c r="AB830" t="s">
        <v>8634</v>
      </c>
      <c r="AC830" t="s">
        <v>74</v>
      </c>
      <c r="AD830" t="s">
        <v>74</v>
      </c>
      <c r="AE830" t="s">
        <v>74</v>
      </c>
      <c r="AF830" t="s">
        <v>74</v>
      </c>
      <c r="AG830">
        <v>0</v>
      </c>
      <c r="AH830">
        <v>59</v>
      </c>
      <c r="AI830">
        <v>66</v>
      </c>
      <c r="AJ830">
        <v>0</v>
      </c>
      <c r="AK830">
        <v>16</v>
      </c>
      <c r="AL830" t="s">
        <v>139</v>
      </c>
      <c r="AM830" t="s">
        <v>140</v>
      </c>
      <c r="AN830" t="s">
        <v>141</v>
      </c>
      <c r="AO830" t="s">
        <v>550</v>
      </c>
      <c r="AP830" t="s">
        <v>74</v>
      </c>
      <c r="AQ830" t="s">
        <v>74</v>
      </c>
      <c r="AR830" t="s">
        <v>551</v>
      </c>
      <c r="AS830" t="s">
        <v>552</v>
      </c>
      <c r="AT830" t="s">
        <v>8585</v>
      </c>
      <c r="AU830">
        <v>1992</v>
      </c>
      <c r="AV830">
        <v>4</v>
      </c>
      <c r="AW830">
        <v>4</v>
      </c>
      <c r="AX830" t="s">
        <v>74</v>
      </c>
      <c r="AY830" t="s">
        <v>74</v>
      </c>
      <c r="AZ830" t="s">
        <v>74</v>
      </c>
      <c r="BA830" t="s">
        <v>74</v>
      </c>
      <c r="BB830">
        <v>413</v>
      </c>
      <c r="BC830">
        <v>420</v>
      </c>
      <c r="BD830" t="s">
        <v>74</v>
      </c>
      <c r="BE830" t="s">
        <v>8635</v>
      </c>
      <c r="BF830" t="str">
        <f>HYPERLINK("http://dx.doi.org/10.1017/S0954102092000610","http://dx.doi.org/10.1017/S0954102092000610")</f>
        <v>http://dx.doi.org/10.1017/S0954102092000610</v>
      </c>
      <c r="BG830" t="s">
        <v>74</v>
      </c>
      <c r="BH830" t="s">
        <v>74</v>
      </c>
      <c r="BI830">
        <v>8</v>
      </c>
      <c r="BJ830" t="s">
        <v>554</v>
      </c>
      <c r="BK830" t="s">
        <v>88</v>
      </c>
      <c r="BL830" t="s">
        <v>555</v>
      </c>
      <c r="BM830" t="s">
        <v>8587</v>
      </c>
      <c r="BN830" t="s">
        <v>74</v>
      </c>
      <c r="BO830" t="s">
        <v>74</v>
      </c>
      <c r="BP830" t="s">
        <v>74</v>
      </c>
      <c r="BQ830" t="s">
        <v>74</v>
      </c>
      <c r="BR830" t="s">
        <v>91</v>
      </c>
      <c r="BS830" t="s">
        <v>8636</v>
      </c>
      <c r="BT830" t="str">
        <f>HYPERLINK("https%3A%2F%2Fwww.webofscience.com%2Fwos%2Fwoscc%2Ffull-record%2FWOS:A1992KA15500008","View Full Record in Web of Science")</f>
        <v>View Full Record in Web of Science</v>
      </c>
    </row>
    <row r="831" spans="1:72" x14ac:dyDescent="0.15">
      <c r="A831" t="s">
        <v>72</v>
      </c>
      <c r="B831" t="s">
        <v>8637</v>
      </c>
      <c r="C831" t="s">
        <v>74</v>
      </c>
      <c r="D831" t="s">
        <v>74</v>
      </c>
      <c r="E831" t="s">
        <v>74</v>
      </c>
      <c r="F831" t="s">
        <v>8637</v>
      </c>
      <c r="G831" t="s">
        <v>74</v>
      </c>
      <c r="H831" t="s">
        <v>74</v>
      </c>
      <c r="I831" t="s">
        <v>8638</v>
      </c>
      <c r="J831" t="s">
        <v>548</v>
      </c>
      <c r="K831" t="s">
        <v>74</v>
      </c>
      <c r="L831" t="s">
        <v>74</v>
      </c>
      <c r="M831" t="s">
        <v>77</v>
      </c>
      <c r="N831" t="s">
        <v>78</v>
      </c>
      <c r="O831" t="s">
        <v>74</v>
      </c>
      <c r="P831" t="s">
        <v>74</v>
      </c>
      <c r="Q831" t="s">
        <v>74</v>
      </c>
      <c r="R831" t="s">
        <v>74</v>
      </c>
      <c r="S831" t="s">
        <v>74</v>
      </c>
      <c r="T831" t="s">
        <v>8639</v>
      </c>
      <c r="U831" t="s">
        <v>74</v>
      </c>
      <c r="V831" t="s">
        <v>8640</v>
      </c>
      <c r="W831" t="s">
        <v>74</v>
      </c>
      <c r="X831" t="s">
        <v>74</v>
      </c>
      <c r="Y831" t="s">
        <v>8641</v>
      </c>
      <c r="Z831" t="s">
        <v>74</v>
      </c>
      <c r="AA831" t="s">
        <v>74</v>
      </c>
      <c r="AB831" t="s">
        <v>74</v>
      </c>
      <c r="AC831" t="s">
        <v>74</v>
      </c>
      <c r="AD831" t="s">
        <v>74</v>
      </c>
      <c r="AE831" t="s">
        <v>74</v>
      </c>
      <c r="AF831" t="s">
        <v>74</v>
      </c>
      <c r="AG831">
        <v>0</v>
      </c>
      <c r="AH831">
        <v>34</v>
      </c>
      <c r="AI831">
        <v>35</v>
      </c>
      <c r="AJ831">
        <v>0</v>
      </c>
      <c r="AK831">
        <v>0</v>
      </c>
      <c r="AL831" t="s">
        <v>139</v>
      </c>
      <c r="AM831" t="s">
        <v>140</v>
      </c>
      <c r="AN831" t="s">
        <v>141</v>
      </c>
      <c r="AO831" t="s">
        <v>550</v>
      </c>
      <c r="AP831" t="s">
        <v>74</v>
      </c>
      <c r="AQ831" t="s">
        <v>74</v>
      </c>
      <c r="AR831" t="s">
        <v>551</v>
      </c>
      <c r="AS831" t="s">
        <v>552</v>
      </c>
      <c r="AT831" t="s">
        <v>8585</v>
      </c>
      <c r="AU831">
        <v>1992</v>
      </c>
      <c r="AV831">
        <v>4</v>
      </c>
      <c r="AW831">
        <v>4</v>
      </c>
      <c r="AX831" t="s">
        <v>74</v>
      </c>
      <c r="AY831" t="s">
        <v>74</v>
      </c>
      <c r="AZ831" t="s">
        <v>74</v>
      </c>
      <c r="BA831" t="s">
        <v>74</v>
      </c>
      <c r="BB831">
        <v>421</v>
      </c>
      <c r="BC831">
        <v>430</v>
      </c>
      <c r="BD831" t="s">
        <v>74</v>
      </c>
      <c r="BE831" t="s">
        <v>8642</v>
      </c>
      <c r="BF831" t="str">
        <f>HYPERLINK("http://dx.doi.org/10.1017/S0954102092000622","http://dx.doi.org/10.1017/S0954102092000622")</f>
        <v>http://dx.doi.org/10.1017/S0954102092000622</v>
      </c>
      <c r="BG831" t="s">
        <v>74</v>
      </c>
      <c r="BH831" t="s">
        <v>74</v>
      </c>
      <c r="BI831">
        <v>10</v>
      </c>
      <c r="BJ831" t="s">
        <v>554</v>
      </c>
      <c r="BK831" t="s">
        <v>88</v>
      </c>
      <c r="BL831" t="s">
        <v>555</v>
      </c>
      <c r="BM831" t="s">
        <v>8587</v>
      </c>
      <c r="BN831" t="s">
        <v>74</v>
      </c>
      <c r="BO831" t="s">
        <v>74</v>
      </c>
      <c r="BP831" t="s">
        <v>74</v>
      </c>
      <c r="BQ831" t="s">
        <v>74</v>
      </c>
      <c r="BR831" t="s">
        <v>91</v>
      </c>
      <c r="BS831" t="s">
        <v>8643</v>
      </c>
      <c r="BT831" t="str">
        <f>HYPERLINK("https%3A%2F%2Fwww.webofscience.com%2Fwos%2Fwoscc%2Ffull-record%2FWOS:A1992KA15500009","View Full Record in Web of Science")</f>
        <v>View Full Record in Web of Science</v>
      </c>
    </row>
    <row r="832" spans="1:72" x14ac:dyDescent="0.15">
      <c r="A832" t="s">
        <v>72</v>
      </c>
      <c r="B832" t="s">
        <v>8644</v>
      </c>
      <c r="C832" t="s">
        <v>74</v>
      </c>
      <c r="D832" t="s">
        <v>74</v>
      </c>
      <c r="E832" t="s">
        <v>74</v>
      </c>
      <c r="F832" t="s">
        <v>8644</v>
      </c>
      <c r="G832" t="s">
        <v>74</v>
      </c>
      <c r="H832" t="s">
        <v>74</v>
      </c>
      <c r="I832" t="s">
        <v>8645</v>
      </c>
      <c r="J832" t="s">
        <v>548</v>
      </c>
      <c r="K832" t="s">
        <v>74</v>
      </c>
      <c r="L832" t="s">
        <v>74</v>
      </c>
      <c r="M832" t="s">
        <v>77</v>
      </c>
      <c r="N832" t="s">
        <v>599</v>
      </c>
      <c r="O832" t="s">
        <v>74</v>
      </c>
      <c r="P832" t="s">
        <v>74</v>
      </c>
      <c r="Q832" t="s">
        <v>74</v>
      </c>
      <c r="R832" t="s">
        <v>74</v>
      </c>
      <c r="S832" t="s">
        <v>74</v>
      </c>
      <c r="T832" t="s">
        <v>74</v>
      </c>
      <c r="U832" t="s">
        <v>74</v>
      </c>
      <c r="V832" t="s">
        <v>74</v>
      </c>
      <c r="W832" t="s">
        <v>74</v>
      </c>
      <c r="X832" t="s">
        <v>74</v>
      </c>
      <c r="Y832" t="s">
        <v>8646</v>
      </c>
      <c r="Z832" t="s">
        <v>74</v>
      </c>
      <c r="AA832" t="s">
        <v>74</v>
      </c>
      <c r="AB832" t="s">
        <v>74</v>
      </c>
      <c r="AC832" t="s">
        <v>74</v>
      </c>
      <c r="AD832" t="s">
        <v>74</v>
      </c>
      <c r="AE832" t="s">
        <v>74</v>
      </c>
      <c r="AF832" t="s">
        <v>74</v>
      </c>
      <c r="AG832">
        <v>0</v>
      </c>
      <c r="AH832">
        <v>9</v>
      </c>
      <c r="AI832">
        <v>9</v>
      </c>
      <c r="AJ832">
        <v>0</v>
      </c>
      <c r="AK832">
        <v>0</v>
      </c>
      <c r="AL832" t="s">
        <v>139</v>
      </c>
      <c r="AM832" t="s">
        <v>140</v>
      </c>
      <c r="AN832" t="s">
        <v>141</v>
      </c>
      <c r="AO832" t="s">
        <v>550</v>
      </c>
      <c r="AP832" t="s">
        <v>74</v>
      </c>
      <c r="AQ832" t="s">
        <v>74</v>
      </c>
      <c r="AR832" t="s">
        <v>551</v>
      </c>
      <c r="AS832" t="s">
        <v>552</v>
      </c>
      <c r="AT832" t="s">
        <v>8585</v>
      </c>
      <c r="AU832">
        <v>1992</v>
      </c>
      <c r="AV832">
        <v>4</v>
      </c>
      <c r="AW832">
        <v>4</v>
      </c>
      <c r="AX832" t="s">
        <v>74</v>
      </c>
      <c r="AY832" t="s">
        <v>74</v>
      </c>
      <c r="AZ832" t="s">
        <v>74</v>
      </c>
      <c r="BA832" t="s">
        <v>74</v>
      </c>
      <c r="BB832">
        <v>431</v>
      </c>
      <c r="BC832">
        <v>432</v>
      </c>
      <c r="BD832" t="s">
        <v>74</v>
      </c>
      <c r="BE832" t="s">
        <v>8647</v>
      </c>
      <c r="BF832" t="str">
        <f>HYPERLINK("http://dx.doi.org/10.1017/S0954102092000634","http://dx.doi.org/10.1017/S0954102092000634")</f>
        <v>http://dx.doi.org/10.1017/S0954102092000634</v>
      </c>
      <c r="BG832" t="s">
        <v>74</v>
      </c>
      <c r="BH832" t="s">
        <v>74</v>
      </c>
      <c r="BI832">
        <v>2</v>
      </c>
      <c r="BJ832" t="s">
        <v>554</v>
      </c>
      <c r="BK832" t="s">
        <v>88</v>
      </c>
      <c r="BL832" t="s">
        <v>555</v>
      </c>
      <c r="BM832" t="s">
        <v>8587</v>
      </c>
      <c r="BN832" t="s">
        <v>74</v>
      </c>
      <c r="BO832" t="s">
        <v>74</v>
      </c>
      <c r="BP832" t="s">
        <v>74</v>
      </c>
      <c r="BQ832" t="s">
        <v>74</v>
      </c>
      <c r="BR832" t="s">
        <v>91</v>
      </c>
      <c r="BS832" t="s">
        <v>8648</v>
      </c>
      <c r="BT832" t="str">
        <f>HYPERLINK("https%3A%2F%2Fwww.webofscience.com%2Fwos%2Fwoscc%2Ffull-record%2FWOS:A1992KA15500010","View Full Record in Web of Science")</f>
        <v>View Full Record in Web of Science</v>
      </c>
    </row>
    <row r="833" spans="1:72" x14ac:dyDescent="0.15">
      <c r="A833" t="s">
        <v>72</v>
      </c>
      <c r="B833" t="s">
        <v>8649</v>
      </c>
      <c r="C833" t="s">
        <v>74</v>
      </c>
      <c r="D833" t="s">
        <v>74</v>
      </c>
      <c r="E833" t="s">
        <v>74</v>
      </c>
      <c r="F833" t="s">
        <v>8649</v>
      </c>
      <c r="G833" t="s">
        <v>74</v>
      </c>
      <c r="H833" t="s">
        <v>74</v>
      </c>
      <c r="I833" t="s">
        <v>8650</v>
      </c>
      <c r="J833" t="s">
        <v>548</v>
      </c>
      <c r="K833" t="s">
        <v>74</v>
      </c>
      <c r="L833" t="s">
        <v>74</v>
      </c>
      <c r="M833" t="s">
        <v>77</v>
      </c>
      <c r="N833" t="s">
        <v>599</v>
      </c>
      <c r="O833" t="s">
        <v>74</v>
      </c>
      <c r="P833" t="s">
        <v>74</v>
      </c>
      <c r="Q833" t="s">
        <v>74</v>
      </c>
      <c r="R833" t="s">
        <v>74</v>
      </c>
      <c r="S833" t="s">
        <v>74</v>
      </c>
      <c r="T833" t="s">
        <v>74</v>
      </c>
      <c r="U833" t="s">
        <v>74</v>
      </c>
      <c r="V833" t="s">
        <v>74</v>
      </c>
      <c r="W833" t="s">
        <v>74</v>
      </c>
      <c r="X833" t="s">
        <v>74</v>
      </c>
      <c r="Y833" t="s">
        <v>8651</v>
      </c>
      <c r="Z833" t="s">
        <v>74</v>
      </c>
      <c r="AA833" t="s">
        <v>74</v>
      </c>
      <c r="AB833" t="s">
        <v>74</v>
      </c>
      <c r="AC833" t="s">
        <v>74</v>
      </c>
      <c r="AD833" t="s">
        <v>74</v>
      </c>
      <c r="AE833" t="s">
        <v>74</v>
      </c>
      <c r="AF833" t="s">
        <v>74</v>
      </c>
      <c r="AG833">
        <v>0</v>
      </c>
      <c r="AH833">
        <v>29</v>
      </c>
      <c r="AI833">
        <v>30</v>
      </c>
      <c r="AJ833">
        <v>0</v>
      </c>
      <c r="AK833">
        <v>0</v>
      </c>
      <c r="AL833" t="s">
        <v>139</v>
      </c>
      <c r="AM833" t="s">
        <v>140</v>
      </c>
      <c r="AN833" t="s">
        <v>141</v>
      </c>
      <c r="AO833" t="s">
        <v>550</v>
      </c>
      <c r="AP833" t="s">
        <v>74</v>
      </c>
      <c r="AQ833" t="s">
        <v>74</v>
      </c>
      <c r="AR833" t="s">
        <v>551</v>
      </c>
      <c r="AS833" t="s">
        <v>552</v>
      </c>
      <c r="AT833" t="s">
        <v>8585</v>
      </c>
      <c r="AU833">
        <v>1992</v>
      </c>
      <c r="AV833">
        <v>4</v>
      </c>
      <c r="AW833">
        <v>4</v>
      </c>
      <c r="AX833" t="s">
        <v>74</v>
      </c>
      <c r="AY833" t="s">
        <v>74</v>
      </c>
      <c r="AZ833" t="s">
        <v>74</v>
      </c>
      <c r="BA833" t="s">
        <v>74</v>
      </c>
      <c r="BB833">
        <v>433</v>
      </c>
      <c r="BC833">
        <v>434</v>
      </c>
      <c r="BD833" t="s">
        <v>74</v>
      </c>
      <c r="BE833" t="s">
        <v>8652</v>
      </c>
      <c r="BF833" t="str">
        <f>HYPERLINK("http://dx.doi.org/10.1017/S0954102092000646","http://dx.doi.org/10.1017/S0954102092000646")</f>
        <v>http://dx.doi.org/10.1017/S0954102092000646</v>
      </c>
      <c r="BG833" t="s">
        <v>74</v>
      </c>
      <c r="BH833" t="s">
        <v>74</v>
      </c>
      <c r="BI833">
        <v>2</v>
      </c>
      <c r="BJ833" t="s">
        <v>554</v>
      </c>
      <c r="BK833" t="s">
        <v>88</v>
      </c>
      <c r="BL833" t="s">
        <v>555</v>
      </c>
      <c r="BM833" t="s">
        <v>8587</v>
      </c>
      <c r="BN833" t="s">
        <v>74</v>
      </c>
      <c r="BO833" t="s">
        <v>169</v>
      </c>
      <c r="BP833" t="s">
        <v>74</v>
      </c>
      <c r="BQ833" t="s">
        <v>74</v>
      </c>
      <c r="BR833" t="s">
        <v>91</v>
      </c>
      <c r="BS833" t="s">
        <v>8653</v>
      </c>
      <c r="BT833" t="str">
        <f>HYPERLINK("https%3A%2F%2Fwww.webofscience.com%2Fwos%2Fwoscc%2Ffull-record%2FWOS:A1992KA15500011","View Full Record in Web of Science")</f>
        <v>View Full Record in Web of Science</v>
      </c>
    </row>
    <row r="834" spans="1:72" x14ac:dyDescent="0.15">
      <c r="A834" t="s">
        <v>72</v>
      </c>
      <c r="B834" t="s">
        <v>8654</v>
      </c>
      <c r="C834" t="s">
        <v>74</v>
      </c>
      <c r="D834" t="s">
        <v>74</v>
      </c>
      <c r="E834" t="s">
        <v>74</v>
      </c>
      <c r="F834" t="s">
        <v>8654</v>
      </c>
      <c r="G834" t="s">
        <v>74</v>
      </c>
      <c r="H834" t="s">
        <v>74</v>
      </c>
      <c r="I834" t="s">
        <v>8655</v>
      </c>
      <c r="J834" t="s">
        <v>548</v>
      </c>
      <c r="K834" t="s">
        <v>74</v>
      </c>
      <c r="L834" t="s">
        <v>74</v>
      </c>
      <c r="M834" t="s">
        <v>77</v>
      </c>
      <c r="N834" t="s">
        <v>78</v>
      </c>
      <c r="O834" t="s">
        <v>74</v>
      </c>
      <c r="P834" t="s">
        <v>74</v>
      </c>
      <c r="Q834" t="s">
        <v>74</v>
      </c>
      <c r="R834" t="s">
        <v>74</v>
      </c>
      <c r="S834" t="s">
        <v>74</v>
      </c>
      <c r="T834" t="s">
        <v>8656</v>
      </c>
      <c r="U834" t="s">
        <v>74</v>
      </c>
      <c r="V834" t="s">
        <v>8657</v>
      </c>
      <c r="W834" t="s">
        <v>74</v>
      </c>
      <c r="X834" t="s">
        <v>74</v>
      </c>
      <c r="Y834" t="s">
        <v>8658</v>
      </c>
      <c r="Z834" t="s">
        <v>74</v>
      </c>
      <c r="AA834" t="s">
        <v>74</v>
      </c>
      <c r="AB834" t="s">
        <v>74</v>
      </c>
      <c r="AC834" t="s">
        <v>74</v>
      </c>
      <c r="AD834" t="s">
        <v>74</v>
      </c>
      <c r="AE834" t="s">
        <v>74</v>
      </c>
      <c r="AF834" t="s">
        <v>74</v>
      </c>
      <c r="AG834">
        <v>0</v>
      </c>
      <c r="AH834">
        <v>26</v>
      </c>
      <c r="AI834">
        <v>28</v>
      </c>
      <c r="AJ834">
        <v>0</v>
      </c>
      <c r="AK834">
        <v>1</v>
      </c>
      <c r="AL834" t="s">
        <v>139</v>
      </c>
      <c r="AM834" t="s">
        <v>140</v>
      </c>
      <c r="AN834" t="s">
        <v>141</v>
      </c>
      <c r="AO834" t="s">
        <v>550</v>
      </c>
      <c r="AP834" t="s">
        <v>74</v>
      </c>
      <c r="AQ834" t="s">
        <v>74</v>
      </c>
      <c r="AR834" t="s">
        <v>551</v>
      </c>
      <c r="AS834" t="s">
        <v>552</v>
      </c>
      <c r="AT834" t="s">
        <v>8585</v>
      </c>
      <c r="AU834">
        <v>1992</v>
      </c>
      <c r="AV834">
        <v>4</v>
      </c>
      <c r="AW834">
        <v>4</v>
      </c>
      <c r="AX834" t="s">
        <v>74</v>
      </c>
      <c r="AY834" t="s">
        <v>74</v>
      </c>
      <c r="AZ834" t="s">
        <v>74</v>
      </c>
      <c r="BA834" t="s">
        <v>74</v>
      </c>
      <c r="BB834">
        <v>435</v>
      </c>
      <c r="BC834">
        <v>446</v>
      </c>
      <c r="BD834" t="s">
        <v>74</v>
      </c>
      <c r="BE834" t="s">
        <v>8659</v>
      </c>
      <c r="BF834" t="str">
        <f>HYPERLINK("http://dx.doi.org/10.1017/S0954102092000658","http://dx.doi.org/10.1017/S0954102092000658")</f>
        <v>http://dx.doi.org/10.1017/S0954102092000658</v>
      </c>
      <c r="BG834" t="s">
        <v>74</v>
      </c>
      <c r="BH834" t="s">
        <v>74</v>
      </c>
      <c r="BI834">
        <v>12</v>
      </c>
      <c r="BJ834" t="s">
        <v>554</v>
      </c>
      <c r="BK834" t="s">
        <v>88</v>
      </c>
      <c r="BL834" t="s">
        <v>555</v>
      </c>
      <c r="BM834" t="s">
        <v>8587</v>
      </c>
      <c r="BN834" t="s">
        <v>74</v>
      </c>
      <c r="BO834" t="s">
        <v>74</v>
      </c>
      <c r="BP834" t="s">
        <v>74</v>
      </c>
      <c r="BQ834" t="s">
        <v>74</v>
      </c>
      <c r="BR834" t="s">
        <v>91</v>
      </c>
      <c r="BS834" t="s">
        <v>8660</v>
      </c>
      <c r="BT834" t="str">
        <f>HYPERLINK("https%3A%2F%2Fwww.webofscience.com%2Fwos%2Fwoscc%2Ffull-record%2FWOS:A1992KA15500012","View Full Record in Web of Science")</f>
        <v>View Full Record in Web of Science</v>
      </c>
    </row>
    <row r="835" spans="1:72" x14ac:dyDescent="0.15">
      <c r="A835" t="s">
        <v>72</v>
      </c>
      <c r="B835" t="s">
        <v>8661</v>
      </c>
      <c r="C835" t="s">
        <v>74</v>
      </c>
      <c r="D835" t="s">
        <v>74</v>
      </c>
      <c r="E835" t="s">
        <v>74</v>
      </c>
      <c r="F835" t="s">
        <v>8661</v>
      </c>
      <c r="G835" t="s">
        <v>74</v>
      </c>
      <c r="H835" t="s">
        <v>74</v>
      </c>
      <c r="I835" t="s">
        <v>8662</v>
      </c>
      <c r="J835" t="s">
        <v>548</v>
      </c>
      <c r="K835" t="s">
        <v>74</v>
      </c>
      <c r="L835" t="s">
        <v>74</v>
      </c>
      <c r="M835" t="s">
        <v>77</v>
      </c>
      <c r="N835" t="s">
        <v>78</v>
      </c>
      <c r="O835" t="s">
        <v>74</v>
      </c>
      <c r="P835" t="s">
        <v>74</v>
      </c>
      <c r="Q835" t="s">
        <v>74</v>
      </c>
      <c r="R835" t="s">
        <v>74</v>
      </c>
      <c r="S835" t="s">
        <v>74</v>
      </c>
      <c r="T835" t="s">
        <v>8663</v>
      </c>
      <c r="U835" t="s">
        <v>74</v>
      </c>
      <c r="V835" t="s">
        <v>8664</v>
      </c>
      <c r="W835" t="s">
        <v>74</v>
      </c>
      <c r="X835" t="s">
        <v>74</v>
      </c>
      <c r="Y835" t="s">
        <v>8665</v>
      </c>
      <c r="Z835" t="s">
        <v>74</v>
      </c>
      <c r="AA835" t="s">
        <v>8666</v>
      </c>
      <c r="AB835" t="s">
        <v>8667</v>
      </c>
      <c r="AC835" t="s">
        <v>74</v>
      </c>
      <c r="AD835" t="s">
        <v>74</v>
      </c>
      <c r="AE835" t="s">
        <v>74</v>
      </c>
      <c r="AF835" t="s">
        <v>74</v>
      </c>
      <c r="AG835">
        <v>0</v>
      </c>
      <c r="AH835">
        <v>52</v>
      </c>
      <c r="AI835">
        <v>61</v>
      </c>
      <c r="AJ835">
        <v>0</v>
      </c>
      <c r="AK835">
        <v>1</v>
      </c>
      <c r="AL835" t="s">
        <v>139</v>
      </c>
      <c r="AM835" t="s">
        <v>140</v>
      </c>
      <c r="AN835" t="s">
        <v>141</v>
      </c>
      <c r="AO835" t="s">
        <v>550</v>
      </c>
      <c r="AP835" t="s">
        <v>74</v>
      </c>
      <c r="AQ835" t="s">
        <v>74</v>
      </c>
      <c r="AR835" t="s">
        <v>551</v>
      </c>
      <c r="AS835" t="s">
        <v>552</v>
      </c>
      <c r="AT835" t="s">
        <v>8585</v>
      </c>
      <c r="AU835">
        <v>1992</v>
      </c>
      <c r="AV835">
        <v>4</v>
      </c>
      <c r="AW835">
        <v>4</v>
      </c>
      <c r="AX835" t="s">
        <v>74</v>
      </c>
      <c r="AY835" t="s">
        <v>74</v>
      </c>
      <c r="AZ835" t="s">
        <v>74</v>
      </c>
      <c r="BA835" t="s">
        <v>74</v>
      </c>
      <c r="BB835">
        <v>447</v>
      </c>
      <c r="BC835">
        <v>460</v>
      </c>
      <c r="BD835" t="s">
        <v>74</v>
      </c>
      <c r="BE835" t="s">
        <v>8668</v>
      </c>
      <c r="BF835" t="str">
        <f>HYPERLINK("http://dx.doi.org/10.1017/S095410209200066X","http://dx.doi.org/10.1017/S095410209200066X")</f>
        <v>http://dx.doi.org/10.1017/S095410209200066X</v>
      </c>
      <c r="BG835" t="s">
        <v>74</v>
      </c>
      <c r="BH835" t="s">
        <v>74</v>
      </c>
      <c r="BI835">
        <v>14</v>
      </c>
      <c r="BJ835" t="s">
        <v>554</v>
      </c>
      <c r="BK835" t="s">
        <v>88</v>
      </c>
      <c r="BL835" t="s">
        <v>555</v>
      </c>
      <c r="BM835" t="s">
        <v>8587</v>
      </c>
      <c r="BN835" t="s">
        <v>74</v>
      </c>
      <c r="BO835" t="s">
        <v>74</v>
      </c>
      <c r="BP835" t="s">
        <v>74</v>
      </c>
      <c r="BQ835" t="s">
        <v>74</v>
      </c>
      <c r="BR835" t="s">
        <v>91</v>
      </c>
      <c r="BS835" t="s">
        <v>8669</v>
      </c>
      <c r="BT835" t="str">
        <f>HYPERLINK("https%3A%2F%2Fwww.webofscience.com%2Fwos%2Fwoscc%2Ffull-record%2FWOS:A1992KA15500013","View Full Record in Web of Science")</f>
        <v>View Full Record in Web of Science</v>
      </c>
    </row>
    <row r="836" spans="1:72" x14ac:dyDescent="0.15">
      <c r="A836" t="s">
        <v>72</v>
      </c>
      <c r="B836" t="s">
        <v>8670</v>
      </c>
      <c r="C836" t="s">
        <v>74</v>
      </c>
      <c r="D836" t="s">
        <v>74</v>
      </c>
      <c r="E836" t="s">
        <v>74</v>
      </c>
      <c r="F836" t="s">
        <v>8670</v>
      </c>
      <c r="G836" t="s">
        <v>74</v>
      </c>
      <c r="H836" t="s">
        <v>74</v>
      </c>
      <c r="I836" t="s">
        <v>8671</v>
      </c>
      <c r="J836" t="s">
        <v>548</v>
      </c>
      <c r="K836" t="s">
        <v>74</v>
      </c>
      <c r="L836" t="s">
        <v>74</v>
      </c>
      <c r="M836" t="s">
        <v>77</v>
      </c>
      <c r="N836" t="s">
        <v>78</v>
      </c>
      <c r="O836" t="s">
        <v>74</v>
      </c>
      <c r="P836" t="s">
        <v>74</v>
      </c>
      <c r="Q836" t="s">
        <v>74</v>
      </c>
      <c r="R836" t="s">
        <v>74</v>
      </c>
      <c r="S836" t="s">
        <v>74</v>
      </c>
      <c r="T836" t="s">
        <v>8672</v>
      </c>
      <c r="U836" t="s">
        <v>74</v>
      </c>
      <c r="V836" t="s">
        <v>8673</v>
      </c>
      <c r="W836" t="s">
        <v>74</v>
      </c>
      <c r="X836" t="s">
        <v>74</v>
      </c>
      <c r="Y836" t="s">
        <v>8674</v>
      </c>
      <c r="Z836" t="s">
        <v>74</v>
      </c>
      <c r="AA836" t="s">
        <v>8675</v>
      </c>
      <c r="AB836" t="s">
        <v>8676</v>
      </c>
      <c r="AC836" t="s">
        <v>74</v>
      </c>
      <c r="AD836" t="s">
        <v>74</v>
      </c>
      <c r="AE836" t="s">
        <v>74</v>
      </c>
      <c r="AF836" t="s">
        <v>74</v>
      </c>
      <c r="AG836">
        <v>0</v>
      </c>
      <c r="AH836">
        <v>29</v>
      </c>
      <c r="AI836">
        <v>34</v>
      </c>
      <c r="AJ836">
        <v>0</v>
      </c>
      <c r="AK836">
        <v>3</v>
      </c>
      <c r="AL836" t="s">
        <v>139</v>
      </c>
      <c r="AM836" t="s">
        <v>140</v>
      </c>
      <c r="AN836" t="s">
        <v>141</v>
      </c>
      <c r="AO836" t="s">
        <v>550</v>
      </c>
      <c r="AP836" t="s">
        <v>74</v>
      </c>
      <c r="AQ836" t="s">
        <v>74</v>
      </c>
      <c r="AR836" t="s">
        <v>551</v>
      </c>
      <c r="AS836" t="s">
        <v>552</v>
      </c>
      <c r="AT836" t="s">
        <v>8585</v>
      </c>
      <c r="AU836">
        <v>1992</v>
      </c>
      <c r="AV836">
        <v>4</v>
      </c>
      <c r="AW836">
        <v>4</v>
      </c>
      <c r="AX836" t="s">
        <v>74</v>
      </c>
      <c r="AY836" t="s">
        <v>74</v>
      </c>
      <c r="AZ836" t="s">
        <v>74</v>
      </c>
      <c r="BA836" t="s">
        <v>74</v>
      </c>
      <c r="BB836">
        <v>461</v>
      </c>
      <c r="BC836">
        <v>468</v>
      </c>
      <c r="BD836" t="s">
        <v>74</v>
      </c>
      <c r="BE836" t="s">
        <v>8677</v>
      </c>
      <c r="BF836" t="str">
        <f>HYPERLINK("http://dx.doi.org/10.1017/S0954102092000671","http://dx.doi.org/10.1017/S0954102092000671")</f>
        <v>http://dx.doi.org/10.1017/S0954102092000671</v>
      </c>
      <c r="BG836" t="s">
        <v>74</v>
      </c>
      <c r="BH836" t="s">
        <v>74</v>
      </c>
      <c r="BI836">
        <v>8</v>
      </c>
      <c r="BJ836" t="s">
        <v>554</v>
      </c>
      <c r="BK836" t="s">
        <v>88</v>
      </c>
      <c r="BL836" t="s">
        <v>555</v>
      </c>
      <c r="BM836" t="s">
        <v>8587</v>
      </c>
      <c r="BN836" t="s">
        <v>74</v>
      </c>
      <c r="BO836" t="s">
        <v>74</v>
      </c>
      <c r="BP836" t="s">
        <v>74</v>
      </c>
      <c r="BQ836" t="s">
        <v>74</v>
      </c>
      <c r="BR836" t="s">
        <v>91</v>
      </c>
      <c r="BS836" t="s">
        <v>8678</v>
      </c>
      <c r="BT836" t="str">
        <f>HYPERLINK("https%3A%2F%2Fwww.webofscience.com%2Fwos%2Fwoscc%2Ffull-record%2FWOS:A1992KA15500014","View Full Record in Web of Science")</f>
        <v>View Full Record in Web of Science</v>
      </c>
    </row>
    <row r="837" spans="1:72" x14ac:dyDescent="0.15">
      <c r="A837" t="s">
        <v>72</v>
      </c>
      <c r="B837" t="s">
        <v>8679</v>
      </c>
      <c r="C837" t="s">
        <v>74</v>
      </c>
      <c r="D837" t="s">
        <v>74</v>
      </c>
      <c r="E837" t="s">
        <v>74</v>
      </c>
      <c r="F837" t="s">
        <v>8679</v>
      </c>
      <c r="G837" t="s">
        <v>74</v>
      </c>
      <c r="H837" t="s">
        <v>74</v>
      </c>
      <c r="I837" t="s">
        <v>8680</v>
      </c>
      <c r="J837" t="s">
        <v>548</v>
      </c>
      <c r="K837" t="s">
        <v>74</v>
      </c>
      <c r="L837" t="s">
        <v>74</v>
      </c>
      <c r="M837" t="s">
        <v>77</v>
      </c>
      <c r="N837" t="s">
        <v>78</v>
      </c>
      <c r="O837" t="s">
        <v>74</v>
      </c>
      <c r="P837" t="s">
        <v>74</v>
      </c>
      <c r="Q837" t="s">
        <v>74</v>
      </c>
      <c r="R837" t="s">
        <v>74</v>
      </c>
      <c r="S837" t="s">
        <v>74</v>
      </c>
      <c r="T837" t="s">
        <v>8681</v>
      </c>
      <c r="U837" t="s">
        <v>74</v>
      </c>
      <c r="V837" t="s">
        <v>8682</v>
      </c>
      <c r="W837" t="s">
        <v>74</v>
      </c>
      <c r="X837" t="s">
        <v>74</v>
      </c>
      <c r="Y837" t="s">
        <v>8683</v>
      </c>
      <c r="Z837" t="s">
        <v>74</v>
      </c>
      <c r="AA837" t="s">
        <v>74</v>
      </c>
      <c r="AB837" t="s">
        <v>74</v>
      </c>
      <c r="AC837" t="s">
        <v>74</v>
      </c>
      <c r="AD837" t="s">
        <v>74</v>
      </c>
      <c r="AE837" t="s">
        <v>74</v>
      </c>
      <c r="AF837" t="s">
        <v>74</v>
      </c>
      <c r="AG837">
        <v>0</v>
      </c>
      <c r="AH837">
        <v>48</v>
      </c>
      <c r="AI837">
        <v>49</v>
      </c>
      <c r="AJ837">
        <v>1</v>
      </c>
      <c r="AK837">
        <v>4</v>
      </c>
      <c r="AL837" t="s">
        <v>139</v>
      </c>
      <c r="AM837" t="s">
        <v>140</v>
      </c>
      <c r="AN837" t="s">
        <v>141</v>
      </c>
      <c r="AO837" t="s">
        <v>550</v>
      </c>
      <c r="AP837" t="s">
        <v>74</v>
      </c>
      <c r="AQ837" t="s">
        <v>74</v>
      </c>
      <c r="AR837" t="s">
        <v>551</v>
      </c>
      <c r="AS837" t="s">
        <v>552</v>
      </c>
      <c r="AT837" t="s">
        <v>8585</v>
      </c>
      <c r="AU837">
        <v>1992</v>
      </c>
      <c r="AV837">
        <v>4</v>
      </c>
      <c r="AW837">
        <v>4</v>
      </c>
      <c r="AX837" t="s">
        <v>74</v>
      </c>
      <c r="AY837" t="s">
        <v>74</v>
      </c>
      <c r="AZ837" t="s">
        <v>74</v>
      </c>
      <c r="BA837" t="s">
        <v>74</v>
      </c>
      <c r="BB837">
        <v>469</v>
      </c>
      <c r="BC837">
        <v>476</v>
      </c>
      <c r="BD837" t="s">
        <v>74</v>
      </c>
      <c r="BE837" t="s">
        <v>8684</v>
      </c>
      <c r="BF837" t="str">
        <f>HYPERLINK("http://dx.doi.org/10.1017/S0954102092000683","http://dx.doi.org/10.1017/S0954102092000683")</f>
        <v>http://dx.doi.org/10.1017/S0954102092000683</v>
      </c>
      <c r="BG837" t="s">
        <v>74</v>
      </c>
      <c r="BH837" t="s">
        <v>74</v>
      </c>
      <c r="BI837">
        <v>8</v>
      </c>
      <c r="BJ837" t="s">
        <v>554</v>
      </c>
      <c r="BK837" t="s">
        <v>88</v>
      </c>
      <c r="BL837" t="s">
        <v>555</v>
      </c>
      <c r="BM837" t="s">
        <v>8587</v>
      </c>
      <c r="BN837" t="s">
        <v>74</v>
      </c>
      <c r="BO837" t="s">
        <v>74</v>
      </c>
      <c r="BP837" t="s">
        <v>74</v>
      </c>
      <c r="BQ837" t="s">
        <v>74</v>
      </c>
      <c r="BR837" t="s">
        <v>91</v>
      </c>
      <c r="BS837" t="s">
        <v>8685</v>
      </c>
      <c r="BT837" t="str">
        <f>HYPERLINK("https%3A%2F%2Fwww.webofscience.com%2Fwos%2Fwoscc%2Ffull-record%2FWOS:A1992KA15500015","View Full Record in Web of Science")</f>
        <v>View Full Record in Web of Science</v>
      </c>
    </row>
    <row r="838" spans="1:72" x14ac:dyDescent="0.15">
      <c r="A838" t="s">
        <v>72</v>
      </c>
      <c r="B838" t="s">
        <v>8686</v>
      </c>
      <c r="C838" t="s">
        <v>74</v>
      </c>
      <c r="D838" t="s">
        <v>74</v>
      </c>
      <c r="E838" t="s">
        <v>74</v>
      </c>
      <c r="F838" t="s">
        <v>8686</v>
      </c>
      <c r="G838" t="s">
        <v>74</v>
      </c>
      <c r="H838" t="s">
        <v>74</v>
      </c>
      <c r="I838" t="s">
        <v>8687</v>
      </c>
      <c r="J838" t="s">
        <v>548</v>
      </c>
      <c r="K838" t="s">
        <v>74</v>
      </c>
      <c r="L838" t="s">
        <v>74</v>
      </c>
      <c r="M838" t="s">
        <v>77</v>
      </c>
      <c r="N838" t="s">
        <v>599</v>
      </c>
      <c r="O838" t="s">
        <v>74</v>
      </c>
      <c r="P838" t="s">
        <v>74</v>
      </c>
      <c r="Q838" t="s">
        <v>74</v>
      </c>
      <c r="R838" t="s">
        <v>74</v>
      </c>
      <c r="S838" t="s">
        <v>74</v>
      </c>
      <c r="T838" t="s">
        <v>74</v>
      </c>
      <c r="U838" t="s">
        <v>74</v>
      </c>
      <c r="V838" t="s">
        <v>74</v>
      </c>
      <c r="W838" t="s">
        <v>74</v>
      </c>
      <c r="X838" t="s">
        <v>74</v>
      </c>
      <c r="Y838" t="s">
        <v>8688</v>
      </c>
      <c r="Z838" t="s">
        <v>74</v>
      </c>
      <c r="AA838" t="s">
        <v>74</v>
      </c>
      <c r="AB838" t="s">
        <v>74</v>
      </c>
      <c r="AC838" t="s">
        <v>74</v>
      </c>
      <c r="AD838" t="s">
        <v>74</v>
      </c>
      <c r="AE838" t="s">
        <v>74</v>
      </c>
      <c r="AF838" t="s">
        <v>74</v>
      </c>
      <c r="AG838">
        <v>0</v>
      </c>
      <c r="AH838">
        <v>88</v>
      </c>
      <c r="AI838">
        <v>99</v>
      </c>
      <c r="AJ838">
        <v>0</v>
      </c>
      <c r="AK838">
        <v>2</v>
      </c>
      <c r="AL838" t="s">
        <v>139</v>
      </c>
      <c r="AM838" t="s">
        <v>140</v>
      </c>
      <c r="AN838" t="s">
        <v>141</v>
      </c>
      <c r="AO838" t="s">
        <v>550</v>
      </c>
      <c r="AP838" t="s">
        <v>74</v>
      </c>
      <c r="AQ838" t="s">
        <v>74</v>
      </c>
      <c r="AR838" t="s">
        <v>551</v>
      </c>
      <c r="AS838" t="s">
        <v>552</v>
      </c>
      <c r="AT838" t="s">
        <v>8585</v>
      </c>
      <c r="AU838">
        <v>1992</v>
      </c>
      <c r="AV838">
        <v>4</v>
      </c>
      <c r="AW838">
        <v>4</v>
      </c>
      <c r="AX838" t="s">
        <v>74</v>
      </c>
      <c r="AY838" t="s">
        <v>74</v>
      </c>
      <c r="AZ838" t="s">
        <v>74</v>
      </c>
      <c r="BA838" t="s">
        <v>74</v>
      </c>
      <c r="BB838">
        <v>477</v>
      </c>
      <c r="BC838">
        <v>478</v>
      </c>
      <c r="BD838" t="s">
        <v>74</v>
      </c>
      <c r="BE838" t="s">
        <v>8689</v>
      </c>
      <c r="BF838" t="str">
        <f>HYPERLINK("http://dx.doi.org/10.1017/S0954102092000695","http://dx.doi.org/10.1017/S0954102092000695")</f>
        <v>http://dx.doi.org/10.1017/S0954102092000695</v>
      </c>
      <c r="BG838" t="s">
        <v>74</v>
      </c>
      <c r="BH838" t="s">
        <v>74</v>
      </c>
      <c r="BI838">
        <v>2</v>
      </c>
      <c r="BJ838" t="s">
        <v>554</v>
      </c>
      <c r="BK838" t="s">
        <v>88</v>
      </c>
      <c r="BL838" t="s">
        <v>555</v>
      </c>
      <c r="BM838" t="s">
        <v>8587</v>
      </c>
      <c r="BN838" t="s">
        <v>74</v>
      </c>
      <c r="BO838" t="s">
        <v>74</v>
      </c>
      <c r="BP838" t="s">
        <v>74</v>
      </c>
      <c r="BQ838" t="s">
        <v>74</v>
      </c>
      <c r="BR838" t="s">
        <v>91</v>
      </c>
      <c r="BS838" t="s">
        <v>8690</v>
      </c>
      <c r="BT838" t="str">
        <f>HYPERLINK("https%3A%2F%2Fwww.webofscience.com%2Fwos%2Fwoscc%2Ffull-record%2FWOS:A1992KA15500016","View Full Record in Web of Science")</f>
        <v>View Full Record in Web of Science</v>
      </c>
    </row>
    <row r="839" spans="1:72" x14ac:dyDescent="0.15">
      <c r="A839" t="s">
        <v>72</v>
      </c>
      <c r="B839" t="s">
        <v>8691</v>
      </c>
      <c r="C839" t="s">
        <v>74</v>
      </c>
      <c r="D839" t="s">
        <v>74</v>
      </c>
      <c r="E839" t="s">
        <v>74</v>
      </c>
      <c r="F839" t="s">
        <v>8691</v>
      </c>
      <c r="G839" t="s">
        <v>74</v>
      </c>
      <c r="H839" t="s">
        <v>74</v>
      </c>
      <c r="I839" t="s">
        <v>8692</v>
      </c>
      <c r="J839" t="s">
        <v>548</v>
      </c>
      <c r="K839" t="s">
        <v>74</v>
      </c>
      <c r="L839" t="s">
        <v>74</v>
      </c>
      <c r="M839" t="s">
        <v>77</v>
      </c>
      <c r="N839" t="s">
        <v>599</v>
      </c>
      <c r="O839" t="s">
        <v>74</v>
      </c>
      <c r="P839" t="s">
        <v>74</v>
      </c>
      <c r="Q839" t="s">
        <v>74</v>
      </c>
      <c r="R839" t="s">
        <v>74</v>
      </c>
      <c r="S839" t="s">
        <v>74</v>
      </c>
      <c r="T839" t="s">
        <v>74</v>
      </c>
      <c r="U839" t="s">
        <v>74</v>
      </c>
      <c r="V839" t="s">
        <v>74</v>
      </c>
      <c r="W839" t="s">
        <v>74</v>
      </c>
      <c r="X839" t="s">
        <v>74</v>
      </c>
      <c r="Y839" t="s">
        <v>8693</v>
      </c>
      <c r="Z839" t="s">
        <v>74</v>
      </c>
      <c r="AA839" t="s">
        <v>74</v>
      </c>
      <c r="AB839" t="s">
        <v>74</v>
      </c>
      <c r="AC839" t="s">
        <v>74</v>
      </c>
      <c r="AD839" t="s">
        <v>74</v>
      </c>
      <c r="AE839" t="s">
        <v>74</v>
      </c>
      <c r="AF839" t="s">
        <v>74</v>
      </c>
      <c r="AG839">
        <v>0</v>
      </c>
      <c r="AH839">
        <v>1</v>
      </c>
      <c r="AI839">
        <v>1</v>
      </c>
      <c r="AJ839">
        <v>0</v>
      </c>
      <c r="AK839">
        <v>0</v>
      </c>
      <c r="AL839" t="s">
        <v>139</v>
      </c>
      <c r="AM839" t="s">
        <v>140</v>
      </c>
      <c r="AN839" t="s">
        <v>141</v>
      </c>
      <c r="AO839" t="s">
        <v>550</v>
      </c>
      <c r="AP839" t="s">
        <v>74</v>
      </c>
      <c r="AQ839" t="s">
        <v>74</v>
      </c>
      <c r="AR839" t="s">
        <v>551</v>
      </c>
      <c r="AS839" t="s">
        <v>552</v>
      </c>
      <c r="AT839" t="s">
        <v>8585</v>
      </c>
      <c r="AU839">
        <v>1992</v>
      </c>
      <c r="AV839">
        <v>4</v>
      </c>
      <c r="AW839">
        <v>4</v>
      </c>
      <c r="AX839" t="s">
        <v>74</v>
      </c>
      <c r="AY839" t="s">
        <v>74</v>
      </c>
      <c r="AZ839" t="s">
        <v>74</v>
      </c>
      <c r="BA839" t="s">
        <v>74</v>
      </c>
      <c r="BB839">
        <v>479</v>
      </c>
      <c r="BC839">
        <v>480</v>
      </c>
      <c r="BD839" t="s">
        <v>74</v>
      </c>
      <c r="BE839" t="s">
        <v>8694</v>
      </c>
      <c r="BF839" t="str">
        <f>HYPERLINK("http://dx.doi.org/10.1017/S0954102092000701","http://dx.doi.org/10.1017/S0954102092000701")</f>
        <v>http://dx.doi.org/10.1017/S0954102092000701</v>
      </c>
      <c r="BG839" t="s">
        <v>74</v>
      </c>
      <c r="BH839" t="s">
        <v>74</v>
      </c>
      <c r="BI839">
        <v>2</v>
      </c>
      <c r="BJ839" t="s">
        <v>554</v>
      </c>
      <c r="BK839" t="s">
        <v>88</v>
      </c>
      <c r="BL839" t="s">
        <v>555</v>
      </c>
      <c r="BM839" t="s">
        <v>8587</v>
      </c>
      <c r="BN839" t="s">
        <v>74</v>
      </c>
      <c r="BO839" t="s">
        <v>74</v>
      </c>
      <c r="BP839" t="s">
        <v>74</v>
      </c>
      <c r="BQ839" t="s">
        <v>74</v>
      </c>
      <c r="BR839" t="s">
        <v>91</v>
      </c>
      <c r="BS839" t="s">
        <v>8695</v>
      </c>
      <c r="BT839" t="str">
        <f>HYPERLINK("https%3A%2F%2Fwww.webofscience.com%2Fwos%2Fwoscc%2Ffull-record%2FWOS:A1992KA15500017","View Full Record in Web of Science")</f>
        <v>View Full Record in Web of Science</v>
      </c>
    </row>
    <row r="840" spans="1:72" x14ac:dyDescent="0.15">
      <c r="A840" t="s">
        <v>72</v>
      </c>
      <c r="B840" t="s">
        <v>2607</v>
      </c>
      <c r="C840" t="s">
        <v>74</v>
      </c>
      <c r="D840" t="s">
        <v>74</v>
      </c>
      <c r="E840" t="s">
        <v>74</v>
      </c>
      <c r="F840" t="s">
        <v>2607</v>
      </c>
      <c r="G840" t="s">
        <v>74</v>
      </c>
      <c r="H840" t="s">
        <v>74</v>
      </c>
      <c r="I840" t="s">
        <v>8696</v>
      </c>
      <c r="J840" t="s">
        <v>8697</v>
      </c>
      <c r="K840" t="s">
        <v>74</v>
      </c>
      <c r="L840" t="s">
        <v>74</v>
      </c>
      <c r="M840" t="s">
        <v>77</v>
      </c>
      <c r="N840" t="s">
        <v>78</v>
      </c>
      <c r="O840" t="s">
        <v>74</v>
      </c>
      <c r="P840" t="s">
        <v>74</v>
      </c>
      <c r="Q840" t="s">
        <v>74</v>
      </c>
      <c r="R840" t="s">
        <v>74</v>
      </c>
      <c r="S840" t="s">
        <v>74</v>
      </c>
      <c r="T840" t="s">
        <v>74</v>
      </c>
      <c r="U840" t="s">
        <v>8698</v>
      </c>
      <c r="V840" t="s">
        <v>8699</v>
      </c>
      <c r="W840" t="s">
        <v>8700</v>
      </c>
      <c r="X840" t="s">
        <v>821</v>
      </c>
      <c r="Y840" t="s">
        <v>74</v>
      </c>
      <c r="Z840" t="s">
        <v>74</v>
      </c>
      <c r="AA840" t="s">
        <v>2611</v>
      </c>
      <c r="AB840" t="s">
        <v>74</v>
      </c>
      <c r="AC840" t="s">
        <v>74</v>
      </c>
      <c r="AD840" t="s">
        <v>74</v>
      </c>
      <c r="AE840" t="s">
        <v>74</v>
      </c>
      <c r="AF840" t="s">
        <v>74</v>
      </c>
      <c r="AG840">
        <v>31</v>
      </c>
      <c r="AH840">
        <v>24</v>
      </c>
      <c r="AI840">
        <v>27</v>
      </c>
      <c r="AJ840">
        <v>0</v>
      </c>
      <c r="AK840">
        <v>0</v>
      </c>
      <c r="AL840" t="s">
        <v>8701</v>
      </c>
      <c r="AM840" t="s">
        <v>707</v>
      </c>
      <c r="AN840" t="s">
        <v>8702</v>
      </c>
      <c r="AO840" t="s">
        <v>8703</v>
      </c>
      <c r="AP840" t="s">
        <v>74</v>
      </c>
      <c r="AQ840" t="s">
        <v>74</v>
      </c>
      <c r="AR840" t="s">
        <v>8704</v>
      </c>
      <c r="AS840" t="s">
        <v>8705</v>
      </c>
      <c r="AT840" t="s">
        <v>8585</v>
      </c>
      <c r="AU840">
        <v>1992</v>
      </c>
      <c r="AV840">
        <v>30</v>
      </c>
      <c r="AW840">
        <v>4</v>
      </c>
      <c r="AX840" t="s">
        <v>74</v>
      </c>
      <c r="AY840" t="s">
        <v>74</v>
      </c>
      <c r="AZ840" t="s">
        <v>74</v>
      </c>
      <c r="BA840" t="s">
        <v>74</v>
      </c>
      <c r="BB840">
        <v>531</v>
      </c>
      <c r="BC840">
        <v>549</v>
      </c>
      <c r="BD840" t="s">
        <v>74</v>
      </c>
      <c r="BE840" t="s">
        <v>8706</v>
      </c>
      <c r="BF840" t="str">
        <f>HYPERLINK("http://dx.doi.org/10.1080/07055900.1992.9649454","http://dx.doi.org/10.1080/07055900.1992.9649454")</f>
        <v>http://dx.doi.org/10.1080/07055900.1992.9649454</v>
      </c>
      <c r="BG840" t="s">
        <v>74</v>
      </c>
      <c r="BH840" t="s">
        <v>74</v>
      </c>
      <c r="BI840">
        <v>19</v>
      </c>
      <c r="BJ840" t="s">
        <v>2615</v>
      </c>
      <c r="BK840" t="s">
        <v>88</v>
      </c>
      <c r="BL840" t="s">
        <v>2615</v>
      </c>
      <c r="BM840" t="s">
        <v>8707</v>
      </c>
      <c r="BN840" t="s">
        <v>74</v>
      </c>
      <c r="BO840" t="s">
        <v>74</v>
      </c>
      <c r="BP840" t="s">
        <v>74</v>
      </c>
      <c r="BQ840" t="s">
        <v>74</v>
      </c>
      <c r="BR840" t="s">
        <v>91</v>
      </c>
      <c r="BS840" t="s">
        <v>8708</v>
      </c>
      <c r="BT840" t="str">
        <f>HYPERLINK("https%3A%2F%2Fwww.webofscience.com%2Fwos%2Fwoscc%2Ffull-record%2FWOS:A1992MG39800002","View Full Record in Web of Science")</f>
        <v>View Full Record in Web of Science</v>
      </c>
    </row>
    <row r="841" spans="1:72" x14ac:dyDescent="0.15">
      <c r="A841" t="s">
        <v>72</v>
      </c>
      <c r="B841" t="s">
        <v>8709</v>
      </c>
      <c r="C841" t="s">
        <v>74</v>
      </c>
      <c r="D841" t="s">
        <v>74</v>
      </c>
      <c r="E841" t="s">
        <v>74</v>
      </c>
      <c r="F841" t="s">
        <v>8709</v>
      </c>
      <c r="G841" t="s">
        <v>74</v>
      </c>
      <c r="H841" t="s">
        <v>74</v>
      </c>
      <c r="I841" t="s">
        <v>8710</v>
      </c>
      <c r="J841" t="s">
        <v>8697</v>
      </c>
      <c r="K841" t="s">
        <v>74</v>
      </c>
      <c r="L841" t="s">
        <v>74</v>
      </c>
      <c r="M841" t="s">
        <v>77</v>
      </c>
      <c r="N841" t="s">
        <v>78</v>
      </c>
      <c r="O841" t="s">
        <v>74</v>
      </c>
      <c r="P841" t="s">
        <v>74</v>
      </c>
      <c r="Q841" t="s">
        <v>74</v>
      </c>
      <c r="R841" t="s">
        <v>74</v>
      </c>
      <c r="S841" t="s">
        <v>74</v>
      </c>
      <c r="T841" t="s">
        <v>74</v>
      </c>
      <c r="U841" t="s">
        <v>8711</v>
      </c>
      <c r="V841" t="s">
        <v>8712</v>
      </c>
      <c r="W841" t="s">
        <v>8713</v>
      </c>
      <c r="X841" t="s">
        <v>74</v>
      </c>
      <c r="Y841" t="s">
        <v>74</v>
      </c>
      <c r="Z841" t="s">
        <v>74</v>
      </c>
      <c r="AA841" t="s">
        <v>74</v>
      </c>
      <c r="AB841" t="s">
        <v>74</v>
      </c>
      <c r="AC841" t="s">
        <v>74</v>
      </c>
      <c r="AD841" t="s">
        <v>74</v>
      </c>
      <c r="AE841" t="s">
        <v>74</v>
      </c>
      <c r="AF841" t="s">
        <v>74</v>
      </c>
      <c r="AG841">
        <v>59</v>
      </c>
      <c r="AH841">
        <v>68</v>
      </c>
      <c r="AI841">
        <v>71</v>
      </c>
      <c r="AJ841">
        <v>2</v>
      </c>
      <c r="AK841">
        <v>16</v>
      </c>
      <c r="AL841" t="s">
        <v>8701</v>
      </c>
      <c r="AM841" t="s">
        <v>707</v>
      </c>
      <c r="AN841" t="s">
        <v>8702</v>
      </c>
      <c r="AO841" t="s">
        <v>8703</v>
      </c>
      <c r="AP841" t="s">
        <v>74</v>
      </c>
      <c r="AQ841" t="s">
        <v>74</v>
      </c>
      <c r="AR841" t="s">
        <v>8704</v>
      </c>
      <c r="AS841" t="s">
        <v>8705</v>
      </c>
      <c r="AT841" t="s">
        <v>8585</v>
      </c>
      <c r="AU841">
        <v>1992</v>
      </c>
      <c r="AV841">
        <v>30</v>
      </c>
      <c r="AW841">
        <v>4</v>
      </c>
      <c r="AX841" t="s">
        <v>74</v>
      </c>
      <c r="AY841" t="s">
        <v>74</v>
      </c>
      <c r="AZ841" t="s">
        <v>74</v>
      </c>
      <c r="BA841" t="s">
        <v>74</v>
      </c>
      <c r="BB841">
        <v>579</v>
      </c>
      <c r="BC841">
        <v>591</v>
      </c>
      <c r="BD841" t="s">
        <v>74</v>
      </c>
      <c r="BE841" t="s">
        <v>8714</v>
      </c>
      <c r="BF841" t="str">
        <f>HYPERLINK("http://dx.doi.org/10.1080/07055900.1992.9649456","http://dx.doi.org/10.1080/07055900.1992.9649456")</f>
        <v>http://dx.doi.org/10.1080/07055900.1992.9649456</v>
      </c>
      <c r="BG841" t="s">
        <v>74</v>
      </c>
      <c r="BH841" t="s">
        <v>74</v>
      </c>
      <c r="BI841">
        <v>13</v>
      </c>
      <c r="BJ841" t="s">
        <v>2615</v>
      </c>
      <c r="BK841" t="s">
        <v>88</v>
      </c>
      <c r="BL841" t="s">
        <v>2615</v>
      </c>
      <c r="BM841" t="s">
        <v>8707</v>
      </c>
      <c r="BN841" t="s">
        <v>74</v>
      </c>
      <c r="BO841" t="s">
        <v>74</v>
      </c>
      <c r="BP841" t="s">
        <v>74</v>
      </c>
      <c r="BQ841" t="s">
        <v>74</v>
      </c>
      <c r="BR841" t="s">
        <v>91</v>
      </c>
      <c r="BS841" t="s">
        <v>8715</v>
      </c>
      <c r="BT841" t="str">
        <f>HYPERLINK("https%3A%2F%2Fwww.webofscience.com%2Fwos%2Fwoscc%2Ffull-record%2FWOS:A1992MG39800004","View Full Record in Web of Science")</f>
        <v>View Full Record in Web of Science</v>
      </c>
    </row>
    <row r="842" spans="1:72" x14ac:dyDescent="0.15">
      <c r="A842" t="s">
        <v>72</v>
      </c>
      <c r="B842" t="s">
        <v>8716</v>
      </c>
      <c r="C842" t="s">
        <v>74</v>
      </c>
      <c r="D842" t="s">
        <v>74</v>
      </c>
      <c r="E842" t="s">
        <v>74</v>
      </c>
      <c r="F842" t="s">
        <v>8716</v>
      </c>
      <c r="G842" t="s">
        <v>74</v>
      </c>
      <c r="H842" t="s">
        <v>74</v>
      </c>
      <c r="I842" t="s">
        <v>8717</v>
      </c>
      <c r="J842" t="s">
        <v>8718</v>
      </c>
      <c r="K842" t="s">
        <v>74</v>
      </c>
      <c r="L842" t="s">
        <v>74</v>
      </c>
      <c r="M842" t="s">
        <v>77</v>
      </c>
      <c r="N842" t="s">
        <v>78</v>
      </c>
      <c r="O842" t="s">
        <v>74</v>
      </c>
      <c r="P842" t="s">
        <v>74</v>
      </c>
      <c r="Q842" t="s">
        <v>74</v>
      </c>
      <c r="R842" t="s">
        <v>74</v>
      </c>
      <c r="S842" t="s">
        <v>74</v>
      </c>
      <c r="T842" t="s">
        <v>74</v>
      </c>
      <c r="U842" t="s">
        <v>74</v>
      </c>
      <c r="V842" t="s">
        <v>8719</v>
      </c>
      <c r="W842" t="s">
        <v>74</v>
      </c>
      <c r="X842" t="s">
        <v>74</v>
      </c>
      <c r="Y842" t="s">
        <v>74</v>
      </c>
      <c r="Z842" t="s">
        <v>74</v>
      </c>
      <c r="AA842" t="s">
        <v>74</v>
      </c>
      <c r="AB842" t="s">
        <v>74</v>
      </c>
      <c r="AC842" t="s">
        <v>74</v>
      </c>
      <c r="AD842" t="s">
        <v>74</v>
      </c>
      <c r="AE842" t="s">
        <v>74</v>
      </c>
      <c r="AF842" t="s">
        <v>74</v>
      </c>
      <c r="AG842">
        <v>13</v>
      </c>
      <c r="AH842">
        <v>14</v>
      </c>
      <c r="AI842">
        <v>17</v>
      </c>
      <c r="AJ842">
        <v>0</v>
      </c>
      <c r="AK842">
        <v>3</v>
      </c>
      <c r="AL842" t="s">
        <v>8720</v>
      </c>
      <c r="AM842" t="s">
        <v>8721</v>
      </c>
      <c r="AN842" t="s">
        <v>8722</v>
      </c>
      <c r="AO842" t="s">
        <v>8723</v>
      </c>
      <c r="AP842" t="s">
        <v>74</v>
      </c>
      <c r="AQ842" t="s">
        <v>74</v>
      </c>
      <c r="AR842" t="s">
        <v>8724</v>
      </c>
      <c r="AS842" t="s">
        <v>8725</v>
      </c>
      <c r="AT842" t="s">
        <v>8585</v>
      </c>
      <c r="AU842">
        <v>1992</v>
      </c>
      <c r="AV842">
        <v>82</v>
      </c>
      <c r="AW842">
        <v>6</v>
      </c>
      <c r="AX842" t="s">
        <v>74</v>
      </c>
      <c r="AY842" t="s">
        <v>74</v>
      </c>
      <c r="AZ842" t="s">
        <v>74</v>
      </c>
      <c r="BA842" t="s">
        <v>74</v>
      </c>
      <c r="BB842">
        <v>2448</v>
      </c>
      <c r="BC842">
        <v>2463</v>
      </c>
      <c r="BD842" t="s">
        <v>74</v>
      </c>
      <c r="BE842" t="s">
        <v>74</v>
      </c>
      <c r="BF842" t="s">
        <v>74</v>
      </c>
      <c r="BG842" t="s">
        <v>74</v>
      </c>
      <c r="BH842" t="s">
        <v>74</v>
      </c>
      <c r="BI842">
        <v>16</v>
      </c>
      <c r="BJ842" t="s">
        <v>727</v>
      </c>
      <c r="BK842" t="s">
        <v>88</v>
      </c>
      <c r="BL842" t="s">
        <v>727</v>
      </c>
      <c r="BM842" t="s">
        <v>8726</v>
      </c>
      <c r="BN842" t="s">
        <v>74</v>
      </c>
      <c r="BO842" t="s">
        <v>74</v>
      </c>
      <c r="BP842" t="s">
        <v>74</v>
      </c>
      <c r="BQ842" t="s">
        <v>74</v>
      </c>
      <c r="BR842" t="s">
        <v>91</v>
      </c>
      <c r="BS842" t="s">
        <v>8727</v>
      </c>
      <c r="BT842" t="str">
        <f>HYPERLINK("https%3A%2F%2Fwww.webofscience.com%2Fwos%2Fwoscc%2Ffull-record%2FWOS:A1992KG81600009","View Full Record in Web of Science")</f>
        <v>View Full Record in Web of Science</v>
      </c>
    </row>
    <row r="843" spans="1:72" x14ac:dyDescent="0.15">
      <c r="A843" t="s">
        <v>72</v>
      </c>
      <c r="B843" t="s">
        <v>8728</v>
      </c>
      <c r="C843" t="s">
        <v>74</v>
      </c>
      <c r="D843" t="s">
        <v>74</v>
      </c>
      <c r="E843" t="s">
        <v>74</v>
      </c>
      <c r="F843" t="s">
        <v>8728</v>
      </c>
      <c r="G843" t="s">
        <v>74</v>
      </c>
      <c r="H843" t="s">
        <v>74</v>
      </c>
      <c r="I843" t="s">
        <v>8729</v>
      </c>
      <c r="J843" t="s">
        <v>2424</v>
      </c>
      <c r="K843" t="s">
        <v>74</v>
      </c>
      <c r="L843" t="s">
        <v>74</v>
      </c>
      <c r="M843" t="s">
        <v>77</v>
      </c>
      <c r="N843" t="s">
        <v>78</v>
      </c>
      <c r="O843" t="s">
        <v>74</v>
      </c>
      <c r="P843" t="s">
        <v>74</v>
      </c>
      <c r="Q843" t="s">
        <v>74</v>
      </c>
      <c r="R843" t="s">
        <v>74</v>
      </c>
      <c r="S843" t="s">
        <v>74</v>
      </c>
      <c r="T843" t="s">
        <v>74</v>
      </c>
      <c r="U843" t="s">
        <v>8730</v>
      </c>
      <c r="V843" t="s">
        <v>8731</v>
      </c>
      <c r="W843" t="s">
        <v>8732</v>
      </c>
      <c r="X843" t="s">
        <v>8733</v>
      </c>
      <c r="Y843" t="s">
        <v>74</v>
      </c>
      <c r="Z843" t="s">
        <v>74</v>
      </c>
      <c r="AA843" t="s">
        <v>74</v>
      </c>
      <c r="AB843" t="s">
        <v>8734</v>
      </c>
      <c r="AC843" t="s">
        <v>74</v>
      </c>
      <c r="AD843" t="s">
        <v>74</v>
      </c>
      <c r="AE843" t="s">
        <v>74</v>
      </c>
      <c r="AF843" t="s">
        <v>74</v>
      </c>
      <c r="AG843">
        <v>20</v>
      </c>
      <c r="AH843">
        <v>11</v>
      </c>
      <c r="AI843">
        <v>11</v>
      </c>
      <c r="AJ843">
        <v>0</v>
      </c>
      <c r="AK843">
        <v>11</v>
      </c>
      <c r="AL843" t="s">
        <v>873</v>
      </c>
      <c r="AM843" t="s">
        <v>140</v>
      </c>
      <c r="AN843" t="s">
        <v>874</v>
      </c>
      <c r="AO843" t="s">
        <v>2429</v>
      </c>
      <c r="AP843" t="s">
        <v>74</v>
      </c>
      <c r="AQ843" t="s">
        <v>74</v>
      </c>
      <c r="AR843" t="s">
        <v>2430</v>
      </c>
      <c r="AS843" t="s">
        <v>2431</v>
      </c>
      <c r="AT843" t="s">
        <v>8585</v>
      </c>
      <c r="AU843">
        <v>1992</v>
      </c>
      <c r="AV843">
        <v>103</v>
      </c>
      <c r="AW843">
        <v>4</v>
      </c>
      <c r="AX843" t="s">
        <v>74</v>
      </c>
      <c r="AY843" t="s">
        <v>74</v>
      </c>
      <c r="AZ843" t="s">
        <v>74</v>
      </c>
      <c r="BA843" t="s">
        <v>74</v>
      </c>
      <c r="BB843">
        <v>783</v>
      </c>
      <c r="BC843">
        <v>785</v>
      </c>
      <c r="BD843" t="s">
        <v>74</v>
      </c>
      <c r="BE843" t="s">
        <v>8735</v>
      </c>
      <c r="BF843" t="str">
        <f>HYPERLINK("http://dx.doi.org/10.1016/0300-9629(92)90181-O","http://dx.doi.org/10.1016/0300-9629(92)90181-O")</f>
        <v>http://dx.doi.org/10.1016/0300-9629(92)90181-O</v>
      </c>
      <c r="BG843" t="s">
        <v>74</v>
      </c>
      <c r="BH843" t="s">
        <v>74</v>
      </c>
      <c r="BI843">
        <v>3</v>
      </c>
      <c r="BJ843" t="s">
        <v>2433</v>
      </c>
      <c r="BK843" t="s">
        <v>88</v>
      </c>
      <c r="BL843" t="s">
        <v>2433</v>
      </c>
      <c r="BM843" t="s">
        <v>8736</v>
      </c>
      <c r="BN843" t="s">
        <v>74</v>
      </c>
      <c r="BO843" t="s">
        <v>74</v>
      </c>
      <c r="BP843" t="s">
        <v>74</v>
      </c>
      <c r="BQ843" t="s">
        <v>74</v>
      </c>
      <c r="BR843" t="s">
        <v>91</v>
      </c>
      <c r="BS843" t="s">
        <v>8737</v>
      </c>
      <c r="BT843" t="str">
        <f>HYPERLINK("https%3A%2F%2Fwww.webofscience.com%2Fwos%2Fwoscc%2Ffull-record%2FWOS:A1992KB00600025","View Full Record in Web of Science")</f>
        <v>View Full Record in Web of Science</v>
      </c>
    </row>
    <row r="844" spans="1:72" x14ac:dyDescent="0.15">
      <c r="A844" t="s">
        <v>72</v>
      </c>
      <c r="B844" t="s">
        <v>8738</v>
      </c>
      <c r="C844" t="s">
        <v>74</v>
      </c>
      <c r="D844" t="s">
        <v>74</v>
      </c>
      <c r="E844" t="s">
        <v>74</v>
      </c>
      <c r="F844" t="s">
        <v>8738</v>
      </c>
      <c r="G844" t="s">
        <v>74</v>
      </c>
      <c r="H844" t="s">
        <v>74</v>
      </c>
      <c r="I844" t="s">
        <v>8739</v>
      </c>
      <c r="J844" t="s">
        <v>8740</v>
      </c>
      <c r="K844" t="s">
        <v>74</v>
      </c>
      <c r="L844" t="s">
        <v>74</v>
      </c>
      <c r="M844" t="s">
        <v>77</v>
      </c>
      <c r="N844" t="s">
        <v>78</v>
      </c>
      <c r="O844" t="s">
        <v>74</v>
      </c>
      <c r="P844" t="s">
        <v>74</v>
      </c>
      <c r="Q844" t="s">
        <v>74</v>
      </c>
      <c r="R844" t="s">
        <v>74</v>
      </c>
      <c r="S844" t="s">
        <v>74</v>
      </c>
      <c r="T844" t="s">
        <v>74</v>
      </c>
      <c r="U844" t="s">
        <v>8741</v>
      </c>
      <c r="V844" t="s">
        <v>8742</v>
      </c>
      <c r="W844" t="s">
        <v>6696</v>
      </c>
      <c r="X844" t="s">
        <v>1512</v>
      </c>
      <c r="Y844" t="s">
        <v>8743</v>
      </c>
      <c r="Z844" t="s">
        <v>74</v>
      </c>
      <c r="AA844" t="s">
        <v>8744</v>
      </c>
      <c r="AB844" t="s">
        <v>74</v>
      </c>
      <c r="AC844" t="s">
        <v>74</v>
      </c>
      <c r="AD844" t="s">
        <v>74</v>
      </c>
      <c r="AE844" t="s">
        <v>74</v>
      </c>
      <c r="AF844" t="s">
        <v>74</v>
      </c>
      <c r="AG844">
        <v>41</v>
      </c>
      <c r="AH844">
        <v>13</v>
      </c>
      <c r="AI844">
        <v>13</v>
      </c>
      <c r="AJ844">
        <v>0</v>
      </c>
      <c r="AK844">
        <v>4</v>
      </c>
      <c r="AL844" t="s">
        <v>8745</v>
      </c>
      <c r="AM844" t="s">
        <v>8746</v>
      </c>
      <c r="AN844" t="s">
        <v>8747</v>
      </c>
      <c r="AO844" t="s">
        <v>8748</v>
      </c>
      <c r="AP844" t="s">
        <v>74</v>
      </c>
      <c r="AQ844" t="s">
        <v>74</v>
      </c>
      <c r="AR844" t="s">
        <v>8740</v>
      </c>
      <c r="AS844" t="s">
        <v>8749</v>
      </c>
      <c r="AT844" t="s">
        <v>8585</v>
      </c>
      <c r="AU844">
        <v>1992</v>
      </c>
      <c r="AV844">
        <v>92</v>
      </c>
      <c r="AW844" t="s">
        <v>74</v>
      </c>
      <c r="AX844">
        <v>4</v>
      </c>
      <c r="AY844" t="s">
        <v>74</v>
      </c>
      <c r="AZ844" t="s">
        <v>74</v>
      </c>
      <c r="BA844" t="s">
        <v>74</v>
      </c>
      <c r="BB844">
        <v>193</v>
      </c>
      <c r="BC844">
        <v>206</v>
      </c>
      <c r="BD844" t="s">
        <v>74</v>
      </c>
      <c r="BE844" t="s">
        <v>8750</v>
      </c>
      <c r="BF844" t="str">
        <f>HYPERLINK("http://dx.doi.org/10.1071/MU9920193","http://dx.doi.org/10.1071/MU9920193")</f>
        <v>http://dx.doi.org/10.1071/MU9920193</v>
      </c>
      <c r="BG844" t="s">
        <v>74</v>
      </c>
      <c r="BH844" t="s">
        <v>74</v>
      </c>
      <c r="BI844">
        <v>14</v>
      </c>
      <c r="BJ844" t="s">
        <v>2419</v>
      </c>
      <c r="BK844" t="s">
        <v>88</v>
      </c>
      <c r="BL844" t="s">
        <v>713</v>
      </c>
      <c r="BM844" t="s">
        <v>8751</v>
      </c>
      <c r="BN844" t="s">
        <v>74</v>
      </c>
      <c r="BO844" t="s">
        <v>74</v>
      </c>
      <c r="BP844" t="s">
        <v>74</v>
      </c>
      <c r="BQ844" t="s">
        <v>74</v>
      </c>
      <c r="BR844" t="s">
        <v>91</v>
      </c>
      <c r="BS844" t="s">
        <v>8752</v>
      </c>
      <c r="BT844" t="str">
        <f>HYPERLINK("https%3A%2F%2Fwww.webofscience.com%2Fwos%2Fwoscc%2Ffull-record%2FWOS:A1992KG65300001","View Full Record in Web of Science")</f>
        <v>View Full Record in Web of Science</v>
      </c>
    </row>
    <row r="845" spans="1:72" x14ac:dyDescent="0.15">
      <c r="A845" t="s">
        <v>72</v>
      </c>
      <c r="B845" t="s">
        <v>8753</v>
      </c>
      <c r="C845" t="s">
        <v>74</v>
      </c>
      <c r="D845" t="s">
        <v>74</v>
      </c>
      <c r="E845" t="s">
        <v>74</v>
      </c>
      <c r="F845" t="s">
        <v>8753</v>
      </c>
      <c r="G845" t="s">
        <v>74</v>
      </c>
      <c r="H845" t="s">
        <v>74</v>
      </c>
      <c r="I845" t="s">
        <v>8754</v>
      </c>
      <c r="J845" t="s">
        <v>8740</v>
      </c>
      <c r="K845" t="s">
        <v>74</v>
      </c>
      <c r="L845" t="s">
        <v>74</v>
      </c>
      <c r="M845" t="s">
        <v>77</v>
      </c>
      <c r="N845" t="s">
        <v>78</v>
      </c>
      <c r="O845" t="s">
        <v>74</v>
      </c>
      <c r="P845" t="s">
        <v>74</v>
      </c>
      <c r="Q845" t="s">
        <v>74</v>
      </c>
      <c r="R845" t="s">
        <v>74</v>
      </c>
      <c r="S845" t="s">
        <v>74</v>
      </c>
      <c r="T845" t="s">
        <v>74</v>
      </c>
      <c r="U845" t="s">
        <v>8755</v>
      </c>
      <c r="V845" t="s">
        <v>8756</v>
      </c>
      <c r="W845" t="s">
        <v>74</v>
      </c>
      <c r="X845" t="s">
        <v>74</v>
      </c>
      <c r="Y845" t="s">
        <v>8743</v>
      </c>
      <c r="Z845" t="s">
        <v>74</v>
      </c>
      <c r="AA845" t="s">
        <v>74</v>
      </c>
      <c r="AB845" t="s">
        <v>74</v>
      </c>
      <c r="AC845" t="s">
        <v>74</v>
      </c>
      <c r="AD845" t="s">
        <v>74</v>
      </c>
      <c r="AE845" t="s">
        <v>74</v>
      </c>
      <c r="AF845" t="s">
        <v>74</v>
      </c>
      <c r="AG845">
        <v>59</v>
      </c>
      <c r="AH845">
        <v>12</v>
      </c>
      <c r="AI845">
        <v>14</v>
      </c>
      <c r="AJ845">
        <v>0</v>
      </c>
      <c r="AK845">
        <v>9</v>
      </c>
      <c r="AL845" t="s">
        <v>8745</v>
      </c>
      <c r="AM845" t="s">
        <v>8746</v>
      </c>
      <c r="AN845" t="s">
        <v>8747</v>
      </c>
      <c r="AO845" t="s">
        <v>8748</v>
      </c>
      <c r="AP845" t="s">
        <v>74</v>
      </c>
      <c r="AQ845" t="s">
        <v>74</v>
      </c>
      <c r="AR845" t="s">
        <v>8740</v>
      </c>
      <c r="AS845" t="s">
        <v>8749</v>
      </c>
      <c r="AT845" t="s">
        <v>8585</v>
      </c>
      <c r="AU845">
        <v>1992</v>
      </c>
      <c r="AV845">
        <v>92</v>
      </c>
      <c r="AW845" t="s">
        <v>74</v>
      </c>
      <c r="AX845">
        <v>4</v>
      </c>
      <c r="AY845" t="s">
        <v>74</v>
      </c>
      <c r="AZ845" t="s">
        <v>74</v>
      </c>
      <c r="BA845" t="s">
        <v>74</v>
      </c>
      <c r="BB845">
        <v>207</v>
      </c>
      <c r="BC845">
        <v>222</v>
      </c>
      <c r="BD845" t="s">
        <v>74</v>
      </c>
      <c r="BE845" t="s">
        <v>8757</v>
      </c>
      <c r="BF845" t="str">
        <f>HYPERLINK("http://dx.doi.org/10.1071/MU9920207","http://dx.doi.org/10.1071/MU9920207")</f>
        <v>http://dx.doi.org/10.1071/MU9920207</v>
      </c>
      <c r="BG845" t="s">
        <v>74</v>
      </c>
      <c r="BH845" t="s">
        <v>74</v>
      </c>
      <c r="BI845">
        <v>16</v>
      </c>
      <c r="BJ845" t="s">
        <v>2419</v>
      </c>
      <c r="BK845" t="s">
        <v>88</v>
      </c>
      <c r="BL845" t="s">
        <v>713</v>
      </c>
      <c r="BM845" t="s">
        <v>8751</v>
      </c>
      <c r="BN845" t="s">
        <v>74</v>
      </c>
      <c r="BO845" t="s">
        <v>74</v>
      </c>
      <c r="BP845" t="s">
        <v>74</v>
      </c>
      <c r="BQ845" t="s">
        <v>74</v>
      </c>
      <c r="BR845" t="s">
        <v>91</v>
      </c>
      <c r="BS845" t="s">
        <v>8758</v>
      </c>
      <c r="BT845" t="str">
        <f>HYPERLINK("https%3A%2F%2Fwww.webofscience.com%2Fwos%2Fwoscc%2Ffull-record%2FWOS:A1992KG65300002","View Full Record in Web of Science")</f>
        <v>View Full Record in Web of Science</v>
      </c>
    </row>
    <row r="846" spans="1:72" x14ac:dyDescent="0.15">
      <c r="A846" t="s">
        <v>72</v>
      </c>
      <c r="B846" t="s">
        <v>8759</v>
      </c>
      <c r="C846" t="s">
        <v>74</v>
      </c>
      <c r="D846" t="s">
        <v>74</v>
      </c>
      <c r="E846" t="s">
        <v>74</v>
      </c>
      <c r="F846" t="s">
        <v>8759</v>
      </c>
      <c r="G846" t="s">
        <v>74</v>
      </c>
      <c r="H846" t="s">
        <v>74</v>
      </c>
      <c r="I846" t="s">
        <v>8760</v>
      </c>
      <c r="J846" t="s">
        <v>8761</v>
      </c>
      <c r="K846" t="s">
        <v>74</v>
      </c>
      <c r="L846" t="s">
        <v>74</v>
      </c>
      <c r="M846" t="s">
        <v>77</v>
      </c>
      <c r="N846" t="s">
        <v>78</v>
      </c>
      <c r="O846" t="s">
        <v>74</v>
      </c>
      <c r="P846" t="s">
        <v>74</v>
      </c>
      <c r="Q846" t="s">
        <v>74</v>
      </c>
      <c r="R846" t="s">
        <v>74</v>
      </c>
      <c r="S846" t="s">
        <v>74</v>
      </c>
      <c r="T846" t="s">
        <v>8762</v>
      </c>
      <c r="U846" t="s">
        <v>8763</v>
      </c>
      <c r="V846" t="s">
        <v>8764</v>
      </c>
      <c r="W846" t="s">
        <v>8765</v>
      </c>
      <c r="X846" t="s">
        <v>8766</v>
      </c>
      <c r="Y846" t="s">
        <v>8767</v>
      </c>
      <c r="Z846" t="s">
        <v>74</v>
      </c>
      <c r="AA846" t="s">
        <v>8768</v>
      </c>
      <c r="AB846" t="s">
        <v>8769</v>
      </c>
      <c r="AC846" t="s">
        <v>74</v>
      </c>
      <c r="AD846" t="s">
        <v>74</v>
      </c>
      <c r="AE846" t="s">
        <v>74</v>
      </c>
      <c r="AF846" t="s">
        <v>74</v>
      </c>
      <c r="AG846">
        <v>30</v>
      </c>
      <c r="AH846">
        <v>5</v>
      </c>
      <c r="AI846">
        <v>8</v>
      </c>
      <c r="AJ846">
        <v>0</v>
      </c>
      <c r="AK846">
        <v>6</v>
      </c>
      <c r="AL846" t="s">
        <v>119</v>
      </c>
      <c r="AM846" t="s">
        <v>120</v>
      </c>
      <c r="AN846" t="s">
        <v>121</v>
      </c>
      <c r="AO846" t="s">
        <v>8770</v>
      </c>
      <c r="AP846" t="s">
        <v>74</v>
      </c>
      <c r="AQ846" t="s">
        <v>74</v>
      </c>
      <c r="AR846" t="s">
        <v>8771</v>
      </c>
      <c r="AS846" t="s">
        <v>8772</v>
      </c>
      <c r="AT846" t="s">
        <v>8773</v>
      </c>
      <c r="AU846">
        <v>1992</v>
      </c>
      <c r="AV846">
        <v>99</v>
      </c>
      <c r="AW846" t="s">
        <v>1699</v>
      </c>
      <c r="AX846" t="s">
        <v>74</v>
      </c>
      <c r="AY846" t="s">
        <v>74</v>
      </c>
      <c r="AZ846" t="s">
        <v>74</v>
      </c>
      <c r="BA846" t="s">
        <v>74</v>
      </c>
      <c r="BB846">
        <v>145</v>
      </c>
      <c r="BC846">
        <v>149</v>
      </c>
      <c r="BD846" t="s">
        <v>74</v>
      </c>
      <c r="BE846" t="s">
        <v>8774</v>
      </c>
      <c r="BF846" t="str">
        <f>HYPERLINK("http://dx.doi.org/10.1016/0378-1097(92)90016-H","http://dx.doi.org/10.1016/0378-1097(92)90016-H")</f>
        <v>http://dx.doi.org/10.1016/0378-1097(92)90016-H</v>
      </c>
      <c r="BG846" t="s">
        <v>74</v>
      </c>
      <c r="BH846" t="s">
        <v>74</v>
      </c>
      <c r="BI846">
        <v>5</v>
      </c>
      <c r="BJ846" t="s">
        <v>5356</v>
      </c>
      <c r="BK846" t="s">
        <v>88</v>
      </c>
      <c r="BL846" t="s">
        <v>5356</v>
      </c>
      <c r="BM846" t="s">
        <v>8775</v>
      </c>
      <c r="BN846" t="s">
        <v>74</v>
      </c>
      <c r="BO846" t="s">
        <v>169</v>
      </c>
      <c r="BP846" t="s">
        <v>74</v>
      </c>
      <c r="BQ846" t="s">
        <v>74</v>
      </c>
      <c r="BR846" t="s">
        <v>91</v>
      </c>
      <c r="BS846" t="s">
        <v>8776</v>
      </c>
      <c r="BT846" t="str">
        <f>HYPERLINK("https%3A%2F%2Fwww.webofscience.com%2Fwos%2Fwoscc%2Ffull-record%2FWOS:A1992KD03500007","View Full Record in Web of Science")</f>
        <v>View Full Record in Web of Science</v>
      </c>
    </row>
    <row r="847" spans="1:72" x14ac:dyDescent="0.15">
      <c r="A847" t="s">
        <v>72</v>
      </c>
      <c r="B847" t="s">
        <v>1208</v>
      </c>
      <c r="C847" t="s">
        <v>74</v>
      </c>
      <c r="D847" t="s">
        <v>74</v>
      </c>
      <c r="E847" t="s">
        <v>74</v>
      </c>
      <c r="F847" t="s">
        <v>1208</v>
      </c>
      <c r="G847" t="s">
        <v>74</v>
      </c>
      <c r="H847" t="s">
        <v>74</v>
      </c>
      <c r="I847" t="s">
        <v>8777</v>
      </c>
      <c r="J847" t="s">
        <v>835</v>
      </c>
      <c r="K847" t="s">
        <v>74</v>
      </c>
      <c r="L847" t="s">
        <v>74</v>
      </c>
      <c r="M847" t="s">
        <v>77</v>
      </c>
      <c r="N847" t="s">
        <v>884</v>
      </c>
      <c r="O847" t="s">
        <v>8778</v>
      </c>
      <c r="P847" t="s">
        <v>1692</v>
      </c>
      <c r="Q847" t="s">
        <v>8779</v>
      </c>
      <c r="R847" t="s">
        <v>74</v>
      </c>
      <c r="S847" t="s">
        <v>8780</v>
      </c>
      <c r="T847" t="s">
        <v>8781</v>
      </c>
      <c r="U847" t="s">
        <v>8782</v>
      </c>
      <c r="V847" t="s">
        <v>8783</v>
      </c>
      <c r="W847" t="s">
        <v>74</v>
      </c>
      <c r="X847" t="s">
        <v>74</v>
      </c>
      <c r="Y847" t="s">
        <v>8784</v>
      </c>
      <c r="Z847" t="s">
        <v>74</v>
      </c>
      <c r="AA847" t="s">
        <v>74</v>
      </c>
      <c r="AB847" t="s">
        <v>74</v>
      </c>
      <c r="AC847" t="s">
        <v>74</v>
      </c>
      <c r="AD847" t="s">
        <v>74</v>
      </c>
      <c r="AE847" t="s">
        <v>74</v>
      </c>
      <c r="AF847" t="s">
        <v>74</v>
      </c>
      <c r="AG847">
        <v>39</v>
      </c>
      <c r="AH847">
        <v>101</v>
      </c>
      <c r="AI847">
        <v>111</v>
      </c>
      <c r="AJ847">
        <v>0</v>
      </c>
      <c r="AK847">
        <v>20</v>
      </c>
      <c r="AL847" t="s">
        <v>842</v>
      </c>
      <c r="AM847" t="s">
        <v>843</v>
      </c>
      <c r="AN847" t="s">
        <v>844</v>
      </c>
      <c r="AO847" t="s">
        <v>845</v>
      </c>
      <c r="AP847" t="s">
        <v>74</v>
      </c>
      <c r="AQ847" t="s">
        <v>74</v>
      </c>
      <c r="AR847" t="s">
        <v>846</v>
      </c>
      <c r="AS847" t="s">
        <v>847</v>
      </c>
      <c r="AT847" t="s">
        <v>8585</v>
      </c>
      <c r="AU847">
        <v>1992</v>
      </c>
      <c r="AV847">
        <v>22</v>
      </c>
      <c r="AW847" t="s">
        <v>344</v>
      </c>
      <c r="AX847" t="s">
        <v>74</v>
      </c>
      <c r="AY847" t="s">
        <v>74</v>
      </c>
      <c r="AZ847" t="s">
        <v>74</v>
      </c>
      <c r="BA847" t="s">
        <v>74</v>
      </c>
      <c r="BB847">
        <v>175</v>
      </c>
      <c r="BC847">
        <v>184</v>
      </c>
      <c r="BD847" t="s">
        <v>74</v>
      </c>
      <c r="BE847" t="s">
        <v>8785</v>
      </c>
      <c r="BF847" t="str">
        <f>HYPERLINK("http://dx.doi.org/10.1080/07924259.1992.9672270","http://dx.doi.org/10.1080/07924259.1992.9672270")</f>
        <v>http://dx.doi.org/10.1080/07924259.1992.9672270</v>
      </c>
      <c r="BG847" t="s">
        <v>74</v>
      </c>
      <c r="BH847" t="s">
        <v>74</v>
      </c>
      <c r="BI847">
        <v>10</v>
      </c>
      <c r="BJ847" t="s">
        <v>849</v>
      </c>
      <c r="BK847" t="s">
        <v>894</v>
      </c>
      <c r="BL847" t="s">
        <v>849</v>
      </c>
      <c r="BM847" t="s">
        <v>8786</v>
      </c>
      <c r="BN847" t="s">
        <v>74</v>
      </c>
      <c r="BO847" t="s">
        <v>74</v>
      </c>
      <c r="BP847" t="s">
        <v>74</v>
      </c>
      <c r="BQ847" t="s">
        <v>74</v>
      </c>
      <c r="BR847" t="s">
        <v>91</v>
      </c>
      <c r="BS847" t="s">
        <v>8787</v>
      </c>
      <c r="BT847" t="str">
        <f>HYPERLINK("https%3A%2F%2Fwww.webofscience.com%2Fwos%2Fwoscc%2Ffull-record%2FWOS:A1992LK66800023","View Full Record in Web of Science")</f>
        <v>View Full Record in Web of Science</v>
      </c>
    </row>
    <row r="848" spans="1:72" x14ac:dyDescent="0.15">
      <c r="A848" t="s">
        <v>72</v>
      </c>
      <c r="B848" t="s">
        <v>8788</v>
      </c>
      <c r="C848" t="s">
        <v>74</v>
      </c>
      <c r="D848" t="s">
        <v>74</v>
      </c>
      <c r="E848" t="s">
        <v>74</v>
      </c>
      <c r="F848" t="s">
        <v>8788</v>
      </c>
      <c r="G848" t="s">
        <v>74</v>
      </c>
      <c r="H848" t="s">
        <v>74</v>
      </c>
      <c r="I848" t="s">
        <v>8789</v>
      </c>
      <c r="J848" t="s">
        <v>8790</v>
      </c>
      <c r="K848" t="s">
        <v>74</v>
      </c>
      <c r="L848" t="s">
        <v>74</v>
      </c>
      <c r="M848" t="s">
        <v>77</v>
      </c>
      <c r="N848" t="s">
        <v>78</v>
      </c>
      <c r="O848" t="s">
        <v>74</v>
      </c>
      <c r="P848" t="s">
        <v>74</v>
      </c>
      <c r="Q848" t="s">
        <v>74</v>
      </c>
      <c r="R848" t="s">
        <v>74</v>
      </c>
      <c r="S848" t="s">
        <v>74</v>
      </c>
      <c r="T848" t="s">
        <v>8791</v>
      </c>
      <c r="U848" t="s">
        <v>74</v>
      </c>
      <c r="V848" t="s">
        <v>8792</v>
      </c>
      <c r="W848" t="s">
        <v>74</v>
      </c>
      <c r="X848" t="s">
        <v>74</v>
      </c>
      <c r="Y848" t="s">
        <v>8793</v>
      </c>
      <c r="Z848" t="s">
        <v>74</v>
      </c>
      <c r="AA848" t="s">
        <v>74</v>
      </c>
      <c r="AB848" t="s">
        <v>74</v>
      </c>
      <c r="AC848" t="s">
        <v>74</v>
      </c>
      <c r="AD848" t="s">
        <v>74</v>
      </c>
      <c r="AE848" t="s">
        <v>74</v>
      </c>
      <c r="AF848" t="s">
        <v>74</v>
      </c>
      <c r="AG848">
        <v>0</v>
      </c>
      <c r="AH848">
        <v>17</v>
      </c>
      <c r="AI848">
        <v>20</v>
      </c>
      <c r="AJ848">
        <v>0</v>
      </c>
      <c r="AK848">
        <v>4</v>
      </c>
      <c r="AL848" t="s">
        <v>8794</v>
      </c>
      <c r="AM848" t="s">
        <v>8795</v>
      </c>
      <c r="AN848" t="s">
        <v>8796</v>
      </c>
      <c r="AO848" t="s">
        <v>8797</v>
      </c>
      <c r="AP848" t="s">
        <v>74</v>
      </c>
      <c r="AQ848" t="s">
        <v>74</v>
      </c>
      <c r="AR848" t="s">
        <v>8798</v>
      </c>
      <c r="AS848" t="s">
        <v>8799</v>
      </c>
      <c r="AT848" t="s">
        <v>8585</v>
      </c>
      <c r="AU848">
        <v>1992</v>
      </c>
      <c r="AV848">
        <v>26</v>
      </c>
      <c r="AW848">
        <v>3</v>
      </c>
      <c r="AX848" t="s">
        <v>74</v>
      </c>
      <c r="AY848" t="s">
        <v>74</v>
      </c>
      <c r="AZ848" t="s">
        <v>74</v>
      </c>
      <c r="BA848" t="s">
        <v>74</v>
      </c>
      <c r="BB848">
        <v>210</v>
      </c>
      <c r="BC848">
        <v>213</v>
      </c>
      <c r="BD848" t="s">
        <v>74</v>
      </c>
      <c r="BE848" t="s">
        <v>74</v>
      </c>
      <c r="BF848" t="s">
        <v>74</v>
      </c>
      <c r="BG848" t="s">
        <v>74</v>
      </c>
      <c r="BH848" t="s">
        <v>74</v>
      </c>
      <c r="BI848">
        <v>4</v>
      </c>
      <c r="BJ848" t="s">
        <v>8800</v>
      </c>
      <c r="BK848" t="s">
        <v>88</v>
      </c>
      <c r="BL848" t="s">
        <v>6283</v>
      </c>
      <c r="BM848" t="s">
        <v>8801</v>
      </c>
      <c r="BN848" t="s">
        <v>74</v>
      </c>
      <c r="BO848" t="s">
        <v>74</v>
      </c>
      <c r="BP848" t="s">
        <v>74</v>
      </c>
      <c r="BQ848" t="s">
        <v>74</v>
      </c>
      <c r="BR848" t="s">
        <v>91</v>
      </c>
      <c r="BS848" t="s">
        <v>8802</v>
      </c>
      <c r="BT848" t="str">
        <f>HYPERLINK("https%3A%2F%2Fwww.webofscience.com%2Fwos%2Fwoscc%2Ffull-record%2FWOS:A1992KV72500011","View Full Record in Web of Science")</f>
        <v>View Full Record in Web of Science</v>
      </c>
    </row>
    <row r="849" spans="1:72" x14ac:dyDescent="0.15">
      <c r="A849" t="s">
        <v>72</v>
      </c>
      <c r="B849" t="s">
        <v>8803</v>
      </c>
      <c r="C849" t="s">
        <v>74</v>
      </c>
      <c r="D849" t="s">
        <v>74</v>
      </c>
      <c r="E849" t="s">
        <v>74</v>
      </c>
      <c r="F849" t="s">
        <v>8803</v>
      </c>
      <c r="G849" t="s">
        <v>74</v>
      </c>
      <c r="H849" t="s">
        <v>74</v>
      </c>
      <c r="I849" t="s">
        <v>8804</v>
      </c>
      <c r="J849" t="s">
        <v>3604</v>
      </c>
      <c r="K849" t="s">
        <v>74</v>
      </c>
      <c r="L849" t="s">
        <v>74</v>
      </c>
      <c r="M849" t="s">
        <v>77</v>
      </c>
      <c r="N849" t="s">
        <v>78</v>
      </c>
      <c r="O849" t="s">
        <v>74</v>
      </c>
      <c r="P849" t="s">
        <v>74</v>
      </c>
      <c r="Q849" t="s">
        <v>74</v>
      </c>
      <c r="R849" t="s">
        <v>74</v>
      </c>
      <c r="S849" t="s">
        <v>74</v>
      </c>
      <c r="T849" t="s">
        <v>74</v>
      </c>
      <c r="U849" t="s">
        <v>8805</v>
      </c>
      <c r="V849" t="s">
        <v>8806</v>
      </c>
      <c r="W849" t="s">
        <v>8807</v>
      </c>
      <c r="X849" t="s">
        <v>8808</v>
      </c>
      <c r="Y849" t="s">
        <v>8809</v>
      </c>
      <c r="Z849" t="s">
        <v>74</v>
      </c>
      <c r="AA849" t="s">
        <v>8810</v>
      </c>
      <c r="AB849" t="s">
        <v>74</v>
      </c>
      <c r="AC849" t="s">
        <v>74</v>
      </c>
      <c r="AD849" t="s">
        <v>74</v>
      </c>
      <c r="AE849" t="s">
        <v>74</v>
      </c>
      <c r="AF849" t="s">
        <v>74</v>
      </c>
      <c r="AG849">
        <v>26</v>
      </c>
      <c r="AH849">
        <v>17</v>
      </c>
      <c r="AI849">
        <v>17</v>
      </c>
      <c r="AJ849">
        <v>1</v>
      </c>
      <c r="AK849">
        <v>1</v>
      </c>
      <c r="AL849" t="s">
        <v>256</v>
      </c>
      <c r="AM849" t="s">
        <v>257</v>
      </c>
      <c r="AN849" t="s">
        <v>396</v>
      </c>
      <c r="AO849" t="s">
        <v>3611</v>
      </c>
      <c r="AP849" t="s">
        <v>3612</v>
      </c>
      <c r="AQ849" t="s">
        <v>74</v>
      </c>
      <c r="AR849" t="s">
        <v>3613</v>
      </c>
      <c r="AS849" t="s">
        <v>3614</v>
      </c>
      <c r="AT849" t="s">
        <v>8773</v>
      </c>
      <c r="AU849">
        <v>1992</v>
      </c>
      <c r="AV849">
        <v>97</v>
      </c>
      <c r="AW849" t="s">
        <v>8811</v>
      </c>
      <c r="AX849" t="s">
        <v>74</v>
      </c>
      <c r="AY849" t="s">
        <v>74</v>
      </c>
      <c r="AZ849" t="s">
        <v>74</v>
      </c>
      <c r="BA849" t="s">
        <v>74</v>
      </c>
      <c r="BB849">
        <v>19389</v>
      </c>
      <c r="BC849">
        <v>19402</v>
      </c>
      <c r="BD849" t="s">
        <v>74</v>
      </c>
      <c r="BE849" t="s">
        <v>8812</v>
      </c>
      <c r="BF849" t="str">
        <f>HYPERLINK("http://dx.doi.org/10.1029/92JA01536","http://dx.doi.org/10.1029/92JA01536")</f>
        <v>http://dx.doi.org/10.1029/92JA01536</v>
      </c>
      <c r="BG849" t="s">
        <v>74</v>
      </c>
      <c r="BH849" t="s">
        <v>74</v>
      </c>
      <c r="BI849">
        <v>14</v>
      </c>
      <c r="BJ849" t="s">
        <v>2327</v>
      </c>
      <c r="BK849" t="s">
        <v>88</v>
      </c>
      <c r="BL849" t="s">
        <v>2327</v>
      </c>
      <c r="BM849" t="s">
        <v>8813</v>
      </c>
      <c r="BN849" t="s">
        <v>74</v>
      </c>
      <c r="BO849" t="s">
        <v>74</v>
      </c>
      <c r="BP849" t="s">
        <v>74</v>
      </c>
      <c r="BQ849" t="s">
        <v>74</v>
      </c>
      <c r="BR849" t="s">
        <v>91</v>
      </c>
      <c r="BS849" t="s">
        <v>8814</v>
      </c>
      <c r="BT849" t="str">
        <f>HYPERLINK("https%3A%2F%2Fwww.webofscience.com%2Fwos%2Fwoscc%2Ffull-record%2FWOS:A1992KD12800026","View Full Record in Web of Science")</f>
        <v>View Full Record in Web of Science</v>
      </c>
    </row>
    <row r="850" spans="1:72" x14ac:dyDescent="0.15">
      <c r="A850" t="s">
        <v>72</v>
      </c>
      <c r="B850" t="s">
        <v>8815</v>
      </c>
      <c r="C850" t="s">
        <v>74</v>
      </c>
      <c r="D850" t="s">
        <v>74</v>
      </c>
      <c r="E850" t="s">
        <v>74</v>
      </c>
      <c r="F850" t="s">
        <v>8815</v>
      </c>
      <c r="G850" t="s">
        <v>74</v>
      </c>
      <c r="H850" t="s">
        <v>74</v>
      </c>
      <c r="I850" t="s">
        <v>8816</v>
      </c>
      <c r="J850" t="s">
        <v>1750</v>
      </c>
      <c r="K850" t="s">
        <v>74</v>
      </c>
      <c r="L850" t="s">
        <v>74</v>
      </c>
      <c r="M850" t="s">
        <v>77</v>
      </c>
      <c r="N850" t="s">
        <v>78</v>
      </c>
      <c r="O850" t="s">
        <v>74</v>
      </c>
      <c r="P850" t="s">
        <v>74</v>
      </c>
      <c r="Q850" t="s">
        <v>74</v>
      </c>
      <c r="R850" t="s">
        <v>74</v>
      </c>
      <c r="S850" t="s">
        <v>74</v>
      </c>
      <c r="T850" t="s">
        <v>8817</v>
      </c>
      <c r="U850" t="s">
        <v>8818</v>
      </c>
      <c r="V850" t="s">
        <v>8819</v>
      </c>
      <c r="W850" t="s">
        <v>8820</v>
      </c>
      <c r="X850" t="s">
        <v>8821</v>
      </c>
      <c r="Y850" t="s">
        <v>74</v>
      </c>
      <c r="Z850" t="s">
        <v>74</v>
      </c>
      <c r="AA850" t="s">
        <v>74</v>
      </c>
      <c r="AB850" t="s">
        <v>4399</v>
      </c>
      <c r="AC850" t="s">
        <v>74</v>
      </c>
      <c r="AD850" t="s">
        <v>74</v>
      </c>
      <c r="AE850" t="s">
        <v>74</v>
      </c>
      <c r="AF850" t="s">
        <v>74</v>
      </c>
      <c r="AG850">
        <v>50</v>
      </c>
      <c r="AH850">
        <v>93</v>
      </c>
      <c r="AI850">
        <v>101</v>
      </c>
      <c r="AJ850">
        <v>1</v>
      </c>
      <c r="AK850">
        <v>41</v>
      </c>
      <c r="AL850" t="s">
        <v>1058</v>
      </c>
      <c r="AM850" t="s">
        <v>1059</v>
      </c>
      <c r="AN850" t="s">
        <v>1060</v>
      </c>
      <c r="AO850" t="s">
        <v>1759</v>
      </c>
      <c r="AP850" t="s">
        <v>8822</v>
      </c>
      <c r="AQ850" t="s">
        <v>74</v>
      </c>
      <c r="AR850" t="s">
        <v>1760</v>
      </c>
      <c r="AS850" t="s">
        <v>1761</v>
      </c>
      <c r="AT850" t="s">
        <v>8585</v>
      </c>
      <c r="AU850">
        <v>1992</v>
      </c>
      <c r="AV850">
        <v>28</v>
      </c>
      <c r="AW850">
        <v>6</v>
      </c>
      <c r="AX850" t="s">
        <v>74</v>
      </c>
      <c r="AY850" t="s">
        <v>74</v>
      </c>
      <c r="AZ850" t="s">
        <v>74</v>
      </c>
      <c r="BA850" t="s">
        <v>74</v>
      </c>
      <c r="BB850">
        <v>746</v>
      </c>
      <c r="BC850">
        <v>756</v>
      </c>
      <c r="BD850" t="s">
        <v>74</v>
      </c>
      <c r="BE850" t="s">
        <v>8823</v>
      </c>
      <c r="BF850" t="str">
        <f>HYPERLINK("http://dx.doi.org/10.1111/j.0022-3646.1992.00746.x","http://dx.doi.org/10.1111/j.0022-3646.1992.00746.x")</f>
        <v>http://dx.doi.org/10.1111/j.0022-3646.1992.00746.x</v>
      </c>
      <c r="BG850" t="s">
        <v>74</v>
      </c>
      <c r="BH850" t="s">
        <v>74</v>
      </c>
      <c r="BI850">
        <v>11</v>
      </c>
      <c r="BJ850" t="s">
        <v>1234</v>
      </c>
      <c r="BK850" t="s">
        <v>88</v>
      </c>
      <c r="BL850" t="s">
        <v>1234</v>
      </c>
      <c r="BM850" t="s">
        <v>8824</v>
      </c>
      <c r="BN850" t="s">
        <v>74</v>
      </c>
      <c r="BO850" t="s">
        <v>74</v>
      </c>
      <c r="BP850" t="s">
        <v>74</v>
      </c>
      <c r="BQ850" t="s">
        <v>74</v>
      </c>
      <c r="BR850" t="s">
        <v>91</v>
      </c>
      <c r="BS850" t="s">
        <v>8825</v>
      </c>
      <c r="BT850" t="str">
        <f>HYPERLINK("https%3A%2F%2Fwww.webofscience.com%2Fwos%2Fwoscc%2Ffull-record%2FWOS:A1992KH06800004","View Full Record in Web of Science")</f>
        <v>View Full Record in Web of Science</v>
      </c>
    </row>
    <row r="851" spans="1:72" x14ac:dyDescent="0.15">
      <c r="A851" t="s">
        <v>72</v>
      </c>
      <c r="B851" t="s">
        <v>8826</v>
      </c>
      <c r="C851" t="s">
        <v>74</v>
      </c>
      <c r="D851" t="s">
        <v>74</v>
      </c>
      <c r="E851" t="s">
        <v>74</v>
      </c>
      <c r="F851" t="s">
        <v>8826</v>
      </c>
      <c r="G851" t="s">
        <v>74</v>
      </c>
      <c r="H851" t="s">
        <v>74</v>
      </c>
      <c r="I851" t="s">
        <v>8827</v>
      </c>
      <c r="J851" t="s">
        <v>5436</v>
      </c>
      <c r="K851" t="s">
        <v>74</v>
      </c>
      <c r="L851" t="s">
        <v>74</v>
      </c>
      <c r="M851" t="s">
        <v>77</v>
      </c>
      <c r="N851" t="s">
        <v>78</v>
      </c>
      <c r="O851" t="s">
        <v>74</v>
      </c>
      <c r="P851" t="s">
        <v>74</v>
      </c>
      <c r="Q851" t="s">
        <v>74</v>
      </c>
      <c r="R851" t="s">
        <v>74</v>
      </c>
      <c r="S851" t="s">
        <v>74</v>
      </c>
      <c r="T851" t="s">
        <v>8828</v>
      </c>
      <c r="U851" t="s">
        <v>8829</v>
      </c>
      <c r="V851" t="s">
        <v>8830</v>
      </c>
      <c r="W851" t="s">
        <v>8831</v>
      </c>
      <c r="X851" t="s">
        <v>74</v>
      </c>
      <c r="Y851" t="s">
        <v>74</v>
      </c>
      <c r="Z851" t="s">
        <v>74</v>
      </c>
      <c r="AA851" t="s">
        <v>74</v>
      </c>
      <c r="AB851" t="s">
        <v>74</v>
      </c>
      <c r="AC851" t="s">
        <v>74</v>
      </c>
      <c r="AD851" t="s">
        <v>74</v>
      </c>
      <c r="AE851" t="s">
        <v>74</v>
      </c>
      <c r="AF851" t="s">
        <v>74</v>
      </c>
      <c r="AG851">
        <v>47</v>
      </c>
      <c r="AH851">
        <v>55</v>
      </c>
      <c r="AI851">
        <v>60</v>
      </c>
      <c r="AJ851">
        <v>1</v>
      </c>
      <c r="AK851">
        <v>4</v>
      </c>
      <c r="AL851" t="s">
        <v>5440</v>
      </c>
      <c r="AM851" t="s">
        <v>5441</v>
      </c>
      <c r="AN851" t="s">
        <v>5442</v>
      </c>
      <c r="AO851" t="s">
        <v>5443</v>
      </c>
      <c r="AP851" t="s">
        <v>74</v>
      </c>
      <c r="AQ851" t="s">
        <v>74</v>
      </c>
      <c r="AR851" t="s">
        <v>5444</v>
      </c>
      <c r="AS851" t="s">
        <v>5445</v>
      </c>
      <c r="AT851" t="s">
        <v>8585</v>
      </c>
      <c r="AU851">
        <v>1992</v>
      </c>
      <c r="AV851">
        <v>22</v>
      </c>
      <c r="AW851">
        <v>4</v>
      </c>
      <c r="AX851" t="s">
        <v>74</v>
      </c>
      <c r="AY851" t="s">
        <v>74</v>
      </c>
      <c r="AZ851" t="s">
        <v>74</v>
      </c>
      <c r="BA851" t="s">
        <v>74</v>
      </c>
      <c r="BB851">
        <v>243</v>
      </c>
      <c r="BC851">
        <v>263</v>
      </c>
      <c r="BD851" t="s">
        <v>74</v>
      </c>
      <c r="BE851" t="s">
        <v>8832</v>
      </c>
      <c r="BF851" t="str">
        <f>HYPERLINK("http://dx.doi.org/10.1080/03036758.1992.10420819","http://dx.doi.org/10.1080/03036758.1992.10420819")</f>
        <v>http://dx.doi.org/10.1080/03036758.1992.10420819</v>
      </c>
      <c r="BG851" t="s">
        <v>74</v>
      </c>
      <c r="BH851" t="s">
        <v>74</v>
      </c>
      <c r="BI851">
        <v>21</v>
      </c>
      <c r="BJ851" t="s">
        <v>361</v>
      </c>
      <c r="BK851" t="s">
        <v>88</v>
      </c>
      <c r="BL851" t="s">
        <v>362</v>
      </c>
      <c r="BM851" t="s">
        <v>8833</v>
      </c>
      <c r="BN851" t="s">
        <v>74</v>
      </c>
      <c r="BO851" t="s">
        <v>74</v>
      </c>
      <c r="BP851" t="s">
        <v>74</v>
      </c>
      <c r="BQ851" t="s">
        <v>74</v>
      </c>
      <c r="BR851" t="s">
        <v>91</v>
      </c>
      <c r="BS851" t="s">
        <v>8834</v>
      </c>
      <c r="BT851" t="str">
        <f>HYPERLINK("https%3A%2F%2Fwww.webofscience.com%2Fwos%2Fwoscc%2Ffull-record%2FWOS:A1992LD66300003","View Full Record in Web of Science")</f>
        <v>View Full Record in Web of Science</v>
      </c>
    </row>
    <row r="852" spans="1:72" x14ac:dyDescent="0.15">
      <c r="A852" t="s">
        <v>72</v>
      </c>
      <c r="B852" t="s">
        <v>8835</v>
      </c>
      <c r="C852" t="s">
        <v>74</v>
      </c>
      <c r="D852" t="s">
        <v>74</v>
      </c>
      <c r="E852" t="s">
        <v>74</v>
      </c>
      <c r="F852" t="s">
        <v>8835</v>
      </c>
      <c r="G852" t="s">
        <v>74</v>
      </c>
      <c r="H852" t="s">
        <v>74</v>
      </c>
      <c r="I852" t="s">
        <v>8836</v>
      </c>
      <c r="J852" t="s">
        <v>173</v>
      </c>
      <c r="K852" t="s">
        <v>74</v>
      </c>
      <c r="L852" t="s">
        <v>74</v>
      </c>
      <c r="M852" t="s">
        <v>77</v>
      </c>
      <c r="N852" t="s">
        <v>78</v>
      </c>
      <c r="O852" t="s">
        <v>74</v>
      </c>
      <c r="P852" t="s">
        <v>74</v>
      </c>
      <c r="Q852" t="s">
        <v>74</v>
      </c>
      <c r="R852" t="s">
        <v>74</v>
      </c>
      <c r="S852" t="s">
        <v>74</v>
      </c>
      <c r="T852" t="s">
        <v>74</v>
      </c>
      <c r="U852" t="s">
        <v>8837</v>
      </c>
      <c r="V852" t="s">
        <v>8838</v>
      </c>
      <c r="W852" t="s">
        <v>8839</v>
      </c>
      <c r="X852" t="s">
        <v>8840</v>
      </c>
      <c r="Y852" t="s">
        <v>8841</v>
      </c>
      <c r="Z852" t="s">
        <v>74</v>
      </c>
      <c r="AA852" t="s">
        <v>74</v>
      </c>
      <c r="AB852" t="s">
        <v>74</v>
      </c>
      <c r="AC852" t="s">
        <v>74</v>
      </c>
      <c r="AD852" t="s">
        <v>74</v>
      </c>
      <c r="AE852" t="s">
        <v>74</v>
      </c>
      <c r="AF852" t="s">
        <v>74</v>
      </c>
      <c r="AG852">
        <v>33</v>
      </c>
      <c r="AH852">
        <v>32</v>
      </c>
      <c r="AI852">
        <v>32</v>
      </c>
      <c r="AJ852">
        <v>0</v>
      </c>
      <c r="AK852">
        <v>8</v>
      </c>
      <c r="AL852" t="s">
        <v>192</v>
      </c>
      <c r="AM852" t="s">
        <v>193</v>
      </c>
      <c r="AN852" t="s">
        <v>194</v>
      </c>
      <c r="AO852" t="s">
        <v>180</v>
      </c>
      <c r="AP852" t="s">
        <v>195</v>
      </c>
      <c r="AQ852" t="s">
        <v>74</v>
      </c>
      <c r="AR852" t="s">
        <v>181</v>
      </c>
      <c r="AS852" t="s">
        <v>182</v>
      </c>
      <c r="AT852" t="s">
        <v>8585</v>
      </c>
      <c r="AU852">
        <v>1992</v>
      </c>
      <c r="AV852">
        <v>114</v>
      </c>
      <c r="AW852">
        <v>4</v>
      </c>
      <c r="AX852" t="s">
        <v>74</v>
      </c>
      <c r="AY852" t="s">
        <v>74</v>
      </c>
      <c r="AZ852" t="s">
        <v>74</v>
      </c>
      <c r="BA852" t="s">
        <v>74</v>
      </c>
      <c r="BB852">
        <v>633</v>
      </c>
      <c r="BC852">
        <v>643</v>
      </c>
      <c r="BD852" t="s">
        <v>74</v>
      </c>
      <c r="BE852" t="s">
        <v>8842</v>
      </c>
      <c r="BF852" t="str">
        <f>HYPERLINK("http://dx.doi.org/10.1007/BF00357260","http://dx.doi.org/10.1007/BF00357260")</f>
        <v>http://dx.doi.org/10.1007/BF00357260</v>
      </c>
      <c r="BG852" t="s">
        <v>74</v>
      </c>
      <c r="BH852" t="s">
        <v>74</v>
      </c>
      <c r="BI852">
        <v>11</v>
      </c>
      <c r="BJ852" t="s">
        <v>184</v>
      </c>
      <c r="BK852" t="s">
        <v>88</v>
      </c>
      <c r="BL852" t="s">
        <v>184</v>
      </c>
      <c r="BM852" t="s">
        <v>8843</v>
      </c>
      <c r="BN852" t="s">
        <v>74</v>
      </c>
      <c r="BO852" t="s">
        <v>74</v>
      </c>
      <c r="BP852" t="s">
        <v>74</v>
      </c>
      <c r="BQ852" t="s">
        <v>74</v>
      </c>
      <c r="BR852" t="s">
        <v>91</v>
      </c>
      <c r="BS852" t="s">
        <v>8844</v>
      </c>
      <c r="BT852" t="str">
        <f>HYPERLINK("https%3A%2F%2Fwww.webofscience.com%2Fwos%2Fwoscc%2Ffull-record%2FWOS:A1992KB47800012","View Full Record in Web of Science")</f>
        <v>View Full Record in Web of Science</v>
      </c>
    </row>
    <row r="853" spans="1:72" x14ac:dyDescent="0.15">
      <c r="A853" t="s">
        <v>72</v>
      </c>
      <c r="B853" t="s">
        <v>8845</v>
      </c>
      <c r="C853" t="s">
        <v>74</v>
      </c>
      <c r="D853" t="s">
        <v>74</v>
      </c>
      <c r="E853" t="s">
        <v>74</v>
      </c>
      <c r="F853" t="s">
        <v>8845</v>
      </c>
      <c r="G853" t="s">
        <v>74</v>
      </c>
      <c r="H853" t="s">
        <v>74</v>
      </c>
      <c r="I853" t="s">
        <v>8846</v>
      </c>
      <c r="J853" t="s">
        <v>2782</v>
      </c>
      <c r="K853" t="s">
        <v>74</v>
      </c>
      <c r="L853" t="s">
        <v>74</v>
      </c>
      <c r="M853" t="s">
        <v>77</v>
      </c>
      <c r="N853" t="s">
        <v>4565</v>
      </c>
      <c r="O853" t="s">
        <v>74</v>
      </c>
      <c r="P853" t="s">
        <v>74</v>
      </c>
      <c r="Q853" t="s">
        <v>74</v>
      </c>
      <c r="R853" t="s">
        <v>74</v>
      </c>
      <c r="S853" t="s">
        <v>74</v>
      </c>
      <c r="T853" t="s">
        <v>74</v>
      </c>
      <c r="U853" t="s">
        <v>74</v>
      </c>
      <c r="V853" t="s">
        <v>74</v>
      </c>
      <c r="W853" t="s">
        <v>74</v>
      </c>
      <c r="X853" t="s">
        <v>74</v>
      </c>
      <c r="Y853" t="s">
        <v>74</v>
      </c>
      <c r="Z853" t="s">
        <v>74</v>
      </c>
      <c r="AA853" t="s">
        <v>74</v>
      </c>
      <c r="AB853" t="s">
        <v>74</v>
      </c>
      <c r="AC853" t="s">
        <v>74</v>
      </c>
      <c r="AD853" t="s">
        <v>74</v>
      </c>
      <c r="AE853" t="s">
        <v>74</v>
      </c>
      <c r="AF853" t="s">
        <v>74</v>
      </c>
      <c r="AG853">
        <v>1</v>
      </c>
      <c r="AH853">
        <v>0</v>
      </c>
      <c r="AI853">
        <v>0</v>
      </c>
      <c r="AJ853">
        <v>0</v>
      </c>
      <c r="AK853">
        <v>0</v>
      </c>
      <c r="AL853" t="s">
        <v>119</v>
      </c>
      <c r="AM853" t="s">
        <v>120</v>
      </c>
      <c r="AN853" t="s">
        <v>121</v>
      </c>
      <c r="AO853" t="s">
        <v>2790</v>
      </c>
      <c r="AP853" t="s">
        <v>74</v>
      </c>
      <c r="AQ853" t="s">
        <v>74</v>
      </c>
      <c r="AR853" t="s">
        <v>2791</v>
      </c>
      <c r="AS853" t="s">
        <v>2792</v>
      </c>
      <c r="AT853" t="s">
        <v>8585</v>
      </c>
      <c r="AU853">
        <v>1992</v>
      </c>
      <c r="AV853">
        <v>40</v>
      </c>
      <c r="AW853" t="s">
        <v>210</v>
      </c>
      <c r="AX853" t="s">
        <v>74</v>
      </c>
      <c r="AY853" t="s">
        <v>74</v>
      </c>
      <c r="AZ853" t="s">
        <v>74</v>
      </c>
      <c r="BA853" t="s">
        <v>74</v>
      </c>
      <c r="BB853">
        <v>321</v>
      </c>
      <c r="BC853">
        <v>321</v>
      </c>
      <c r="BD853" t="s">
        <v>74</v>
      </c>
      <c r="BE853" t="s">
        <v>74</v>
      </c>
      <c r="BF853" t="s">
        <v>74</v>
      </c>
      <c r="BG853" t="s">
        <v>74</v>
      </c>
      <c r="BH853" t="s">
        <v>74</v>
      </c>
      <c r="BI853">
        <v>1</v>
      </c>
      <c r="BJ853" t="s">
        <v>2794</v>
      </c>
      <c r="BK853" t="s">
        <v>88</v>
      </c>
      <c r="BL853" t="s">
        <v>2795</v>
      </c>
      <c r="BM853" t="s">
        <v>8847</v>
      </c>
      <c r="BN853" t="s">
        <v>74</v>
      </c>
      <c r="BO853" t="s">
        <v>74</v>
      </c>
      <c r="BP853" t="s">
        <v>74</v>
      </c>
      <c r="BQ853" t="s">
        <v>74</v>
      </c>
      <c r="BR853" t="s">
        <v>91</v>
      </c>
      <c r="BS853" t="s">
        <v>8848</v>
      </c>
      <c r="BT853" t="str">
        <f>HYPERLINK("https%3A%2F%2Fwww.webofscience.com%2Fwos%2Fwoscc%2Ffull-record%2FWOS:A1992KF54900011","View Full Record in Web of Science")</f>
        <v>View Full Record in Web of Science</v>
      </c>
    </row>
    <row r="854" spans="1:72" x14ac:dyDescent="0.15">
      <c r="A854" t="s">
        <v>72</v>
      </c>
      <c r="B854" t="s">
        <v>8849</v>
      </c>
      <c r="C854" t="s">
        <v>74</v>
      </c>
      <c r="D854" t="s">
        <v>74</v>
      </c>
      <c r="E854" t="s">
        <v>74</v>
      </c>
      <c r="F854" t="s">
        <v>8849</v>
      </c>
      <c r="G854" t="s">
        <v>74</v>
      </c>
      <c r="H854" t="s">
        <v>74</v>
      </c>
      <c r="I854" t="s">
        <v>8850</v>
      </c>
      <c r="J854" t="s">
        <v>1085</v>
      </c>
      <c r="K854" t="s">
        <v>74</v>
      </c>
      <c r="L854" t="s">
        <v>74</v>
      </c>
      <c r="M854" t="s">
        <v>77</v>
      </c>
      <c r="N854" t="s">
        <v>78</v>
      </c>
      <c r="O854" t="s">
        <v>74</v>
      </c>
      <c r="P854" t="s">
        <v>74</v>
      </c>
      <c r="Q854" t="s">
        <v>74</v>
      </c>
      <c r="R854" t="s">
        <v>74</v>
      </c>
      <c r="S854" t="s">
        <v>74</v>
      </c>
      <c r="T854" t="s">
        <v>74</v>
      </c>
      <c r="U854" t="s">
        <v>8851</v>
      </c>
      <c r="V854" t="s">
        <v>8852</v>
      </c>
      <c r="W854" t="s">
        <v>8853</v>
      </c>
      <c r="X854" t="s">
        <v>8854</v>
      </c>
      <c r="Y854" t="s">
        <v>8855</v>
      </c>
      <c r="Z854" t="s">
        <v>74</v>
      </c>
      <c r="AA854" t="s">
        <v>74</v>
      </c>
      <c r="AB854" t="s">
        <v>74</v>
      </c>
      <c r="AC854" t="s">
        <v>74</v>
      </c>
      <c r="AD854" t="s">
        <v>74</v>
      </c>
      <c r="AE854" t="s">
        <v>74</v>
      </c>
      <c r="AF854" t="s">
        <v>74</v>
      </c>
      <c r="AG854">
        <v>75</v>
      </c>
      <c r="AH854">
        <v>102</v>
      </c>
      <c r="AI854">
        <v>109</v>
      </c>
      <c r="AJ854">
        <v>0</v>
      </c>
      <c r="AK854">
        <v>18</v>
      </c>
      <c r="AL854" t="s">
        <v>1092</v>
      </c>
      <c r="AM854" t="s">
        <v>1093</v>
      </c>
      <c r="AN854" t="s">
        <v>1094</v>
      </c>
      <c r="AO854" t="s">
        <v>1095</v>
      </c>
      <c r="AP854" t="s">
        <v>7952</v>
      </c>
      <c r="AQ854" t="s">
        <v>74</v>
      </c>
      <c r="AR854" t="s">
        <v>1096</v>
      </c>
      <c r="AS854" t="s">
        <v>1097</v>
      </c>
      <c r="AT854" t="s">
        <v>8585</v>
      </c>
      <c r="AU854">
        <v>1992</v>
      </c>
      <c r="AV854">
        <v>90</v>
      </c>
      <c r="AW854">
        <v>3</v>
      </c>
      <c r="AX854" t="s">
        <v>74</v>
      </c>
      <c r="AY854" t="s">
        <v>74</v>
      </c>
      <c r="AZ854" t="s">
        <v>74</v>
      </c>
      <c r="BA854" t="s">
        <v>74</v>
      </c>
      <c r="BB854">
        <v>207</v>
      </c>
      <c r="BC854">
        <v>221</v>
      </c>
      <c r="BD854" t="s">
        <v>74</v>
      </c>
      <c r="BE854" t="s">
        <v>8856</v>
      </c>
      <c r="BF854" t="str">
        <f>HYPERLINK("http://dx.doi.org/10.3354/meps090207","http://dx.doi.org/10.3354/meps090207")</f>
        <v>http://dx.doi.org/10.3354/meps090207</v>
      </c>
      <c r="BG854" t="s">
        <v>74</v>
      </c>
      <c r="BH854" t="s">
        <v>74</v>
      </c>
      <c r="BI854">
        <v>15</v>
      </c>
      <c r="BJ854" t="s">
        <v>1099</v>
      </c>
      <c r="BK854" t="s">
        <v>88</v>
      </c>
      <c r="BL854" t="s">
        <v>1100</v>
      </c>
      <c r="BM854" t="s">
        <v>8857</v>
      </c>
      <c r="BN854" t="s">
        <v>74</v>
      </c>
      <c r="BO854" t="s">
        <v>8858</v>
      </c>
      <c r="BP854" t="s">
        <v>74</v>
      </c>
      <c r="BQ854" t="s">
        <v>74</v>
      </c>
      <c r="BR854" t="s">
        <v>91</v>
      </c>
      <c r="BS854" t="s">
        <v>8859</v>
      </c>
      <c r="BT854" t="str">
        <f>HYPERLINK("https%3A%2F%2Fwww.webofscience.com%2Fwos%2Fwoscc%2Ffull-record%2FWOS:A1992KN49200001","View Full Record in Web of Science")</f>
        <v>View Full Record in Web of Science</v>
      </c>
    </row>
    <row r="855" spans="1:72" x14ac:dyDescent="0.15">
      <c r="A855" t="s">
        <v>72</v>
      </c>
      <c r="B855" t="s">
        <v>8860</v>
      </c>
      <c r="C855" t="s">
        <v>74</v>
      </c>
      <c r="D855" t="s">
        <v>74</v>
      </c>
      <c r="E855" t="s">
        <v>74</v>
      </c>
      <c r="F855" t="s">
        <v>8860</v>
      </c>
      <c r="G855" t="s">
        <v>74</v>
      </c>
      <c r="H855" t="s">
        <v>74</v>
      </c>
      <c r="I855" t="s">
        <v>8861</v>
      </c>
      <c r="J855" t="s">
        <v>1085</v>
      </c>
      <c r="K855" t="s">
        <v>74</v>
      </c>
      <c r="L855" t="s">
        <v>74</v>
      </c>
      <c r="M855" t="s">
        <v>77</v>
      </c>
      <c r="N855" t="s">
        <v>78</v>
      </c>
      <c r="O855" t="s">
        <v>74</v>
      </c>
      <c r="P855" t="s">
        <v>74</v>
      </c>
      <c r="Q855" t="s">
        <v>74</v>
      </c>
      <c r="R855" t="s">
        <v>74</v>
      </c>
      <c r="S855" t="s">
        <v>74</v>
      </c>
      <c r="T855" t="s">
        <v>74</v>
      </c>
      <c r="U855" t="s">
        <v>8862</v>
      </c>
      <c r="V855" t="s">
        <v>8863</v>
      </c>
      <c r="W855" t="s">
        <v>74</v>
      </c>
      <c r="X855" t="s">
        <v>74</v>
      </c>
      <c r="Y855" t="s">
        <v>8864</v>
      </c>
      <c r="Z855" t="s">
        <v>74</v>
      </c>
      <c r="AA855" t="s">
        <v>8865</v>
      </c>
      <c r="AB855" t="s">
        <v>74</v>
      </c>
      <c r="AC855" t="s">
        <v>74</v>
      </c>
      <c r="AD855" t="s">
        <v>74</v>
      </c>
      <c r="AE855" t="s">
        <v>74</v>
      </c>
      <c r="AF855" t="s">
        <v>74</v>
      </c>
      <c r="AG855">
        <v>45</v>
      </c>
      <c r="AH855">
        <v>38</v>
      </c>
      <c r="AI855">
        <v>43</v>
      </c>
      <c r="AJ855">
        <v>0</v>
      </c>
      <c r="AK855">
        <v>6</v>
      </c>
      <c r="AL855" t="s">
        <v>1092</v>
      </c>
      <c r="AM855" t="s">
        <v>1093</v>
      </c>
      <c r="AN855" t="s">
        <v>1094</v>
      </c>
      <c r="AO855" t="s">
        <v>1095</v>
      </c>
      <c r="AP855" t="s">
        <v>74</v>
      </c>
      <c r="AQ855" t="s">
        <v>74</v>
      </c>
      <c r="AR855" t="s">
        <v>1096</v>
      </c>
      <c r="AS855" t="s">
        <v>1097</v>
      </c>
      <c r="AT855" t="s">
        <v>8585</v>
      </c>
      <c r="AU855">
        <v>1992</v>
      </c>
      <c r="AV855">
        <v>90</v>
      </c>
      <c r="AW855">
        <v>3</v>
      </c>
      <c r="AX855" t="s">
        <v>74</v>
      </c>
      <c r="AY855" t="s">
        <v>74</v>
      </c>
      <c r="AZ855" t="s">
        <v>74</v>
      </c>
      <c r="BA855" t="s">
        <v>74</v>
      </c>
      <c r="BB855">
        <v>223</v>
      </c>
      <c r="BC855">
        <v>236</v>
      </c>
      <c r="BD855" t="s">
        <v>74</v>
      </c>
      <c r="BE855" t="s">
        <v>8866</v>
      </c>
      <c r="BF855" t="str">
        <f>HYPERLINK("http://dx.doi.org/10.3354/meps090223","http://dx.doi.org/10.3354/meps090223")</f>
        <v>http://dx.doi.org/10.3354/meps090223</v>
      </c>
      <c r="BG855" t="s">
        <v>74</v>
      </c>
      <c r="BH855" t="s">
        <v>74</v>
      </c>
      <c r="BI855">
        <v>14</v>
      </c>
      <c r="BJ855" t="s">
        <v>1099</v>
      </c>
      <c r="BK855" t="s">
        <v>88</v>
      </c>
      <c r="BL855" t="s">
        <v>1100</v>
      </c>
      <c r="BM855" t="s">
        <v>8857</v>
      </c>
      <c r="BN855" t="s">
        <v>74</v>
      </c>
      <c r="BO855" t="s">
        <v>169</v>
      </c>
      <c r="BP855" t="s">
        <v>74</v>
      </c>
      <c r="BQ855" t="s">
        <v>74</v>
      </c>
      <c r="BR855" t="s">
        <v>91</v>
      </c>
      <c r="BS855" t="s">
        <v>8867</v>
      </c>
      <c r="BT855" t="str">
        <f>HYPERLINK("https%3A%2F%2Fwww.webofscience.com%2Fwos%2Fwoscc%2Ffull-record%2FWOS:A1992KN49200002","View Full Record in Web of Science")</f>
        <v>View Full Record in Web of Science</v>
      </c>
    </row>
    <row r="856" spans="1:72" x14ac:dyDescent="0.15">
      <c r="A856" t="s">
        <v>72</v>
      </c>
      <c r="B856" t="s">
        <v>8868</v>
      </c>
      <c r="C856" t="s">
        <v>74</v>
      </c>
      <c r="D856" t="s">
        <v>74</v>
      </c>
      <c r="E856" t="s">
        <v>74</v>
      </c>
      <c r="F856" t="s">
        <v>8868</v>
      </c>
      <c r="G856" t="s">
        <v>74</v>
      </c>
      <c r="H856" t="s">
        <v>74</v>
      </c>
      <c r="I856" t="s">
        <v>8869</v>
      </c>
      <c r="J856" t="s">
        <v>218</v>
      </c>
      <c r="K856" t="s">
        <v>74</v>
      </c>
      <c r="L856" t="s">
        <v>74</v>
      </c>
      <c r="M856" t="s">
        <v>77</v>
      </c>
      <c r="N856" t="s">
        <v>78</v>
      </c>
      <c r="O856" t="s">
        <v>74</v>
      </c>
      <c r="P856" t="s">
        <v>74</v>
      </c>
      <c r="Q856" t="s">
        <v>74</v>
      </c>
      <c r="R856" t="s">
        <v>74</v>
      </c>
      <c r="S856" t="s">
        <v>74</v>
      </c>
      <c r="T856" t="s">
        <v>74</v>
      </c>
      <c r="U856" t="s">
        <v>8870</v>
      </c>
      <c r="V856" t="s">
        <v>8871</v>
      </c>
      <c r="W856" t="s">
        <v>74</v>
      </c>
      <c r="X856" t="s">
        <v>74</v>
      </c>
      <c r="Y856" t="s">
        <v>8872</v>
      </c>
      <c r="Z856" t="s">
        <v>74</v>
      </c>
      <c r="AA856" t="s">
        <v>74</v>
      </c>
      <c r="AB856" t="s">
        <v>74</v>
      </c>
      <c r="AC856" t="s">
        <v>74</v>
      </c>
      <c r="AD856" t="s">
        <v>74</v>
      </c>
      <c r="AE856" t="s">
        <v>74</v>
      </c>
      <c r="AF856" t="s">
        <v>74</v>
      </c>
      <c r="AG856">
        <v>50</v>
      </c>
      <c r="AH856">
        <v>41</v>
      </c>
      <c r="AI856">
        <v>43</v>
      </c>
      <c r="AJ856">
        <v>0</v>
      </c>
      <c r="AK856">
        <v>3</v>
      </c>
      <c r="AL856" t="s">
        <v>119</v>
      </c>
      <c r="AM856" t="s">
        <v>120</v>
      </c>
      <c r="AN856" t="s">
        <v>121</v>
      </c>
      <c r="AO856" t="s">
        <v>224</v>
      </c>
      <c r="AP856" t="s">
        <v>74</v>
      </c>
      <c r="AQ856" t="s">
        <v>74</v>
      </c>
      <c r="AR856" t="s">
        <v>225</v>
      </c>
      <c r="AS856" t="s">
        <v>226</v>
      </c>
      <c r="AT856" t="s">
        <v>8585</v>
      </c>
      <c r="AU856">
        <v>1992</v>
      </c>
      <c r="AV856">
        <v>20</v>
      </c>
      <c r="AW856">
        <v>2</v>
      </c>
      <c r="AX856" t="s">
        <v>74</v>
      </c>
      <c r="AY856" t="s">
        <v>74</v>
      </c>
      <c r="AZ856" t="s">
        <v>74</v>
      </c>
      <c r="BA856" t="s">
        <v>74</v>
      </c>
      <c r="BB856">
        <v>107</v>
      </c>
      <c r="BC856">
        <v>128</v>
      </c>
      <c r="BD856" t="s">
        <v>74</v>
      </c>
      <c r="BE856" t="s">
        <v>8873</v>
      </c>
      <c r="BF856" t="str">
        <f>HYPERLINK("http://dx.doi.org/10.1016/0377-8398(92)90002-2","http://dx.doi.org/10.1016/0377-8398(92)90002-2")</f>
        <v>http://dx.doi.org/10.1016/0377-8398(92)90002-2</v>
      </c>
      <c r="BG856" t="s">
        <v>74</v>
      </c>
      <c r="BH856" t="s">
        <v>74</v>
      </c>
      <c r="BI856">
        <v>22</v>
      </c>
      <c r="BJ856" t="s">
        <v>109</v>
      </c>
      <c r="BK856" t="s">
        <v>88</v>
      </c>
      <c r="BL856" t="s">
        <v>109</v>
      </c>
      <c r="BM856" t="s">
        <v>8874</v>
      </c>
      <c r="BN856" t="s">
        <v>74</v>
      </c>
      <c r="BO856" t="s">
        <v>74</v>
      </c>
      <c r="BP856" t="s">
        <v>74</v>
      </c>
      <c r="BQ856" t="s">
        <v>74</v>
      </c>
      <c r="BR856" t="s">
        <v>91</v>
      </c>
      <c r="BS856" t="s">
        <v>8875</v>
      </c>
      <c r="BT856" t="str">
        <f>HYPERLINK("https%3A%2F%2Fwww.webofscience.com%2Fwos%2Fwoscc%2Ffull-record%2FWOS:A1992KG99000002","View Full Record in Web of Science")</f>
        <v>View Full Record in Web of Science</v>
      </c>
    </row>
    <row r="857" spans="1:72" x14ac:dyDescent="0.15">
      <c r="A857" t="s">
        <v>72</v>
      </c>
      <c r="B857" t="s">
        <v>8876</v>
      </c>
      <c r="C857" t="s">
        <v>74</v>
      </c>
      <c r="D857" t="s">
        <v>74</v>
      </c>
      <c r="E857" t="s">
        <v>74</v>
      </c>
      <c r="F857" t="s">
        <v>8876</v>
      </c>
      <c r="G857" t="s">
        <v>74</v>
      </c>
      <c r="H857" t="s">
        <v>74</v>
      </c>
      <c r="I857" t="s">
        <v>8877</v>
      </c>
      <c r="J857" t="s">
        <v>1147</v>
      </c>
      <c r="K857" t="s">
        <v>74</v>
      </c>
      <c r="L857" t="s">
        <v>74</v>
      </c>
      <c r="M857" t="s">
        <v>77</v>
      </c>
      <c r="N857" t="s">
        <v>484</v>
      </c>
      <c r="O857" t="s">
        <v>74</v>
      </c>
      <c r="P857" t="s">
        <v>74</v>
      </c>
      <c r="Q857" t="s">
        <v>74</v>
      </c>
      <c r="R857" t="s">
        <v>74</v>
      </c>
      <c r="S857" t="s">
        <v>74</v>
      </c>
      <c r="T857" t="s">
        <v>74</v>
      </c>
      <c r="U857" t="s">
        <v>8878</v>
      </c>
      <c r="V857" t="s">
        <v>8879</v>
      </c>
      <c r="W857" t="s">
        <v>8880</v>
      </c>
      <c r="X857" t="s">
        <v>8881</v>
      </c>
      <c r="Y857" t="s">
        <v>8882</v>
      </c>
      <c r="Z857" t="s">
        <v>74</v>
      </c>
      <c r="AA857" t="s">
        <v>74</v>
      </c>
      <c r="AB857" t="s">
        <v>74</v>
      </c>
      <c r="AC857" t="s">
        <v>74</v>
      </c>
      <c r="AD857" t="s">
        <v>74</v>
      </c>
      <c r="AE857" t="s">
        <v>74</v>
      </c>
      <c r="AF857" t="s">
        <v>74</v>
      </c>
      <c r="AG857">
        <v>89</v>
      </c>
      <c r="AH857">
        <v>107</v>
      </c>
      <c r="AI857">
        <v>127</v>
      </c>
      <c r="AJ857">
        <v>1</v>
      </c>
      <c r="AK857">
        <v>13</v>
      </c>
      <c r="AL857" t="s">
        <v>1151</v>
      </c>
      <c r="AM857" t="s">
        <v>1152</v>
      </c>
      <c r="AN857" t="s">
        <v>1153</v>
      </c>
      <c r="AO857" t="s">
        <v>1154</v>
      </c>
      <c r="AP857" t="s">
        <v>74</v>
      </c>
      <c r="AQ857" t="s">
        <v>74</v>
      </c>
      <c r="AR857" t="s">
        <v>1147</v>
      </c>
      <c r="AS857" t="s">
        <v>1155</v>
      </c>
      <c r="AT857" t="s">
        <v>8585</v>
      </c>
      <c r="AU857">
        <v>1992</v>
      </c>
      <c r="AV857">
        <v>27</v>
      </c>
      <c r="AW857">
        <v>5</v>
      </c>
      <c r="AX857" t="s">
        <v>74</v>
      </c>
      <c r="AY857" t="s">
        <v>74</v>
      </c>
      <c r="AZ857" t="s">
        <v>74</v>
      </c>
      <c r="BA857" t="s">
        <v>74</v>
      </c>
      <c r="BB857">
        <v>490</v>
      </c>
      <c r="BC857">
        <v>525</v>
      </c>
      <c r="BD857" t="s">
        <v>74</v>
      </c>
      <c r="BE857" t="s">
        <v>8883</v>
      </c>
      <c r="BF857" t="str">
        <f>HYPERLINK("http://dx.doi.org/10.1111/j.1945-5100.1992.tb01073.x","http://dx.doi.org/10.1111/j.1945-5100.1992.tb01073.x")</f>
        <v>http://dx.doi.org/10.1111/j.1945-5100.1992.tb01073.x</v>
      </c>
      <c r="BG857" t="s">
        <v>74</v>
      </c>
      <c r="BH857" t="s">
        <v>74</v>
      </c>
      <c r="BI857">
        <v>36</v>
      </c>
      <c r="BJ857" t="s">
        <v>727</v>
      </c>
      <c r="BK857" t="s">
        <v>88</v>
      </c>
      <c r="BL857" t="s">
        <v>727</v>
      </c>
      <c r="BM857" t="s">
        <v>8884</v>
      </c>
      <c r="BN857" t="s">
        <v>74</v>
      </c>
      <c r="BO857" t="s">
        <v>74</v>
      </c>
      <c r="BP857" t="s">
        <v>74</v>
      </c>
      <c r="BQ857" t="s">
        <v>74</v>
      </c>
      <c r="BR857" t="s">
        <v>91</v>
      </c>
      <c r="BS857" t="s">
        <v>8885</v>
      </c>
      <c r="BT857" t="str">
        <f>HYPERLINK("https%3A%2F%2Fwww.webofscience.com%2Fwos%2Fwoscc%2Ffull-record%2FWOS:A1992KH00500004","View Full Record in Web of Science")</f>
        <v>View Full Record in Web of Science</v>
      </c>
    </row>
    <row r="858" spans="1:72" x14ac:dyDescent="0.15">
      <c r="A858" t="s">
        <v>72</v>
      </c>
      <c r="B858" t="s">
        <v>8886</v>
      </c>
      <c r="C858" t="s">
        <v>74</v>
      </c>
      <c r="D858" t="s">
        <v>74</v>
      </c>
      <c r="E858" t="s">
        <v>74</v>
      </c>
      <c r="F858" t="s">
        <v>8886</v>
      </c>
      <c r="G858" t="s">
        <v>74</v>
      </c>
      <c r="H858" t="s">
        <v>74</v>
      </c>
      <c r="I858" t="s">
        <v>8887</v>
      </c>
      <c r="J858" t="s">
        <v>8888</v>
      </c>
      <c r="K858" t="s">
        <v>74</v>
      </c>
      <c r="L858" t="s">
        <v>74</v>
      </c>
      <c r="M858" t="s">
        <v>77</v>
      </c>
      <c r="N858" t="s">
        <v>78</v>
      </c>
      <c r="O858" t="s">
        <v>74</v>
      </c>
      <c r="P858" t="s">
        <v>74</v>
      </c>
      <c r="Q858" t="s">
        <v>74</v>
      </c>
      <c r="R858" t="s">
        <v>74</v>
      </c>
      <c r="S858" t="s">
        <v>74</v>
      </c>
      <c r="T858" t="s">
        <v>74</v>
      </c>
      <c r="U858" t="s">
        <v>8889</v>
      </c>
      <c r="V858" t="s">
        <v>74</v>
      </c>
      <c r="W858" t="s">
        <v>74</v>
      </c>
      <c r="X858" t="s">
        <v>74</v>
      </c>
      <c r="Y858" t="s">
        <v>8890</v>
      </c>
      <c r="Z858" t="s">
        <v>74</v>
      </c>
      <c r="AA858" t="s">
        <v>74</v>
      </c>
      <c r="AB858" t="s">
        <v>74</v>
      </c>
      <c r="AC858" t="s">
        <v>74</v>
      </c>
      <c r="AD858" t="s">
        <v>74</v>
      </c>
      <c r="AE858" t="s">
        <v>74</v>
      </c>
      <c r="AF858" t="s">
        <v>74</v>
      </c>
      <c r="AG858">
        <v>13</v>
      </c>
      <c r="AH858">
        <v>1</v>
      </c>
      <c r="AI858">
        <v>1</v>
      </c>
      <c r="AJ858">
        <v>0</v>
      </c>
      <c r="AK858">
        <v>0</v>
      </c>
      <c r="AL858" t="s">
        <v>8891</v>
      </c>
      <c r="AM858" t="s">
        <v>8892</v>
      </c>
      <c r="AN858" t="s">
        <v>8893</v>
      </c>
      <c r="AO858" t="s">
        <v>8894</v>
      </c>
      <c r="AP858" t="s">
        <v>74</v>
      </c>
      <c r="AQ858" t="s">
        <v>74</v>
      </c>
      <c r="AR858" t="s">
        <v>8895</v>
      </c>
      <c r="AS858" t="s">
        <v>8896</v>
      </c>
      <c r="AT858" t="s">
        <v>8585</v>
      </c>
      <c r="AU858">
        <v>1992</v>
      </c>
      <c r="AV858">
        <v>35</v>
      </c>
      <c r="AW858">
        <v>12</v>
      </c>
      <c r="AX858" t="s">
        <v>74</v>
      </c>
      <c r="AY858" t="s">
        <v>74</v>
      </c>
      <c r="AZ858" t="s">
        <v>74</v>
      </c>
      <c r="BA858" t="s">
        <v>74</v>
      </c>
      <c r="BB858">
        <v>24</v>
      </c>
      <c r="BC858" t="s">
        <v>2667</v>
      </c>
      <c r="BD858" t="s">
        <v>74</v>
      </c>
      <c r="BE858" t="s">
        <v>74</v>
      </c>
      <c r="BF858" t="s">
        <v>74</v>
      </c>
      <c r="BG858" t="s">
        <v>74</v>
      </c>
      <c r="BH858" t="s">
        <v>74</v>
      </c>
      <c r="BI858">
        <v>0</v>
      </c>
      <c r="BJ858" t="s">
        <v>8897</v>
      </c>
      <c r="BK858" t="s">
        <v>88</v>
      </c>
      <c r="BL858" t="s">
        <v>8898</v>
      </c>
      <c r="BM858" t="s">
        <v>8899</v>
      </c>
      <c r="BN858" t="s">
        <v>74</v>
      </c>
      <c r="BO858" t="s">
        <v>74</v>
      </c>
      <c r="BP858" t="s">
        <v>74</v>
      </c>
      <c r="BQ858" t="s">
        <v>74</v>
      </c>
      <c r="BR858" t="s">
        <v>91</v>
      </c>
      <c r="BS858" t="s">
        <v>8900</v>
      </c>
      <c r="BT858" t="str">
        <f>HYPERLINK("https%3A%2F%2Fwww.webofscience.com%2Fwos%2Fwoscc%2Ffull-record%2FWOS:A1992KE90100001","View Full Record in Web of Science")</f>
        <v>View Full Record in Web of Science</v>
      </c>
    </row>
    <row r="859" spans="1:72" x14ac:dyDescent="0.15">
      <c r="A859" t="s">
        <v>72</v>
      </c>
      <c r="B859" t="s">
        <v>8901</v>
      </c>
      <c r="C859" t="s">
        <v>74</v>
      </c>
      <c r="D859" t="s">
        <v>74</v>
      </c>
      <c r="E859" t="s">
        <v>74</v>
      </c>
      <c r="F859" t="s">
        <v>8901</v>
      </c>
      <c r="G859" t="s">
        <v>74</v>
      </c>
      <c r="H859" t="s">
        <v>74</v>
      </c>
      <c r="I859" t="s">
        <v>8902</v>
      </c>
      <c r="J859" t="s">
        <v>6179</v>
      </c>
      <c r="K859" t="s">
        <v>74</v>
      </c>
      <c r="L859" t="s">
        <v>74</v>
      </c>
      <c r="M859" t="s">
        <v>77</v>
      </c>
      <c r="N859" t="s">
        <v>884</v>
      </c>
      <c r="O859" t="s">
        <v>8903</v>
      </c>
      <c r="P859" t="s">
        <v>8904</v>
      </c>
      <c r="Q859" t="s">
        <v>887</v>
      </c>
      <c r="R859" t="s">
        <v>74</v>
      </c>
      <c r="S859" t="s">
        <v>74</v>
      </c>
      <c r="T859" t="s">
        <v>74</v>
      </c>
      <c r="U859" t="s">
        <v>8905</v>
      </c>
      <c r="V859" t="s">
        <v>8906</v>
      </c>
      <c r="W859" t="s">
        <v>74</v>
      </c>
      <c r="X859" t="s">
        <v>74</v>
      </c>
      <c r="Y859" t="s">
        <v>8907</v>
      </c>
      <c r="Z859" t="s">
        <v>74</v>
      </c>
      <c r="AA859" t="s">
        <v>74</v>
      </c>
      <c r="AB859" t="s">
        <v>74</v>
      </c>
      <c r="AC859" t="s">
        <v>74</v>
      </c>
      <c r="AD859" t="s">
        <v>74</v>
      </c>
      <c r="AE859" t="s">
        <v>74</v>
      </c>
      <c r="AF859" t="s">
        <v>74</v>
      </c>
      <c r="AG859">
        <v>13</v>
      </c>
      <c r="AH859">
        <v>4</v>
      </c>
      <c r="AI859">
        <v>4</v>
      </c>
      <c r="AJ859">
        <v>0</v>
      </c>
      <c r="AK859">
        <v>0</v>
      </c>
      <c r="AL859" t="s">
        <v>119</v>
      </c>
      <c r="AM859" t="s">
        <v>120</v>
      </c>
      <c r="AN859" t="s">
        <v>121</v>
      </c>
      <c r="AO859" t="s">
        <v>6183</v>
      </c>
      <c r="AP859" t="s">
        <v>74</v>
      </c>
      <c r="AQ859" t="s">
        <v>74</v>
      </c>
      <c r="AR859" t="s">
        <v>6185</v>
      </c>
      <c r="AS859" t="s">
        <v>6186</v>
      </c>
      <c r="AT859" t="s">
        <v>8773</v>
      </c>
      <c r="AU859">
        <v>1992</v>
      </c>
      <c r="AV859">
        <v>323</v>
      </c>
      <c r="AW859" t="s">
        <v>749</v>
      </c>
      <c r="AX859" t="s">
        <v>74</v>
      </c>
      <c r="AY859" t="s">
        <v>74</v>
      </c>
      <c r="AZ859" t="s">
        <v>74</v>
      </c>
      <c r="BA859" t="s">
        <v>74</v>
      </c>
      <c r="BB859">
        <v>65</v>
      </c>
      <c r="BC859">
        <v>70</v>
      </c>
      <c r="BD859" t="s">
        <v>74</v>
      </c>
      <c r="BE859" t="s">
        <v>8908</v>
      </c>
      <c r="BF859" t="str">
        <f>HYPERLINK("http://dx.doi.org/10.1016/0168-9002(92)90270-E","http://dx.doi.org/10.1016/0168-9002(92)90270-E")</f>
        <v>http://dx.doi.org/10.1016/0168-9002(92)90270-E</v>
      </c>
      <c r="BG859" t="s">
        <v>74</v>
      </c>
      <c r="BH859" t="s">
        <v>74</v>
      </c>
      <c r="BI859">
        <v>6</v>
      </c>
      <c r="BJ859" t="s">
        <v>6188</v>
      </c>
      <c r="BK859" t="s">
        <v>894</v>
      </c>
      <c r="BL859" t="s">
        <v>4713</v>
      </c>
      <c r="BM859" t="s">
        <v>8909</v>
      </c>
      <c r="BN859" t="s">
        <v>74</v>
      </c>
      <c r="BO859" t="s">
        <v>129</v>
      </c>
      <c r="BP859" t="s">
        <v>74</v>
      </c>
      <c r="BQ859" t="s">
        <v>74</v>
      </c>
      <c r="BR859" t="s">
        <v>91</v>
      </c>
      <c r="BS859" t="s">
        <v>8910</v>
      </c>
      <c r="BT859" t="str">
        <f>HYPERLINK("https%3A%2F%2Fwww.webofscience.com%2Fwos%2Fwoscc%2Ffull-record%2FWOS:A1992KD97600009","View Full Record in Web of Science")</f>
        <v>View Full Record in Web of Science</v>
      </c>
    </row>
    <row r="860" spans="1:72" x14ac:dyDescent="0.15">
      <c r="A860" t="s">
        <v>72</v>
      </c>
      <c r="B860" t="s">
        <v>8911</v>
      </c>
      <c r="C860" t="s">
        <v>74</v>
      </c>
      <c r="D860" t="s">
        <v>74</v>
      </c>
      <c r="E860" t="s">
        <v>74</v>
      </c>
      <c r="F860" t="s">
        <v>8911</v>
      </c>
      <c r="G860" t="s">
        <v>74</v>
      </c>
      <c r="H860" t="s">
        <v>74</v>
      </c>
      <c r="I860" t="s">
        <v>8912</v>
      </c>
      <c r="J860" t="s">
        <v>1852</v>
      </c>
      <c r="K860" t="s">
        <v>74</v>
      </c>
      <c r="L860" t="s">
        <v>74</v>
      </c>
      <c r="M860" t="s">
        <v>77</v>
      </c>
      <c r="N860" t="s">
        <v>78</v>
      </c>
      <c r="O860" t="s">
        <v>74</v>
      </c>
      <c r="P860" t="s">
        <v>74</v>
      </c>
      <c r="Q860" t="s">
        <v>74</v>
      </c>
      <c r="R860" t="s">
        <v>74</v>
      </c>
      <c r="S860" t="s">
        <v>74</v>
      </c>
      <c r="T860" t="s">
        <v>8913</v>
      </c>
      <c r="U860" t="s">
        <v>8914</v>
      </c>
      <c r="V860" t="s">
        <v>8915</v>
      </c>
      <c r="W860" t="s">
        <v>8916</v>
      </c>
      <c r="X860" t="s">
        <v>8917</v>
      </c>
      <c r="Y860" t="s">
        <v>8918</v>
      </c>
      <c r="Z860" t="s">
        <v>74</v>
      </c>
      <c r="AA860" t="s">
        <v>74</v>
      </c>
      <c r="AB860" t="s">
        <v>74</v>
      </c>
      <c r="AC860" t="s">
        <v>74</v>
      </c>
      <c r="AD860" t="s">
        <v>74</v>
      </c>
      <c r="AE860" t="s">
        <v>74</v>
      </c>
      <c r="AF860" t="s">
        <v>74</v>
      </c>
      <c r="AG860">
        <v>22</v>
      </c>
      <c r="AH860">
        <v>73</v>
      </c>
      <c r="AI860">
        <v>76</v>
      </c>
      <c r="AJ860">
        <v>0</v>
      </c>
      <c r="AK860">
        <v>7</v>
      </c>
      <c r="AL860" t="s">
        <v>319</v>
      </c>
      <c r="AM860" t="s">
        <v>178</v>
      </c>
      <c r="AN860" t="s">
        <v>2400</v>
      </c>
      <c r="AO860" t="s">
        <v>1860</v>
      </c>
      <c r="AP860" t="s">
        <v>4247</v>
      </c>
      <c r="AQ860" t="s">
        <v>74</v>
      </c>
      <c r="AR860" t="s">
        <v>1852</v>
      </c>
      <c r="AS860" t="s">
        <v>1861</v>
      </c>
      <c r="AT860" t="s">
        <v>8585</v>
      </c>
      <c r="AU860">
        <v>1992</v>
      </c>
      <c r="AV860">
        <v>92</v>
      </c>
      <c r="AW860">
        <v>4</v>
      </c>
      <c r="AX860" t="s">
        <v>74</v>
      </c>
      <c r="AY860" t="s">
        <v>74</v>
      </c>
      <c r="AZ860" t="s">
        <v>74</v>
      </c>
      <c r="BA860" t="s">
        <v>74</v>
      </c>
      <c r="BB860">
        <v>457</v>
      </c>
      <c r="BC860">
        <v>462</v>
      </c>
      <c r="BD860" t="s">
        <v>74</v>
      </c>
      <c r="BE860" t="s">
        <v>8919</v>
      </c>
      <c r="BF860" t="str">
        <f>HYPERLINK("http://dx.doi.org/10.1007/BF00317836","http://dx.doi.org/10.1007/BF00317836")</f>
        <v>http://dx.doi.org/10.1007/BF00317836</v>
      </c>
      <c r="BG860" t="s">
        <v>74</v>
      </c>
      <c r="BH860" t="s">
        <v>74</v>
      </c>
      <c r="BI860">
        <v>6</v>
      </c>
      <c r="BJ860" t="s">
        <v>1635</v>
      </c>
      <c r="BK860" t="s">
        <v>88</v>
      </c>
      <c r="BL860" t="s">
        <v>347</v>
      </c>
      <c r="BM860" t="s">
        <v>8920</v>
      </c>
      <c r="BN860">
        <v>28313215</v>
      </c>
      <c r="BO860" t="s">
        <v>74</v>
      </c>
      <c r="BP860" t="s">
        <v>74</v>
      </c>
      <c r="BQ860" t="s">
        <v>74</v>
      </c>
      <c r="BR860" t="s">
        <v>91</v>
      </c>
      <c r="BS860" t="s">
        <v>8921</v>
      </c>
      <c r="BT860" t="str">
        <f>HYPERLINK("https%3A%2F%2Fwww.webofscience.com%2Fwos%2Fwoscc%2Ffull-record%2FWOS:A1992KH02400001","View Full Record in Web of Science")</f>
        <v>View Full Record in Web of Science</v>
      </c>
    </row>
    <row r="861" spans="1:72" x14ac:dyDescent="0.15">
      <c r="A861" t="s">
        <v>72</v>
      </c>
      <c r="B861" t="s">
        <v>8922</v>
      </c>
      <c r="C861" t="s">
        <v>74</v>
      </c>
      <c r="D861" t="s">
        <v>74</v>
      </c>
      <c r="E861" t="s">
        <v>74</v>
      </c>
      <c r="F861" t="s">
        <v>8923</v>
      </c>
      <c r="G861" t="s">
        <v>74</v>
      </c>
      <c r="H861" t="s">
        <v>74</v>
      </c>
      <c r="I861" t="s">
        <v>8924</v>
      </c>
      <c r="J861" t="s">
        <v>248</v>
      </c>
      <c r="K861" t="s">
        <v>74</v>
      </c>
      <c r="L861" t="s">
        <v>74</v>
      </c>
      <c r="M861" t="s">
        <v>77</v>
      </c>
      <c r="N861" t="s">
        <v>78</v>
      </c>
      <c r="O861" t="s">
        <v>74</v>
      </c>
      <c r="P861" t="s">
        <v>74</v>
      </c>
      <c r="Q861" t="s">
        <v>74</v>
      </c>
      <c r="R861" t="s">
        <v>74</v>
      </c>
      <c r="S861" t="s">
        <v>74</v>
      </c>
      <c r="T861" t="s">
        <v>74</v>
      </c>
      <c r="U861" t="s">
        <v>8925</v>
      </c>
      <c r="V861" t="s">
        <v>8926</v>
      </c>
      <c r="W861" t="s">
        <v>8927</v>
      </c>
      <c r="X861" t="s">
        <v>8928</v>
      </c>
      <c r="Y861" t="s">
        <v>8929</v>
      </c>
      <c r="Z861" t="s">
        <v>74</v>
      </c>
      <c r="AA861" t="s">
        <v>74</v>
      </c>
      <c r="AB861" t="s">
        <v>8930</v>
      </c>
      <c r="AC861" t="s">
        <v>8931</v>
      </c>
      <c r="AD861" t="s">
        <v>8932</v>
      </c>
      <c r="AE861" t="s">
        <v>8933</v>
      </c>
      <c r="AF861" t="s">
        <v>74</v>
      </c>
      <c r="AG861">
        <v>45</v>
      </c>
      <c r="AH861">
        <v>170</v>
      </c>
      <c r="AI861">
        <v>190</v>
      </c>
      <c r="AJ861">
        <v>0</v>
      </c>
      <c r="AK861">
        <v>37</v>
      </c>
      <c r="AL861" t="s">
        <v>256</v>
      </c>
      <c r="AM861" t="s">
        <v>257</v>
      </c>
      <c r="AN861" t="s">
        <v>396</v>
      </c>
      <c r="AO861" t="s">
        <v>259</v>
      </c>
      <c r="AP861" t="s">
        <v>1880</v>
      </c>
      <c r="AQ861" t="s">
        <v>74</v>
      </c>
      <c r="AR861" t="s">
        <v>248</v>
      </c>
      <c r="AS861" t="s">
        <v>260</v>
      </c>
      <c r="AT861" t="s">
        <v>8585</v>
      </c>
      <c r="AU861">
        <v>1992</v>
      </c>
      <c r="AV861">
        <v>7</v>
      </c>
      <c r="AW861">
        <v>6</v>
      </c>
      <c r="AX861" t="s">
        <v>74</v>
      </c>
      <c r="AY861" t="s">
        <v>74</v>
      </c>
      <c r="AZ861" t="s">
        <v>74</v>
      </c>
      <c r="BA861" t="s">
        <v>74</v>
      </c>
      <c r="BB861">
        <v>739</v>
      </c>
      <c r="BC861">
        <v>767</v>
      </c>
      <c r="BD861" t="s">
        <v>74</v>
      </c>
      <c r="BE861" t="s">
        <v>8934</v>
      </c>
      <c r="BF861" t="str">
        <f>HYPERLINK("http://dx.doi.org/10.1029/92PA02090","http://dx.doi.org/10.1029/92PA02090")</f>
        <v>http://dx.doi.org/10.1029/92PA02090</v>
      </c>
      <c r="BG861" t="s">
        <v>74</v>
      </c>
      <c r="BH861" t="s">
        <v>74</v>
      </c>
      <c r="BI861">
        <v>29</v>
      </c>
      <c r="BJ861" t="s">
        <v>262</v>
      </c>
      <c r="BK861" t="s">
        <v>88</v>
      </c>
      <c r="BL861" t="s">
        <v>263</v>
      </c>
      <c r="BM861" t="s">
        <v>8935</v>
      </c>
      <c r="BN861" t="s">
        <v>74</v>
      </c>
      <c r="BO861" t="s">
        <v>74</v>
      </c>
      <c r="BP861" t="s">
        <v>74</v>
      </c>
      <c r="BQ861" t="s">
        <v>74</v>
      </c>
      <c r="BR861" t="s">
        <v>91</v>
      </c>
      <c r="BS861" t="s">
        <v>8936</v>
      </c>
      <c r="BT861" t="str">
        <f>HYPERLINK("https%3A%2F%2Fwww.webofscience.com%2Fwos%2Fwoscc%2Ffull-record%2FWOS:000208341300004","View Full Record in Web of Science")</f>
        <v>View Full Record in Web of Science</v>
      </c>
    </row>
    <row r="862" spans="1:72" x14ac:dyDescent="0.15">
      <c r="A862" t="s">
        <v>72</v>
      </c>
      <c r="B862" t="s">
        <v>8937</v>
      </c>
      <c r="C862" t="s">
        <v>74</v>
      </c>
      <c r="D862" t="s">
        <v>74</v>
      </c>
      <c r="E862" t="s">
        <v>74</v>
      </c>
      <c r="F862" t="s">
        <v>8937</v>
      </c>
      <c r="G862" t="s">
        <v>74</v>
      </c>
      <c r="H862" t="s">
        <v>74</v>
      </c>
      <c r="I862" t="s">
        <v>8938</v>
      </c>
      <c r="J862" t="s">
        <v>1256</v>
      </c>
      <c r="K862" t="s">
        <v>74</v>
      </c>
      <c r="L862" t="s">
        <v>74</v>
      </c>
      <c r="M862" t="s">
        <v>77</v>
      </c>
      <c r="N862" t="s">
        <v>78</v>
      </c>
      <c r="O862" t="s">
        <v>74</v>
      </c>
      <c r="P862" t="s">
        <v>74</v>
      </c>
      <c r="Q862" t="s">
        <v>74</v>
      </c>
      <c r="R862" t="s">
        <v>74</v>
      </c>
      <c r="S862" t="s">
        <v>74</v>
      </c>
      <c r="T862" t="s">
        <v>74</v>
      </c>
      <c r="U862" t="s">
        <v>8939</v>
      </c>
      <c r="V862" t="s">
        <v>8940</v>
      </c>
      <c r="W862" t="s">
        <v>8941</v>
      </c>
      <c r="X862" t="s">
        <v>8942</v>
      </c>
      <c r="Y862" t="s">
        <v>8943</v>
      </c>
      <c r="Z862" t="s">
        <v>74</v>
      </c>
      <c r="AA862" t="s">
        <v>74</v>
      </c>
      <c r="AB862" t="s">
        <v>74</v>
      </c>
      <c r="AC862" t="s">
        <v>74</v>
      </c>
      <c r="AD862" t="s">
        <v>74</v>
      </c>
      <c r="AE862" t="s">
        <v>74</v>
      </c>
      <c r="AF862" t="s">
        <v>74</v>
      </c>
      <c r="AG862">
        <v>13</v>
      </c>
      <c r="AH862">
        <v>10</v>
      </c>
      <c r="AI862">
        <v>10</v>
      </c>
      <c r="AJ862">
        <v>0</v>
      </c>
      <c r="AK862">
        <v>1</v>
      </c>
      <c r="AL862" t="s">
        <v>177</v>
      </c>
      <c r="AM862" t="s">
        <v>178</v>
      </c>
      <c r="AN862" t="s">
        <v>179</v>
      </c>
      <c r="AO862" t="s">
        <v>1261</v>
      </c>
      <c r="AP862" t="s">
        <v>74</v>
      </c>
      <c r="AQ862" t="s">
        <v>74</v>
      </c>
      <c r="AR862" t="s">
        <v>1262</v>
      </c>
      <c r="AS862" t="s">
        <v>1263</v>
      </c>
      <c r="AT862" t="s">
        <v>8585</v>
      </c>
      <c r="AU862">
        <v>1992</v>
      </c>
      <c r="AV862">
        <v>12</v>
      </c>
      <c r="AW862">
        <v>8</v>
      </c>
      <c r="AX862" t="s">
        <v>74</v>
      </c>
      <c r="AY862" t="s">
        <v>74</v>
      </c>
      <c r="AZ862" t="s">
        <v>74</v>
      </c>
      <c r="BA862" t="s">
        <v>74</v>
      </c>
      <c r="BB862">
        <v>701</v>
      </c>
      <c r="BC862">
        <v>706</v>
      </c>
      <c r="BD862" t="s">
        <v>74</v>
      </c>
      <c r="BE862" t="s">
        <v>74</v>
      </c>
      <c r="BF862" t="s">
        <v>74</v>
      </c>
      <c r="BG862" t="s">
        <v>74</v>
      </c>
      <c r="BH862" t="s">
        <v>74</v>
      </c>
      <c r="BI862">
        <v>6</v>
      </c>
      <c r="BJ862" t="s">
        <v>1264</v>
      </c>
      <c r="BK862" t="s">
        <v>88</v>
      </c>
      <c r="BL862" t="s">
        <v>1265</v>
      </c>
      <c r="BM862" t="s">
        <v>8944</v>
      </c>
      <c r="BN862" t="s">
        <v>74</v>
      </c>
      <c r="BO862" t="s">
        <v>74</v>
      </c>
      <c r="BP862" t="s">
        <v>74</v>
      </c>
      <c r="BQ862" t="s">
        <v>74</v>
      </c>
      <c r="BR862" t="s">
        <v>91</v>
      </c>
      <c r="BS862" t="s">
        <v>8945</v>
      </c>
      <c r="BT862" t="str">
        <f>HYPERLINK("https%3A%2F%2Fwww.webofscience.com%2Fwos%2Fwoscc%2Ffull-record%2FWOS:A1992KC40900003","View Full Record in Web of Science")</f>
        <v>View Full Record in Web of Science</v>
      </c>
    </row>
    <row r="863" spans="1:72" x14ac:dyDescent="0.15">
      <c r="A863" t="s">
        <v>72</v>
      </c>
      <c r="B863" t="s">
        <v>8946</v>
      </c>
      <c r="C863" t="s">
        <v>74</v>
      </c>
      <c r="D863" t="s">
        <v>74</v>
      </c>
      <c r="E863" t="s">
        <v>74</v>
      </c>
      <c r="F863" t="s">
        <v>8946</v>
      </c>
      <c r="G863" t="s">
        <v>74</v>
      </c>
      <c r="H863" t="s">
        <v>74</v>
      </c>
      <c r="I863" t="s">
        <v>8947</v>
      </c>
      <c r="J863" t="s">
        <v>1256</v>
      </c>
      <c r="K863" t="s">
        <v>74</v>
      </c>
      <c r="L863" t="s">
        <v>74</v>
      </c>
      <c r="M863" t="s">
        <v>77</v>
      </c>
      <c r="N863" t="s">
        <v>78</v>
      </c>
      <c r="O863" t="s">
        <v>74</v>
      </c>
      <c r="P863" t="s">
        <v>74</v>
      </c>
      <c r="Q863" t="s">
        <v>74</v>
      </c>
      <c r="R863" t="s">
        <v>74</v>
      </c>
      <c r="S863" t="s">
        <v>74</v>
      </c>
      <c r="T863" t="s">
        <v>74</v>
      </c>
      <c r="U863" t="s">
        <v>8948</v>
      </c>
      <c r="V863" t="s">
        <v>8949</v>
      </c>
      <c r="W863" t="s">
        <v>74</v>
      </c>
      <c r="X863" t="s">
        <v>74</v>
      </c>
      <c r="Y863" t="s">
        <v>8950</v>
      </c>
      <c r="Z863" t="s">
        <v>74</v>
      </c>
      <c r="AA863" t="s">
        <v>8951</v>
      </c>
      <c r="AB863" t="s">
        <v>8952</v>
      </c>
      <c r="AC863" t="s">
        <v>74</v>
      </c>
      <c r="AD863" t="s">
        <v>74</v>
      </c>
      <c r="AE863" t="s">
        <v>74</v>
      </c>
      <c r="AF863" t="s">
        <v>74</v>
      </c>
      <c r="AG863">
        <v>26</v>
      </c>
      <c r="AH863">
        <v>8</v>
      </c>
      <c r="AI863">
        <v>9</v>
      </c>
      <c r="AJ863">
        <v>0</v>
      </c>
      <c r="AK863">
        <v>3</v>
      </c>
      <c r="AL863" t="s">
        <v>177</v>
      </c>
      <c r="AM863" t="s">
        <v>178</v>
      </c>
      <c r="AN863" t="s">
        <v>179</v>
      </c>
      <c r="AO863" t="s">
        <v>1261</v>
      </c>
      <c r="AP863" t="s">
        <v>74</v>
      </c>
      <c r="AQ863" t="s">
        <v>74</v>
      </c>
      <c r="AR863" t="s">
        <v>1262</v>
      </c>
      <c r="AS863" t="s">
        <v>1263</v>
      </c>
      <c r="AT863" t="s">
        <v>8585</v>
      </c>
      <c r="AU863">
        <v>1992</v>
      </c>
      <c r="AV863">
        <v>12</v>
      </c>
      <c r="AW863">
        <v>8</v>
      </c>
      <c r="AX863" t="s">
        <v>74</v>
      </c>
      <c r="AY863" t="s">
        <v>74</v>
      </c>
      <c r="AZ863" t="s">
        <v>74</v>
      </c>
      <c r="BA863" t="s">
        <v>74</v>
      </c>
      <c r="BB863">
        <v>721</v>
      </c>
      <c r="BC863">
        <v>725</v>
      </c>
      <c r="BD863" t="s">
        <v>74</v>
      </c>
      <c r="BE863" t="s">
        <v>74</v>
      </c>
      <c r="BF863" t="s">
        <v>74</v>
      </c>
      <c r="BG863" t="s">
        <v>74</v>
      </c>
      <c r="BH863" t="s">
        <v>74</v>
      </c>
      <c r="BI863">
        <v>5</v>
      </c>
      <c r="BJ863" t="s">
        <v>1264</v>
      </c>
      <c r="BK863" t="s">
        <v>88</v>
      </c>
      <c r="BL863" t="s">
        <v>1265</v>
      </c>
      <c r="BM863" t="s">
        <v>8944</v>
      </c>
      <c r="BN863" t="s">
        <v>74</v>
      </c>
      <c r="BO863" t="s">
        <v>74</v>
      </c>
      <c r="BP863" t="s">
        <v>74</v>
      </c>
      <c r="BQ863" t="s">
        <v>74</v>
      </c>
      <c r="BR863" t="s">
        <v>91</v>
      </c>
      <c r="BS863" t="s">
        <v>8953</v>
      </c>
      <c r="BT863" t="str">
        <f>HYPERLINK("https%3A%2F%2Fwww.webofscience.com%2Fwos%2Fwoscc%2Ffull-record%2FWOS:A1992KC40900006","View Full Record in Web of Science")</f>
        <v>View Full Record in Web of Science</v>
      </c>
    </row>
    <row r="864" spans="1:72" x14ac:dyDescent="0.15">
      <c r="A864" t="s">
        <v>72</v>
      </c>
      <c r="B864" t="s">
        <v>8954</v>
      </c>
      <c r="C864" t="s">
        <v>74</v>
      </c>
      <c r="D864" t="s">
        <v>74</v>
      </c>
      <c r="E864" t="s">
        <v>74</v>
      </c>
      <c r="F864" t="s">
        <v>8954</v>
      </c>
      <c r="G864" t="s">
        <v>74</v>
      </c>
      <c r="H864" t="s">
        <v>74</v>
      </c>
      <c r="I864" t="s">
        <v>8955</v>
      </c>
      <c r="J864" t="s">
        <v>1256</v>
      </c>
      <c r="K864" t="s">
        <v>74</v>
      </c>
      <c r="L864" t="s">
        <v>74</v>
      </c>
      <c r="M864" t="s">
        <v>77</v>
      </c>
      <c r="N864" t="s">
        <v>599</v>
      </c>
      <c r="O864" t="s">
        <v>74</v>
      </c>
      <c r="P864" t="s">
        <v>74</v>
      </c>
      <c r="Q864" t="s">
        <v>74</v>
      </c>
      <c r="R864" t="s">
        <v>74</v>
      </c>
      <c r="S864" t="s">
        <v>74</v>
      </c>
      <c r="T864" t="s">
        <v>74</v>
      </c>
      <c r="U864" t="s">
        <v>8956</v>
      </c>
      <c r="V864" t="s">
        <v>8957</v>
      </c>
      <c r="W864" t="s">
        <v>74</v>
      </c>
      <c r="X864" t="s">
        <v>74</v>
      </c>
      <c r="Y864" t="s">
        <v>8958</v>
      </c>
      <c r="Z864" t="s">
        <v>74</v>
      </c>
      <c r="AA864" t="s">
        <v>74</v>
      </c>
      <c r="AB864" t="s">
        <v>74</v>
      </c>
      <c r="AC864" t="s">
        <v>74</v>
      </c>
      <c r="AD864" t="s">
        <v>74</v>
      </c>
      <c r="AE864" t="s">
        <v>74</v>
      </c>
      <c r="AF864" t="s">
        <v>74</v>
      </c>
      <c r="AG864">
        <v>11</v>
      </c>
      <c r="AH864">
        <v>8</v>
      </c>
      <c r="AI864">
        <v>9</v>
      </c>
      <c r="AJ864">
        <v>2</v>
      </c>
      <c r="AK864">
        <v>8</v>
      </c>
      <c r="AL864" t="s">
        <v>319</v>
      </c>
      <c r="AM864" t="s">
        <v>178</v>
      </c>
      <c r="AN864" t="s">
        <v>2400</v>
      </c>
      <c r="AO864" t="s">
        <v>1261</v>
      </c>
      <c r="AP864" t="s">
        <v>1291</v>
      </c>
      <c r="AQ864" t="s">
        <v>74</v>
      </c>
      <c r="AR864" t="s">
        <v>1262</v>
      </c>
      <c r="AS864" t="s">
        <v>1263</v>
      </c>
      <c r="AT864" t="s">
        <v>8585</v>
      </c>
      <c r="AU864">
        <v>1992</v>
      </c>
      <c r="AV864">
        <v>12</v>
      </c>
      <c r="AW864">
        <v>8</v>
      </c>
      <c r="AX864" t="s">
        <v>74</v>
      </c>
      <c r="AY864" t="s">
        <v>74</v>
      </c>
      <c r="AZ864" t="s">
        <v>74</v>
      </c>
      <c r="BA864" t="s">
        <v>74</v>
      </c>
      <c r="BB864">
        <v>735</v>
      </c>
      <c r="BC864">
        <v>738</v>
      </c>
      <c r="BD864" t="s">
        <v>74</v>
      </c>
      <c r="BE864" t="s">
        <v>8959</v>
      </c>
      <c r="BF864" t="str">
        <f>HYPERLINK("http://dx.doi.org/10.1007/BF00238875","http://dx.doi.org/10.1007/BF00238875")</f>
        <v>http://dx.doi.org/10.1007/BF00238875</v>
      </c>
      <c r="BG864" t="s">
        <v>74</v>
      </c>
      <c r="BH864" t="s">
        <v>74</v>
      </c>
      <c r="BI864">
        <v>4</v>
      </c>
      <c r="BJ864" t="s">
        <v>1264</v>
      </c>
      <c r="BK864" t="s">
        <v>88</v>
      </c>
      <c r="BL864" t="s">
        <v>1265</v>
      </c>
      <c r="BM864" t="s">
        <v>8944</v>
      </c>
      <c r="BN864" t="s">
        <v>74</v>
      </c>
      <c r="BO864" t="s">
        <v>74</v>
      </c>
      <c r="BP864" t="s">
        <v>74</v>
      </c>
      <c r="BQ864" t="s">
        <v>74</v>
      </c>
      <c r="BR864" t="s">
        <v>91</v>
      </c>
      <c r="BS864" t="s">
        <v>8960</v>
      </c>
      <c r="BT864" t="str">
        <f>HYPERLINK("https%3A%2F%2Fwww.webofscience.com%2Fwos%2Fwoscc%2Ffull-record%2FWOS:A1992KC40900008","View Full Record in Web of Science")</f>
        <v>View Full Record in Web of Science</v>
      </c>
    </row>
    <row r="865" spans="1:72" x14ac:dyDescent="0.15">
      <c r="A865" t="s">
        <v>72</v>
      </c>
      <c r="B865" t="s">
        <v>8961</v>
      </c>
      <c r="C865" t="s">
        <v>74</v>
      </c>
      <c r="D865" t="s">
        <v>74</v>
      </c>
      <c r="E865" t="s">
        <v>74</v>
      </c>
      <c r="F865" t="s">
        <v>8961</v>
      </c>
      <c r="G865" t="s">
        <v>74</v>
      </c>
      <c r="H865" t="s">
        <v>74</v>
      </c>
      <c r="I865" t="s">
        <v>8962</v>
      </c>
      <c r="J865" t="s">
        <v>3723</v>
      </c>
      <c r="K865" t="s">
        <v>74</v>
      </c>
      <c r="L865" t="s">
        <v>74</v>
      </c>
      <c r="M865" t="s">
        <v>77</v>
      </c>
      <c r="N865" t="s">
        <v>78</v>
      </c>
      <c r="O865" t="s">
        <v>74</v>
      </c>
      <c r="P865" t="s">
        <v>74</v>
      </c>
      <c r="Q865" t="s">
        <v>74</v>
      </c>
      <c r="R865" t="s">
        <v>74</v>
      </c>
      <c r="S865" t="s">
        <v>74</v>
      </c>
      <c r="T865" t="s">
        <v>74</v>
      </c>
      <c r="U865" t="s">
        <v>74</v>
      </c>
      <c r="V865" t="s">
        <v>8963</v>
      </c>
      <c r="W865" t="s">
        <v>74</v>
      </c>
      <c r="X865" t="s">
        <v>74</v>
      </c>
      <c r="Y865" t="s">
        <v>8964</v>
      </c>
      <c r="Z865" t="s">
        <v>74</v>
      </c>
      <c r="AA865" t="s">
        <v>74</v>
      </c>
      <c r="AB865" t="s">
        <v>74</v>
      </c>
      <c r="AC865" t="s">
        <v>74</v>
      </c>
      <c r="AD865" t="s">
        <v>74</v>
      </c>
      <c r="AE865" t="s">
        <v>74</v>
      </c>
      <c r="AF865" t="s">
        <v>74</v>
      </c>
      <c r="AG865">
        <v>0</v>
      </c>
      <c r="AH865">
        <v>13</v>
      </c>
      <c r="AI865">
        <v>14</v>
      </c>
      <c r="AJ865">
        <v>0</v>
      </c>
      <c r="AK865">
        <v>1</v>
      </c>
      <c r="AL865" t="s">
        <v>3728</v>
      </c>
      <c r="AM865" t="s">
        <v>3729</v>
      </c>
      <c r="AN865" t="s">
        <v>3730</v>
      </c>
      <c r="AO865" t="s">
        <v>3731</v>
      </c>
      <c r="AP865" t="s">
        <v>74</v>
      </c>
      <c r="AQ865" t="s">
        <v>74</v>
      </c>
      <c r="AR865" t="s">
        <v>3732</v>
      </c>
      <c r="AS865" t="s">
        <v>3733</v>
      </c>
      <c r="AT865" t="s">
        <v>8585</v>
      </c>
      <c r="AU865">
        <v>1992</v>
      </c>
      <c r="AV865">
        <v>11</v>
      </c>
      <c r="AW865">
        <v>2</v>
      </c>
      <c r="AX865" t="s">
        <v>74</v>
      </c>
      <c r="AY865" t="s">
        <v>74</v>
      </c>
      <c r="AZ865" t="s">
        <v>74</v>
      </c>
      <c r="BA865" t="s">
        <v>74</v>
      </c>
      <c r="BB865">
        <v>93</v>
      </c>
      <c r="BC865">
        <v>97</v>
      </c>
      <c r="BD865" t="s">
        <v>74</v>
      </c>
      <c r="BE865" t="s">
        <v>8965</v>
      </c>
      <c r="BF865" t="str">
        <f>HYPERLINK("http://dx.doi.org/10.1111/j.1751-8369.1992.tb00415.x","http://dx.doi.org/10.1111/j.1751-8369.1992.tb00415.x")</f>
        <v>http://dx.doi.org/10.1111/j.1751-8369.1992.tb00415.x</v>
      </c>
      <c r="BG865" t="s">
        <v>74</v>
      </c>
      <c r="BH865" t="s">
        <v>74</v>
      </c>
      <c r="BI865">
        <v>5</v>
      </c>
      <c r="BJ865" t="s">
        <v>3735</v>
      </c>
      <c r="BK865" t="s">
        <v>88</v>
      </c>
      <c r="BL865" t="s">
        <v>3736</v>
      </c>
      <c r="BM865" t="s">
        <v>8966</v>
      </c>
      <c r="BN865" t="s">
        <v>74</v>
      </c>
      <c r="BO865" t="s">
        <v>965</v>
      </c>
      <c r="BP865" t="s">
        <v>74</v>
      </c>
      <c r="BQ865" t="s">
        <v>74</v>
      </c>
      <c r="BR865" t="s">
        <v>91</v>
      </c>
      <c r="BS865" t="s">
        <v>8967</v>
      </c>
      <c r="BT865" t="str">
        <f>HYPERLINK("https%3A%2F%2Fwww.webofscience.com%2Fwos%2Fwoscc%2Ffull-record%2FWOS:A1992KR48900006","View Full Record in Web of Science")</f>
        <v>View Full Record in Web of Science</v>
      </c>
    </row>
    <row r="866" spans="1:72" x14ac:dyDescent="0.15">
      <c r="A866" t="s">
        <v>72</v>
      </c>
      <c r="B866" t="s">
        <v>8968</v>
      </c>
      <c r="C866" t="s">
        <v>74</v>
      </c>
      <c r="D866" t="s">
        <v>74</v>
      </c>
      <c r="E866" t="s">
        <v>74</v>
      </c>
      <c r="F866" t="s">
        <v>8968</v>
      </c>
      <c r="G866" t="s">
        <v>74</v>
      </c>
      <c r="H866" t="s">
        <v>74</v>
      </c>
      <c r="I866" t="s">
        <v>8969</v>
      </c>
      <c r="J866" t="s">
        <v>8970</v>
      </c>
      <c r="K866" t="s">
        <v>74</v>
      </c>
      <c r="L866" t="s">
        <v>74</v>
      </c>
      <c r="M866" t="s">
        <v>77</v>
      </c>
      <c r="N866" t="s">
        <v>78</v>
      </c>
      <c r="O866" t="s">
        <v>74</v>
      </c>
      <c r="P866" t="s">
        <v>74</v>
      </c>
      <c r="Q866" t="s">
        <v>74</v>
      </c>
      <c r="R866" t="s">
        <v>74</v>
      </c>
      <c r="S866" t="s">
        <v>74</v>
      </c>
      <c r="T866" t="s">
        <v>8971</v>
      </c>
      <c r="U866" t="s">
        <v>74</v>
      </c>
      <c r="V866" t="s">
        <v>8972</v>
      </c>
      <c r="W866" t="s">
        <v>74</v>
      </c>
      <c r="X866" t="s">
        <v>74</v>
      </c>
      <c r="Y866" t="s">
        <v>8973</v>
      </c>
      <c r="Z866" t="s">
        <v>74</v>
      </c>
      <c r="AA866" t="s">
        <v>74</v>
      </c>
      <c r="AB866" t="s">
        <v>74</v>
      </c>
      <c r="AC866" t="s">
        <v>74</v>
      </c>
      <c r="AD866" t="s">
        <v>74</v>
      </c>
      <c r="AE866" t="s">
        <v>74</v>
      </c>
      <c r="AF866" t="s">
        <v>74</v>
      </c>
      <c r="AG866">
        <v>31</v>
      </c>
      <c r="AH866">
        <v>4</v>
      </c>
      <c r="AI866">
        <v>5</v>
      </c>
      <c r="AJ866">
        <v>0</v>
      </c>
      <c r="AK866">
        <v>4</v>
      </c>
      <c r="AL866" t="s">
        <v>8974</v>
      </c>
      <c r="AM866" t="s">
        <v>8975</v>
      </c>
      <c r="AN866" t="s">
        <v>8976</v>
      </c>
      <c r="AO866" t="s">
        <v>8977</v>
      </c>
      <c r="AP866" t="s">
        <v>74</v>
      </c>
      <c r="AQ866" t="s">
        <v>74</v>
      </c>
      <c r="AR866" t="s">
        <v>8978</v>
      </c>
      <c r="AS866" t="s">
        <v>8979</v>
      </c>
      <c r="AT866" t="s">
        <v>8585</v>
      </c>
      <c r="AU866">
        <v>1992</v>
      </c>
      <c r="AV866">
        <v>108</v>
      </c>
      <c r="AW866">
        <v>3</v>
      </c>
      <c r="AX866" t="s">
        <v>74</v>
      </c>
      <c r="AY866" t="s">
        <v>74</v>
      </c>
      <c r="AZ866" t="s">
        <v>74</v>
      </c>
      <c r="BA866" t="s">
        <v>74</v>
      </c>
      <c r="BB866">
        <v>138</v>
      </c>
      <c r="BC866">
        <v>148</v>
      </c>
      <c r="BD866" t="s">
        <v>74</v>
      </c>
      <c r="BE866" t="s">
        <v>8980</v>
      </c>
      <c r="BF866" t="str">
        <f>HYPERLINK("http://dx.doi.org/10.1080/00369229218736858","http://dx.doi.org/10.1080/00369229218736858")</f>
        <v>http://dx.doi.org/10.1080/00369229218736858</v>
      </c>
      <c r="BG866" t="s">
        <v>74</v>
      </c>
      <c r="BH866" t="s">
        <v>74</v>
      </c>
      <c r="BI866">
        <v>11</v>
      </c>
      <c r="BJ866" t="s">
        <v>2522</v>
      </c>
      <c r="BK866" t="s">
        <v>2523</v>
      </c>
      <c r="BL866" t="s">
        <v>2522</v>
      </c>
      <c r="BM866" t="s">
        <v>8981</v>
      </c>
      <c r="BN866" t="s">
        <v>74</v>
      </c>
      <c r="BO866" t="s">
        <v>74</v>
      </c>
      <c r="BP866" t="s">
        <v>74</v>
      </c>
      <c r="BQ866" t="s">
        <v>74</v>
      </c>
      <c r="BR866" t="s">
        <v>91</v>
      </c>
      <c r="BS866" t="s">
        <v>8982</v>
      </c>
      <c r="BT866" t="str">
        <f>HYPERLINK("https%3A%2F%2Fwww.webofscience.com%2Fwos%2Fwoscc%2Ffull-record%2FWOS:A1992KE36200001","View Full Record in Web of Science")</f>
        <v>View Full Record in Web of Science</v>
      </c>
    </row>
    <row r="867" spans="1:72" x14ac:dyDescent="0.15">
      <c r="A867" t="s">
        <v>72</v>
      </c>
      <c r="B867" t="s">
        <v>8983</v>
      </c>
      <c r="C867" t="s">
        <v>74</v>
      </c>
      <c r="D867" t="s">
        <v>74</v>
      </c>
      <c r="E867" t="s">
        <v>74</v>
      </c>
      <c r="F867" t="s">
        <v>8983</v>
      </c>
      <c r="G867" t="s">
        <v>74</v>
      </c>
      <c r="H867" t="s">
        <v>74</v>
      </c>
      <c r="I867" t="s">
        <v>8984</v>
      </c>
      <c r="J867" t="s">
        <v>8985</v>
      </c>
      <c r="K867" t="s">
        <v>74</v>
      </c>
      <c r="L867" t="s">
        <v>74</v>
      </c>
      <c r="M867" t="s">
        <v>77</v>
      </c>
      <c r="N867" t="s">
        <v>78</v>
      </c>
      <c r="O867" t="s">
        <v>74</v>
      </c>
      <c r="P867" t="s">
        <v>74</v>
      </c>
      <c r="Q867" t="s">
        <v>74</v>
      </c>
      <c r="R867" t="s">
        <v>74</v>
      </c>
      <c r="S867" t="s">
        <v>74</v>
      </c>
      <c r="T867" t="s">
        <v>8986</v>
      </c>
      <c r="U867" t="s">
        <v>8987</v>
      </c>
      <c r="V867" t="s">
        <v>8988</v>
      </c>
      <c r="W867" t="s">
        <v>8989</v>
      </c>
      <c r="X867" t="s">
        <v>8990</v>
      </c>
      <c r="Y867" t="s">
        <v>8991</v>
      </c>
      <c r="Z867" t="s">
        <v>74</v>
      </c>
      <c r="AA867" t="s">
        <v>74</v>
      </c>
      <c r="AB867" t="s">
        <v>74</v>
      </c>
      <c r="AC867" t="s">
        <v>74</v>
      </c>
      <c r="AD867" t="s">
        <v>74</v>
      </c>
      <c r="AE867" t="s">
        <v>74</v>
      </c>
      <c r="AF867" t="s">
        <v>74</v>
      </c>
      <c r="AG867">
        <v>43</v>
      </c>
      <c r="AH867">
        <v>167</v>
      </c>
      <c r="AI867">
        <v>192</v>
      </c>
      <c r="AJ867">
        <v>2</v>
      </c>
      <c r="AK867">
        <v>52</v>
      </c>
      <c r="AL867" t="s">
        <v>4533</v>
      </c>
      <c r="AM867" t="s">
        <v>4534</v>
      </c>
      <c r="AN867" t="s">
        <v>4535</v>
      </c>
      <c r="AO867" t="s">
        <v>8992</v>
      </c>
      <c r="AP867" t="s">
        <v>74</v>
      </c>
      <c r="AQ867" t="s">
        <v>74</v>
      </c>
      <c r="AR867" t="s">
        <v>8993</v>
      </c>
      <c r="AS867" t="s">
        <v>8994</v>
      </c>
      <c r="AT867" t="s">
        <v>8585</v>
      </c>
      <c r="AU867">
        <v>1992</v>
      </c>
      <c r="AV867">
        <v>15</v>
      </c>
      <c r="AW867">
        <v>4</v>
      </c>
      <c r="AX867" t="s">
        <v>74</v>
      </c>
      <c r="AY867" t="s">
        <v>74</v>
      </c>
      <c r="AZ867" t="s">
        <v>74</v>
      </c>
      <c r="BA867" t="s">
        <v>74</v>
      </c>
      <c r="BB867">
        <v>573</v>
      </c>
      <c r="BC867">
        <v>581</v>
      </c>
      <c r="BD867" t="s">
        <v>74</v>
      </c>
      <c r="BE867" t="s">
        <v>8995</v>
      </c>
      <c r="BF867" t="str">
        <f>HYPERLINK("http://dx.doi.org/10.1016/S0723-2020(11)80117-7","http://dx.doi.org/10.1016/S0723-2020(11)80117-7")</f>
        <v>http://dx.doi.org/10.1016/S0723-2020(11)80117-7</v>
      </c>
      <c r="BG867" t="s">
        <v>74</v>
      </c>
      <c r="BH867" t="s">
        <v>74</v>
      </c>
      <c r="BI867">
        <v>9</v>
      </c>
      <c r="BJ867" t="s">
        <v>1502</v>
      </c>
      <c r="BK867" t="s">
        <v>88</v>
      </c>
      <c r="BL867" t="s">
        <v>1502</v>
      </c>
      <c r="BM867" t="s">
        <v>8996</v>
      </c>
      <c r="BN867" t="s">
        <v>74</v>
      </c>
      <c r="BO867" t="s">
        <v>74</v>
      </c>
      <c r="BP867" t="s">
        <v>74</v>
      </c>
      <c r="BQ867" t="s">
        <v>74</v>
      </c>
      <c r="BR867" t="s">
        <v>91</v>
      </c>
      <c r="BS867" t="s">
        <v>8997</v>
      </c>
      <c r="BT867" t="str">
        <f>HYPERLINK("https%3A%2F%2Fwww.webofscience.com%2Fwos%2Fwoscc%2Ffull-record%2FWOS:A1992KJ20800011","View Full Record in Web of Science")</f>
        <v>View Full Record in Web of Science</v>
      </c>
    </row>
    <row r="868" spans="1:72" x14ac:dyDescent="0.15">
      <c r="A868" t="s">
        <v>72</v>
      </c>
      <c r="B868" t="s">
        <v>8998</v>
      </c>
      <c r="C868" t="s">
        <v>74</v>
      </c>
      <c r="D868" t="s">
        <v>74</v>
      </c>
      <c r="E868" t="s">
        <v>74</v>
      </c>
      <c r="F868" t="s">
        <v>8998</v>
      </c>
      <c r="G868" t="s">
        <v>74</v>
      </c>
      <c r="H868" t="s">
        <v>74</v>
      </c>
      <c r="I868" t="s">
        <v>8999</v>
      </c>
      <c r="J868" t="s">
        <v>1991</v>
      </c>
      <c r="K868" t="s">
        <v>74</v>
      </c>
      <c r="L868" t="s">
        <v>74</v>
      </c>
      <c r="M868" t="s">
        <v>77</v>
      </c>
      <c r="N868" t="s">
        <v>78</v>
      </c>
      <c r="O868" t="s">
        <v>74</v>
      </c>
      <c r="P868" t="s">
        <v>74</v>
      </c>
      <c r="Q868" t="s">
        <v>74</v>
      </c>
      <c r="R868" t="s">
        <v>74</v>
      </c>
      <c r="S868" t="s">
        <v>74</v>
      </c>
      <c r="T868" t="s">
        <v>74</v>
      </c>
      <c r="U868" t="s">
        <v>9000</v>
      </c>
      <c r="V868" t="s">
        <v>9001</v>
      </c>
      <c r="W868" t="s">
        <v>9002</v>
      </c>
      <c r="X868" t="s">
        <v>7138</v>
      </c>
      <c r="Y868" t="s">
        <v>9003</v>
      </c>
      <c r="Z868" t="s">
        <v>74</v>
      </c>
      <c r="AA868" t="s">
        <v>9004</v>
      </c>
      <c r="AB868" t="s">
        <v>74</v>
      </c>
      <c r="AC868" t="s">
        <v>74</v>
      </c>
      <c r="AD868" t="s">
        <v>74</v>
      </c>
      <c r="AE868" t="s">
        <v>74</v>
      </c>
      <c r="AF868" t="s">
        <v>74</v>
      </c>
      <c r="AG868">
        <v>60</v>
      </c>
      <c r="AH868">
        <v>34</v>
      </c>
      <c r="AI868">
        <v>35</v>
      </c>
      <c r="AJ868">
        <v>0</v>
      </c>
      <c r="AK868">
        <v>1</v>
      </c>
      <c r="AL868" t="s">
        <v>256</v>
      </c>
      <c r="AM868" t="s">
        <v>257</v>
      </c>
      <c r="AN868" t="s">
        <v>258</v>
      </c>
      <c r="AO868" t="s">
        <v>1997</v>
      </c>
      <c r="AP868" t="s">
        <v>74</v>
      </c>
      <c r="AQ868" t="s">
        <v>74</v>
      </c>
      <c r="AR868" t="s">
        <v>1991</v>
      </c>
      <c r="AS868" t="s">
        <v>1998</v>
      </c>
      <c r="AT868" t="s">
        <v>8585</v>
      </c>
      <c r="AU868">
        <v>1992</v>
      </c>
      <c r="AV868">
        <v>11</v>
      </c>
      <c r="AW868">
        <v>6</v>
      </c>
      <c r="AX868" t="s">
        <v>74</v>
      </c>
      <c r="AY868" t="s">
        <v>74</v>
      </c>
      <c r="AZ868" t="s">
        <v>74</v>
      </c>
      <c r="BA868" t="s">
        <v>74</v>
      </c>
      <c r="BB868">
        <v>1392</v>
      </c>
      <c r="BC868">
        <v>1405</v>
      </c>
      <c r="BD868" t="s">
        <v>74</v>
      </c>
      <c r="BE868" t="s">
        <v>9005</v>
      </c>
      <c r="BF868" t="str">
        <f>HYPERLINK("http://dx.doi.org/10.1029/92TC00599","http://dx.doi.org/10.1029/92TC00599")</f>
        <v>http://dx.doi.org/10.1029/92TC00599</v>
      </c>
      <c r="BG868" t="s">
        <v>74</v>
      </c>
      <c r="BH868" t="s">
        <v>74</v>
      </c>
      <c r="BI868">
        <v>14</v>
      </c>
      <c r="BJ868" t="s">
        <v>727</v>
      </c>
      <c r="BK868" t="s">
        <v>88</v>
      </c>
      <c r="BL868" t="s">
        <v>727</v>
      </c>
      <c r="BM868" t="s">
        <v>9006</v>
      </c>
      <c r="BN868" t="s">
        <v>74</v>
      </c>
      <c r="BO868" t="s">
        <v>74</v>
      </c>
      <c r="BP868" t="s">
        <v>74</v>
      </c>
      <c r="BQ868" t="s">
        <v>74</v>
      </c>
      <c r="BR868" t="s">
        <v>91</v>
      </c>
      <c r="BS868" t="s">
        <v>9007</v>
      </c>
      <c r="BT868" t="str">
        <f>HYPERLINK("https%3A%2F%2Fwww.webofscience.com%2Fwos%2Fwoscc%2Ffull-record%2FWOS:A1992KF82900020","View Full Record in Web of Science")</f>
        <v>View Full Record in Web of Science</v>
      </c>
    </row>
    <row r="869" spans="1:72" x14ac:dyDescent="0.15">
      <c r="A869" t="s">
        <v>72</v>
      </c>
      <c r="B869" t="s">
        <v>9008</v>
      </c>
      <c r="C869" t="s">
        <v>74</v>
      </c>
      <c r="D869" t="s">
        <v>74</v>
      </c>
      <c r="E869" t="s">
        <v>74</v>
      </c>
      <c r="F869" t="s">
        <v>9008</v>
      </c>
      <c r="G869" t="s">
        <v>74</v>
      </c>
      <c r="H869" t="s">
        <v>74</v>
      </c>
      <c r="I869" t="s">
        <v>9009</v>
      </c>
      <c r="J869" t="s">
        <v>9010</v>
      </c>
      <c r="K869" t="s">
        <v>74</v>
      </c>
      <c r="L869" t="s">
        <v>74</v>
      </c>
      <c r="M869" t="s">
        <v>77</v>
      </c>
      <c r="N869" t="s">
        <v>78</v>
      </c>
      <c r="O869" t="s">
        <v>74</v>
      </c>
      <c r="P869" t="s">
        <v>74</v>
      </c>
      <c r="Q869" t="s">
        <v>74</v>
      </c>
      <c r="R869" t="s">
        <v>74</v>
      </c>
      <c r="S869" t="s">
        <v>74</v>
      </c>
      <c r="T869" t="s">
        <v>74</v>
      </c>
      <c r="U869" t="s">
        <v>9011</v>
      </c>
      <c r="V869" t="s">
        <v>9012</v>
      </c>
      <c r="W869" t="s">
        <v>74</v>
      </c>
      <c r="X869" t="s">
        <v>74</v>
      </c>
      <c r="Y869" t="s">
        <v>9013</v>
      </c>
      <c r="Z869" t="s">
        <v>74</v>
      </c>
      <c r="AA869" t="s">
        <v>9014</v>
      </c>
      <c r="AB869" t="s">
        <v>9015</v>
      </c>
      <c r="AC869" t="s">
        <v>74</v>
      </c>
      <c r="AD869" t="s">
        <v>74</v>
      </c>
      <c r="AE869" t="s">
        <v>74</v>
      </c>
      <c r="AF869" t="s">
        <v>74</v>
      </c>
      <c r="AG869">
        <v>28</v>
      </c>
      <c r="AH869">
        <v>2</v>
      </c>
      <c r="AI869">
        <v>2</v>
      </c>
      <c r="AJ869">
        <v>0</v>
      </c>
      <c r="AK869">
        <v>1</v>
      </c>
      <c r="AL869" t="s">
        <v>9016</v>
      </c>
      <c r="AM869" t="s">
        <v>430</v>
      </c>
      <c r="AN869" t="s">
        <v>9017</v>
      </c>
      <c r="AO869" t="s">
        <v>1335</v>
      </c>
      <c r="AP869" t="s">
        <v>74</v>
      </c>
      <c r="AQ869" t="s">
        <v>74</v>
      </c>
      <c r="AR869" t="s">
        <v>9018</v>
      </c>
      <c r="AS869" t="s">
        <v>9019</v>
      </c>
      <c r="AT869" t="s">
        <v>9020</v>
      </c>
      <c r="AU869">
        <v>1992</v>
      </c>
      <c r="AV869">
        <v>338</v>
      </c>
      <c r="AW869">
        <v>1285</v>
      </c>
      <c r="AX869" t="s">
        <v>74</v>
      </c>
      <c r="AY869" t="s">
        <v>74</v>
      </c>
      <c r="AZ869" t="s">
        <v>74</v>
      </c>
      <c r="BA869" t="s">
        <v>74</v>
      </c>
      <c r="BB869">
        <v>209</v>
      </c>
      <c r="BC869">
        <v>218</v>
      </c>
      <c r="BD869" t="s">
        <v>74</v>
      </c>
      <c r="BE869" t="s">
        <v>9021</v>
      </c>
      <c r="BF869" t="str">
        <f>HYPERLINK("http://dx.doi.org/10.1098/rstb.1992.0140","http://dx.doi.org/10.1098/rstb.1992.0140")</f>
        <v>http://dx.doi.org/10.1098/rstb.1992.0140</v>
      </c>
      <c r="BG869" t="s">
        <v>74</v>
      </c>
      <c r="BH869" t="s">
        <v>74</v>
      </c>
      <c r="BI869">
        <v>10</v>
      </c>
      <c r="BJ869" t="s">
        <v>863</v>
      </c>
      <c r="BK869" t="s">
        <v>88</v>
      </c>
      <c r="BL869" t="s">
        <v>864</v>
      </c>
      <c r="BM869" t="s">
        <v>9022</v>
      </c>
      <c r="BN869" t="s">
        <v>74</v>
      </c>
      <c r="BO869" t="s">
        <v>74</v>
      </c>
      <c r="BP869" t="s">
        <v>74</v>
      </c>
      <c r="BQ869" t="s">
        <v>74</v>
      </c>
      <c r="BR869" t="s">
        <v>91</v>
      </c>
      <c r="BS869" t="s">
        <v>9023</v>
      </c>
      <c r="BT869" t="str">
        <f>HYPERLINK("https%3A%2F%2Fwww.webofscience.com%2Fwos%2Fwoscc%2Ffull-record%2FWOS:A1992KB19800002","View Full Record in Web of Science")</f>
        <v>View Full Record in Web of Science</v>
      </c>
    </row>
    <row r="870" spans="1:72" x14ac:dyDescent="0.15">
      <c r="A870" t="s">
        <v>72</v>
      </c>
      <c r="B870" t="s">
        <v>9024</v>
      </c>
      <c r="C870" t="s">
        <v>74</v>
      </c>
      <c r="D870" t="s">
        <v>74</v>
      </c>
      <c r="E870" t="s">
        <v>74</v>
      </c>
      <c r="F870" t="s">
        <v>9024</v>
      </c>
      <c r="G870" t="s">
        <v>74</v>
      </c>
      <c r="H870" t="s">
        <v>74</v>
      </c>
      <c r="I870" t="s">
        <v>9025</v>
      </c>
      <c r="J870" t="s">
        <v>9010</v>
      </c>
      <c r="K870" t="s">
        <v>74</v>
      </c>
      <c r="L870" t="s">
        <v>74</v>
      </c>
      <c r="M870" t="s">
        <v>77</v>
      </c>
      <c r="N870" t="s">
        <v>78</v>
      </c>
      <c r="O870" t="s">
        <v>74</v>
      </c>
      <c r="P870" t="s">
        <v>74</v>
      </c>
      <c r="Q870" t="s">
        <v>74</v>
      </c>
      <c r="R870" t="s">
        <v>74</v>
      </c>
      <c r="S870" t="s">
        <v>74</v>
      </c>
      <c r="T870" t="s">
        <v>74</v>
      </c>
      <c r="U870" t="s">
        <v>74</v>
      </c>
      <c r="V870" t="s">
        <v>9026</v>
      </c>
      <c r="W870" t="s">
        <v>9027</v>
      </c>
      <c r="X870" t="s">
        <v>138</v>
      </c>
      <c r="Y870" t="s">
        <v>9028</v>
      </c>
      <c r="Z870" t="s">
        <v>74</v>
      </c>
      <c r="AA870" t="s">
        <v>74</v>
      </c>
      <c r="AB870" t="s">
        <v>9029</v>
      </c>
      <c r="AC870" t="s">
        <v>74</v>
      </c>
      <c r="AD870" t="s">
        <v>74</v>
      </c>
      <c r="AE870" t="s">
        <v>74</v>
      </c>
      <c r="AF870" t="s">
        <v>74</v>
      </c>
      <c r="AG870">
        <v>42</v>
      </c>
      <c r="AH870">
        <v>13</v>
      </c>
      <c r="AI870">
        <v>14</v>
      </c>
      <c r="AJ870">
        <v>1</v>
      </c>
      <c r="AK870">
        <v>2</v>
      </c>
      <c r="AL870" t="s">
        <v>9016</v>
      </c>
      <c r="AM870" t="s">
        <v>430</v>
      </c>
      <c r="AN870" t="s">
        <v>9017</v>
      </c>
      <c r="AO870" t="s">
        <v>1335</v>
      </c>
      <c r="AP870" t="s">
        <v>9030</v>
      </c>
      <c r="AQ870" t="s">
        <v>74</v>
      </c>
      <c r="AR870" t="s">
        <v>9018</v>
      </c>
      <c r="AS870" t="s">
        <v>9019</v>
      </c>
      <c r="AT870" t="s">
        <v>9020</v>
      </c>
      <c r="AU870">
        <v>1992</v>
      </c>
      <c r="AV870">
        <v>338</v>
      </c>
      <c r="AW870">
        <v>1285</v>
      </c>
      <c r="AX870" t="s">
        <v>74</v>
      </c>
      <c r="AY870" t="s">
        <v>74</v>
      </c>
      <c r="AZ870" t="s">
        <v>74</v>
      </c>
      <c r="BA870" t="s">
        <v>74</v>
      </c>
      <c r="BB870">
        <v>269</v>
      </c>
      <c r="BC870">
        <v>277</v>
      </c>
      <c r="BD870" t="s">
        <v>74</v>
      </c>
      <c r="BE870" t="s">
        <v>9031</v>
      </c>
      <c r="BF870" t="str">
        <f>HYPERLINK("http://dx.doi.org/10.1098/rstb.1992.0147","http://dx.doi.org/10.1098/rstb.1992.0147")</f>
        <v>http://dx.doi.org/10.1098/rstb.1992.0147</v>
      </c>
      <c r="BG870" t="s">
        <v>74</v>
      </c>
      <c r="BH870" t="s">
        <v>74</v>
      </c>
      <c r="BI870">
        <v>9</v>
      </c>
      <c r="BJ870" t="s">
        <v>863</v>
      </c>
      <c r="BK870" t="s">
        <v>88</v>
      </c>
      <c r="BL870" t="s">
        <v>864</v>
      </c>
      <c r="BM870" t="s">
        <v>9022</v>
      </c>
      <c r="BN870" t="s">
        <v>74</v>
      </c>
      <c r="BO870" t="s">
        <v>74</v>
      </c>
      <c r="BP870" t="s">
        <v>74</v>
      </c>
      <c r="BQ870" t="s">
        <v>74</v>
      </c>
      <c r="BR870" t="s">
        <v>91</v>
      </c>
      <c r="BS870" t="s">
        <v>9032</v>
      </c>
      <c r="BT870" t="str">
        <f>HYPERLINK("https%3A%2F%2Fwww.webofscience.com%2Fwos%2Fwoscc%2Ffull-record%2FWOS:A1992KB19800009","View Full Record in Web of Science")</f>
        <v>View Full Record in Web of Science</v>
      </c>
    </row>
    <row r="871" spans="1:72" x14ac:dyDescent="0.15">
      <c r="A871" t="s">
        <v>72</v>
      </c>
      <c r="B871" t="s">
        <v>9033</v>
      </c>
      <c r="C871" t="s">
        <v>74</v>
      </c>
      <c r="D871" t="s">
        <v>74</v>
      </c>
      <c r="E871" t="s">
        <v>74</v>
      </c>
      <c r="F871" t="s">
        <v>9033</v>
      </c>
      <c r="G871" t="s">
        <v>74</v>
      </c>
      <c r="H871" t="s">
        <v>74</v>
      </c>
      <c r="I871" t="s">
        <v>9034</v>
      </c>
      <c r="J871" t="s">
        <v>1328</v>
      </c>
      <c r="K871" t="s">
        <v>74</v>
      </c>
      <c r="L871" t="s">
        <v>74</v>
      </c>
      <c r="M871" t="s">
        <v>77</v>
      </c>
      <c r="N871" t="s">
        <v>78</v>
      </c>
      <c r="O871" t="s">
        <v>74</v>
      </c>
      <c r="P871" t="s">
        <v>74</v>
      </c>
      <c r="Q871" t="s">
        <v>74</v>
      </c>
      <c r="R871" t="s">
        <v>74</v>
      </c>
      <c r="S871" t="s">
        <v>74</v>
      </c>
      <c r="T871" t="s">
        <v>74</v>
      </c>
      <c r="U871" t="s">
        <v>74</v>
      </c>
      <c r="V871" t="s">
        <v>9035</v>
      </c>
      <c r="W871" t="s">
        <v>74</v>
      </c>
      <c r="X871" t="s">
        <v>74</v>
      </c>
      <c r="Y871" t="s">
        <v>9036</v>
      </c>
      <c r="Z871" t="s">
        <v>74</v>
      </c>
      <c r="AA871" t="s">
        <v>74</v>
      </c>
      <c r="AB871" t="s">
        <v>74</v>
      </c>
      <c r="AC871" t="s">
        <v>74</v>
      </c>
      <c r="AD871" t="s">
        <v>74</v>
      </c>
      <c r="AE871" t="s">
        <v>74</v>
      </c>
      <c r="AF871" t="s">
        <v>74</v>
      </c>
      <c r="AG871">
        <v>4</v>
      </c>
      <c r="AH871">
        <v>6</v>
      </c>
      <c r="AI871">
        <v>6</v>
      </c>
      <c r="AJ871">
        <v>0</v>
      </c>
      <c r="AK871">
        <v>6</v>
      </c>
      <c r="AL871" t="s">
        <v>1333</v>
      </c>
      <c r="AM871" t="s">
        <v>430</v>
      </c>
      <c r="AN871" t="s">
        <v>1334</v>
      </c>
      <c r="AO871" t="s">
        <v>1335</v>
      </c>
      <c r="AP871" t="s">
        <v>74</v>
      </c>
      <c r="AQ871" t="s">
        <v>74</v>
      </c>
      <c r="AR871" t="s">
        <v>1336</v>
      </c>
      <c r="AS871" t="s">
        <v>1337</v>
      </c>
      <c r="AT871" t="s">
        <v>9020</v>
      </c>
      <c r="AU871">
        <v>1992</v>
      </c>
      <c r="AV871">
        <v>338</v>
      </c>
      <c r="AW871">
        <v>1285</v>
      </c>
      <c r="AX871" t="s">
        <v>74</v>
      </c>
      <c r="AY871" t="s">
        <v>74</v>
      </c>
      <c r="AZ871" t="s">
        <v>74</v>
      </c>
      <c r="BA871" t="s">
        <v>74</v>
      </c>
      <c r="BB871">
        <v>201</v>
      </c>
      <c r="BC871">
        <v>208</v>
      </c>
      <c r="BD871" t="s">
        <v>74</v>
      </c>
      <c r="BE871" t="s">
        <v>9037</v>
      </c>
      <c r="BF871" t="str">
        <f>HYPERLINK("http://dx.doi.org/10.1098/rstb.1992.0139","http://dx.doi.org/10.1098/rstb.1992.0139")</f>
        <v>http://dx.doi.org/10.1098/rstb.1992.0139</v>
      </c>
      <c r="BG871" t="s">
        <v>74</v>
      </c>
      <c r="BH871" t="s">
        <v>74</v>
      </c>
      <c r="BI871">
        <v>8</v>
      </c>
      <c r="BJ871" t="s">
        <v>863</v>
      </c>
      <c r="BK871" t="s">
        <v>88</v>
      </c>
      <c r="BL871" t="s">
        <v>864</v>
      </c>
      <c r="BM871" t="s">
        <v>9022</v>
      </c>
      <c r="BN871" t="s">
        <v>74</v>
      </c>
      <c r="BO871" t="s">
        <v>74</v>
      </c>
      <c r="BP871" t="s">
        <v>74</v>
      </c>
      <c r="BQ871" t="s">
        <v>74</v>
      </c>
      <c r="BR871" t="s">
        <v>91</v>
      </c>
      <c r="BS871" t="s">
        <v>9038</v>
      </c>
      <c r="BT871" t="str">
        <f>HYPERLINK("https%3A%2F%2Fwww.webofscience.com%2Fwos%2Fwoscc%2Ffull-record%2FWOS:A1992KB19800001","View Full Record in Web of Science")</f>
        <v>View Full Record in Web of Science</v>
      </c>
    </row>
    <row r="872" spans="1:72" x14ac:dyDescent="0.15">
      <c r="A872" t="s">
        <v>72</v>
      </c>
      <c r="B872" t="s">
        <v>9039</v>
      </c>
      <c r="C872" t="s">
        <v>74</v>
      </c>
      <c r="D872" t="s">
        <v>74</v>
      </c>
      <c r="E872" t="s">
        <v>74</v>
      </c>
      <c r="F872" t="s">
        <v>9039</v>
      </c>
      <c r="G872" t="s">
        <v>74</v>
      </c>
      <c r="H872" t="s">
        <v>74</v>
      </c>
      <c r="I872" t="s">
        <v>9040</v>
      </c>
      <c r="J872" t="s">
        <v>1328</v>
      </c>
      <c r="K872" t="s">
        <v>74</v>
      </c>
      <c r="L872" t="s">
        <v>74</v>
      </c>
      <c r="M872" t="s">
        <v>77</v>
      </c>
      <c r="N872" t="s">
        <v>78</v>
      </c>
      <c r="O872" t="s">
        <v>74</v>
      </c>
      <c r="P872" t="s">
        <v>74</v>
      </c>
      <c r="Q872" t="s">
        <v>74</v>
      </c>
      <c r="R872" t="s">
        <v>74</v>
      </c>
      <c r="S872" t="s">
        <v>74</v>
      </c>
      <c r="T872" t="s">
        <v>74</v>
      </c>
      <c r="U872" t="s">
        <v>9041</v>
      </c>
      <c r="V872" t="s">
        <v>9042</v>
      </c>
      <c r="W872" t="s">
        <v>9043</v>
      </c>
      <c r="X872" t="s">
        <v>138</v>
      </c>
      <c r="Y872" t="s">
        <v>9044</v>
      </c>
      <c r="Z872" t="s">
        <v>74</v>
      </c>
      <c r="AA872" t="s">
        <v>9045</v>
      </c>
      <c r="AB872" t="s">
        <v>9046</v>
      </c>
      <c r="AC872" t="s">
        <v>74</v>
      </c>
      <c r="AD872" t="s">
        <v>74</v>
      </c>
      <c r="AE872" t="s">
        <v>74</v>
      </c>
      <c r="AF872" t="s">
        <v>74</v>
      </c>
      <c r="AG872">
        <v>30</v>
      </c>
      <c r="AH872">
        <v>4</v>
      </c>
      <c r="AI872">
        <v>5</v>
      </c>
      <c r="AJ872">
        <v>0</v>
      </c>
      <c r="AK872">
        <v>6</v>
      </c>
      <c r="AL872" t="s">
        <v>1333</v>
      </c>
      <c r="AM872" t="s">
        <v>430</v>
      </c>
      <c r="AN872" t="s">
        <v>1334</v>
      </c>
      <c r="AO872" t="s">
        <v>1335</v>
      </c>
      <c r="AP872" t="s">
        <v>74</v>
      </c>
      <c r="AQ872" t="s">
        <v>74</v>
      </c>
      <c r="AR872" t="s">
        <v>1336</v>
      </c>
      <c r="AS872" t="s">
        <v>1337</v>
      </c>
      <c r="AT872" t="s">
        <v>9020</v>
      </c>
      <c r="AU872">
        <v>1992</v>
      </c>
      <c r="AV872">
        <v>338</v>
      </c>
      <c r="AW872">
        <v>1285</v>
      </c>
      <c r="AX872" t="s">
        <v>74</v>
      </c>
      <c r="AY872" t="s">
        <v>74</v>
      </c>
      <c r="AZ872" t="s">
        <v>74</v>
      </c>
      <c r="BA872" t="s">
        <v>74</v>
      </c>
      <c r="BB872">
        <v>219</v>
      </c>
      <c r="BC872">
        <v>226</v>
      </c>
      <c r="BD872" t="s">
        <v>74</v>
      </c>
      <c r="BE872" t="s">
        <v>9047</v>
      </c>
      <c r="BF872" t="str">
        <f>HYPERLINK("http://dx.doi.org/10.1098/rstb.1992.0141","http://dx.doi.org/10.1098/rstb.1992.0141")</f>
        <v>http://dx.doi.org/10.1098/rstb.1992.0141</v>
      </c>
      <c r="BG872" t="s">
        <v>74</v>
      </c>
      <c r="BH872" t="s">
        <v>74</v>
      </c>
      <c r="BI872">
        <v>8</v>
      </c>
      <c r="BJ872" t="s">
        <v>863</v>
      </c>
      <c r="BK872" t="s">
        <v>88</v>
      </c>
      <c r="BL872" t="s">
        <v>864</v>
      </c>
      <c r="BM872" t="s">
        <v>9022</v>
      </c>
      <c r="BN872" t="s">
        <v>74</v>
      </c>
      <c r="BO872" t="s">
        <v>74</v>
      </c>
      <c r="BP872" t="s">
        <v>74</v>
      </c>
      <c r="BQ872" t="s">
        <v>74</v>
      </c>
      <c r="BR872" t="s">
        <v>91</v>
      </c>
      <c r="BS872" t="s">
        <v>9048</v>
      </c>
      <c r="BT872" t="str">
        <f>HYPERLINK("https%3A%2F%2Fwww.webofscience.com%2Fwos%2Fwoscc%2Ffull-record%2FWOS:A1992KB19800003","View Full Record in Web of Science")</f>
        <v>View Full Record in Web of Science</v>
      </c>
    </row>
    <row r="873" spans="1:72" x14ac:dyDescent="0.15">
      <c r="A873" t="s">
        <v>72</v>
      </c>
      <c r="B873" t="s">
        <v>4016</v>
      </c>
      <c r="C873" t="s">
        <v>74</v>
      </c>
      <c r="D873" t="s">
        <v>74</v>
      </c>
      <c r="E873" t="s">
        <v>74</v>
      </c>
      <c r="F873" t="s">
        <v>4016</v>
      </c>
      <c r="G873" t="s">
        <v>74</v>
      </c>
      <c r="H873" t="s">
        <v>74</v>
      </c>
      <c r="I873" t="s">
        <v>9049</v>
      </c>
      <c r="J873" t="s">
        <v>1328</v>
      </c>
      <c r="K873" t="s">
        <v>74</v>
      </c>
      <c r="L873" t="s">
        <v>74</v>
      </c>
      <c r="M873" t="s">
        <v>77</v>
      </c>
      <c r="N873" t="s">
        <v>78</v>
      </c>
      <c r="O873" t="s">
        <v>74</v>
      </c>
      <c r="P873" t="s">
        <v>74</v>
      </c>
      <c r="Q873" t="s">
        <v>74</v>
      </c>
      <c r="R873" t="s">
        <v>74</v>
      </c>
      <c r="S873" t="s">
        <v>74</v>
      </c>
      <c r="T873" t="s">
        <v>74</v>
      </c>
      <c r="U873" t="s">
        <v>9050</v>
      </c>
      <c r="V873" t="s">
        <v>9051</v>
      </c>
      <c r="W873" t="s">
        <v>74</v>
      </c>
      <c r="X873" t="s">
        <v>74</v>
      </c>
      <c r="Y873" t="s">
        <v>9052</v>
      </c>
      <c r="Z873" t="s">
        <v>74</v>
      </c>
      <c r="AA873" t="s">
        <v>9053</v>
      </c>
      <c r="AB873" t="s">
        <v>74</v>
      </c>
      <c r="AC873" t="s">
        <v>74</v>
      </c>
      <c r="AD873" t="s">
        <v>74</v>
      </c>
      <c r="AE873" t="s">
        <v>74</v>
      </c>
      <c r="AF873" t="s">
        <v>74</v>
      </c>
      <c r="AG873">
        <v>49</v>
      </c>
      <c r="AH873">
        <v>7</v>
      </c>
      <c r="AI873">
        <v>7</v>
      </c>
      <c r="AJ873">
        <v>0</v>
      </c>
      <c r="AK873">
        <v>20</v>
      </c>
      <c r="AL873" t="s">
        <v>1333</v>
      </c>
      <c r="AM873" t="s">
        <v>430</v>
      </c>
      <c r="AN873" t="s">
        <v>1334</v>
      </c>
      <c r="AO873" t="s">
        <v>1335</v>
      </c>
      <c r="AP873" t="s">
        <v>74</v>
      </c>
      <c r="AQ873" t="s">
        <v>74</v>
      </c>
      <c r="AR873" t="s">
        <v>1336</v>
      </c>
      <c r="AS873" t="s">
        <v>1337</v>
      </c>
      <c r="AT873" t="s">
        <v>9020</v>
      </c>
      <c r="AU873">
        <v>1992</v>
      </c>
      <c r="AV873">
        <v>338</v>
      </c>
      <c r="AW873">
        <v>1285</v>
      </c>
      <c r="AX873" t="s">
        <v>74</v>
      </c>
      <c r="AY873" t="s">
        <v>74</v>
      </c>
      <c r="AZ873" t="s">
        <v>74</v>
      </c>
      <c r="BA873" t="s">
        <v>74</v>
      </c>
      <c r="BB873">
        <v>227</v>
      </c>
      <c r="BC873">
        <v>234</v>
      </c>
      <c r="BD873" t="s">
        <v>74</v>
      </c>
      <c r="BE873" t="s">
        <v>9054</v>
      </c>
      <c r="BF873" t="str">
        <f>HYPERLINK("http://dx.doi.org/10.1098/rstb.1992.0142","http://dx.doi.org/10.1098/rstb.1992.0142")</f>
        <v>http://dx.doi.org/10.1098/rstb.1992.0142</v>
      </c>
      <c r="BG873" t="s">
        <v>74</v>
      </c>
      <c r="BH873" t="s">
        <v>74</v>
      </c>
      <c r="BI873">
        <v>8</v>
      </c>
      <c r="BJ873" t="s">
        <v>863</v>
      </c>
      <c r="BK873" t="s">
        <v>88</v>
      </c>
      <c r="BL873" t="s">
        <v>864</v>
      </c>
      <c r="BM873" t="s">
        <v>9022</v>
      </c>
      <c r="BN873" t="s">
        <v>74</v>
      </c>
      <c r="BO873" t="s">
        <v>74</v>
      </c>
      <c r="BP873" t="s">
        <v>74</v>
      </c>
      <c r="BQ873" t="s">
        <v>74</v>
      </c>
      <c r="BR873" t="s">
        <v>91</v>
      </c>
      <c r="BS873" t="s">
        <v>9055</v>
      </c>
      <c r="BT873" t="str">
        <f>HYPERLINK("https%3A%2F%2Fwww.webofscience.com%2Fwos%2Fwoscc%2Ffull-record%2FWOS:A1992KB19800004","View Full Record in Web of Science")</f>
        <v>View Full Record in Web of Science</v>
      </c>
    </row>
    <row r="874" spans="1:72" x14ac:dyDescent="0.15">
      <c r="A874" t="s">
        <v>72</v>
      </c>
      <c r="B874" t="s">
        <v>9056</v>
      </c>
      <c r="C874" t="s">
        <v>74</v>
      </c>
      <c r="D874" t="s">
        <v>74</v>
      </c>
      <c r="E874" t="s">
        <v>74</v>
      </c>
      <c r="F874" t="s">
        <v>9056</v>
      </c>
      <c r="G874" t="s">
        <v>74</v>
      </c>
      <c r="H874" t="s">
        <v>74</v>
      </c>
      <c r="I874" t="s">
        <v>9057</v>
      </c>
      <c r="J874" t="s">
        <v>1328</v>
      </c>
      <c r="K874" t="s">
        <v>74</v>
      </c>
      <c r="L874" t="s">
        <v>74</v>
      </c>
      <c r="M874" t="s">
        <v>77</v>
      </c>
      <c r="N874" t="s">
        <v>78</v>
      </c>
      <c r="O874" t="s">
        <v>74</v>
      </c>
      <c r="P874" t="s">
        <v>74</v>
      </c>
      <c r="Q874" t="s">
        <v>74</v>
      </c>
      <c r="R874" t="s">
        <v>74</v>
      </c>
      <c r="S874" t="s">
        <v>74</v>
      </c>
      <c r="T874" t="s">
        <v>74</v>
      </c>
      <c r="U874" t="s">
        <v>9058</v>
      </c>
      <c r="V874" t="s">
        <v>9059</v>
      </c>
      <c r="W874" t="s">
        <v>74</v>
      </c>
      <c r="X874" t="s">
        <v>74</v>
      </c>
      <c r="Y874" t="s">
        <v>9060</v>
      </c>
      <c r="Z874" t="s">
        <v>74</v>
      </c>
      <c r="AA874" t="s">
        <v>9061</v>
      </c>
      <c r="AB874" t="s">
        <v>74</v>
      </c>
      <c r="AC874" t="s">
        <v>74</v>
      </c>
      <c r="AD874" t="s">
        <v>74</v>
      </c>
      <c r="AE874" t="s">
        <v>74</v>
      </c>
      <c r="AF874" t="s">
        <v>74</v>
      </c>
      <c r="AG874">
        <v>30</v>
      </c>
      <c r="AH874">
        <v>29</v>
      </c>
      <c r="AI874">
        <v>31</v>
      </c>
      <c r="AJ874">
        <v>1</v>
      </c>
      <c r="AK874">
        <v>8</v>
      </c>
      <c r="AL874" t="s">
        <v>1333</v>
      </c>
      <c r="AM874" t="s">
        <v>430</v>
      </c>
      <c r="AN874" t="s">
        <v>1334</v>
      </c>
      <c r="AO874" t="s">
        <v>1335</v>
      </c>
      <c r="AP874" t="s">
        <v>74</v>
      </c>
      <c r="AQ874" t="s">
        <v>74</v>
      </c>
      <c r="AR874" t="s">
        <v>1336</v>
      </c>
      <c r="AS874" t="s">
        <v>1337</v>
      </c>
      <c r="AT874" t="s">
        <v>9020</v>
      </c>
      <c r="AU874">
        <v>1992</v>
      </c>
      <c r="AV874">
        <v>338</v>
      </c>
      <c r="AW874">
        <v>1285</v>
      </c>
      <c r="AX874" t="s">
        <v>74</v>
      </c>
      <c r="AY874" t="s">
        <v>74</v>
      </c>
      <c r="AZ874" t="s">
        <v>74</v>
      </c>
      <c r="BA874" t="s">
        <v>74</v>
      </c>
      <c r="BB874">
        <v>235</v>
      </c>
      <c r="BC874">
        <v>242</v>
      </c>
      <c r="BD874" t="s">
        <v>74</v>
      </c>
      <c r="BE874" t="s">
        <v>9062</v>
      </c>
      <c r="BF874" t="str">
        <f>HYPERLINK("http://dx.doi.org/10.1098/rstb.1992.0143","http://dx.doi.org/10.1098/rstb.1992.0143")</f>
        <v>http://dx.doi.org/10.1098/rstb.1992.0143</v>
      </c>
      <c r="BG874" t="s">
        <v>74</v>
      </c>
      <c r="BH874" t="s">
        <v>74</v>
      </c>
      <c r="BI874">
        <v>8</v>
      </c>
      <c r="BJ874" t="s">
        <v>863</v>
      </c>
      <c r="BK874" t="s">
        <v>88</v>
      </c>
      <c r="BL874" t="s">
        <v>864</v>
      </c>
      <c r="BM874" t="s">
        <v>9022</v>
      </c>
      <c r="BN874" t="s">
        <v>74</v>
      </c>
      <c r="BO874" t="s">
        <v>74</v>
      </c>
      <c r="BP874" t="s">
        <v>74</v>
      </c>
      <c r="BQ874" t="s">
        <v>74</v>
      </c>
      <c r="BR874" t="s">
        <v>91</v>
      </c>
      <c r="BS874" t="s">
        <v>9063</v>
      </c>
      <c r="BT874" t="str">
        <f>HYPERLINK("https%3A%2F%2Fwww.webofscience.com%2Fwos%2Fwoscc%2Ffull-record%2FWOS:A1992KB19800005","View Full Record in Web of Science")</f>
        <v>View Full Record in Web of Science</v>
      </c>
    </row>
    <row r="875" spans="1:72" x14ac:dyDescent="0.15">
      <c r="A875" t="s">
        <v>72</v>
      </c>
      <c r="B875" t="s">
        <v>9064</v>
      </c>
      <c r="C875" t="s">
        <v>74</v>
      </c>
      <c r="D875" t="s">
        <v>74</v>
      </c>
      <c r="E875" t="s">
        <v>74</v>
      </c>
      <c r="F875" t="s">
        <v>9064</v>
      </c>
      <c r="G875" t="s">
        <v>74</v>
      </c>
      <c r="H875" t="s">
        <v>74</v>
      </c>
      <c r="I875" t="s">
        <v>9065</v>
      </c>
      <c r="J875" t="s">
        <v>1328</v>
      </c>
      <c r="K875" t="s">
        <v>74</v>
      </c>
      <c r="L875" t="s">
        <v>74</v>
      </c>
      <c r="M875" t="s">
        <v>77</v>
      </c>
      <c r="N875" t="s">
        <v>78</v>
      </c>
      <c r="O875" t="s">
        <v>74</v>
      </c>
      <c r="P875" t="s">
        <v>74</v>
      </c>
      <c r="Q875" t="s">
        <v>74</v>
      </c>
      <c r="R875" t="s">
        <v>74</v>
      </c>
      <c r="S875" t="s">
        <v>74</v>
      </c>
      <c r="T875" t="s">
        <v>74</v>
      </c>
      <c r="U875" t="s">
        <v>9066</v>
      </c>
      <c r="V875" t="s">
        <v>9067</v>
      </c>
      <c r="W875" t="s">
        <v>9068</v>
      </c>
      <c r="X875" t="s">
        <v>9069</v>
      </c>
      <c r="Y875" t="s">
        <v>9070</v>
      </c>
      <c r="Z875" t="s">
        <v>74</v>
      </c>
      <c r="AA875" t="s">
        <v>9071</v>
      </c>
      <c r="AB875" t="s">
        <v>9072</v>
      </c>
      <c r="AC875" t="s">
        <v>74</v>
      </c>
      <c r="AD875" t="s">
        <v>74</v>
      </c>
      <c r="AE875" t="s">
        <v>74</v>
      </c>
      <c r="AF875" t="s">
        <v>74</v>
      </c>
      <c r="AG875">
        <v>18</v>
      </c>
      <c r="AH875">
        <v>27</v>
      </c>
      <c r="AI875">
        <v>28</v>
      </c>
      <c r="AJ875">
        <v>0</v>
      </c>
      <c r="AK875">
        <v>5</v>
      </c>
      <c r="AL875" t="s">
        <v>1333</v>
      </c>
      <c r="AM875" t="s">
        <v>430</v>
      </c>
      <c r="AN875" t="s">
        <v>1334</v>
      </c>
      <c r="AO875" t="s">
        <v>1335</v>
      </c>
      <c r="AP875" t="s">
        <v>74</v>
      </c>
      <c r="AQ875" t="s">
        <v>74</v>
      </c>
      <c r="AR875" t="s">
        <v>1336</v>
      </c>
      <c r="AS875" t="s">
        <v>1337</v>
      </c>
      <c r="AT875" t="s">
        <v>9020</v>
      </c>
      <c r="AU875">
        <v>1992</v>
      </c>
      <c r="AV875">
        <v>338</v>
      </c>
      <c r="AW875">
        <v>1285</v>
      </c>
      <c r="AX875" t="s">
        <v>74</v>
      </c>
      <c r="AY875" t="s">
        <v>74</v>
      </c>
      <c r="AZ875" t="s">
        <v>74</v>
      </c>
      <c r="BA875" t="s">
        <v>74</v>
      </c>
      <c r="BB875">
        <v>251</v>
      </c>
      <c r="BC875">
        <v>257</v>
      </c>
      <c r="BD875" t="s">
        <v>74</v>
      </c>
      <c r="BE875" t="s">
        <v>9073</v>
      </c>
      <c r="BF875" t="str">
        <f>HYPERLINK("http://dx.doi.org/10.1098/rstb.1992.0145","http://dx.doi.org/10.1098/rstb.1992.0145")</f>
        <v>http://dx.doi.org/10.1098/rstb.1992.0145</v>
      </c>
      <c r="BG875" t="s">
        <v>74</v>
      </c>
      <c r="BH875" t="s">
        <v>74</v>
      </c>
      <c r="BI875">
        <v>7</v>
      </c>
      <c r="BJ875" t="s">
        <v>863</v>
      </c>
      <c r="BK875" t="s">
        <v>88</v>
      </c>
      <c r="BL875" t="s">
        <v>864</v>
      </c>
      <c r="BM875" t="s">
        <v>9022</v>
      </c>
      <c r="BN875" t="s">
        <v>74</v>
      </c>
      <c r="BO875" t="s">
        <v>7179</v>
      </c>
      <c r="BP875" t="s">
        <v>74</v>
      </c>
      <c r="BQ875" t="s">
        <v>74</v>
      </c>
      <c r="BR875" t="s">
        <v>91</v>
      </c>
      <c r="BS875" t="s">
        <v>9074</v>
      </c>
      <c r="BT875" t="str">
        <f>HYPERLINK("https%3A%2F%2Fwww.webofscience.com%2Fwos%2Fwoscc%2Ffull-record%2FWOS:A1992KB19800007","View Full Record in Web of Science")</f>
        <v>View Full Record in Web of Science</v>
      </c>
    </row>
    <row r="876" spans="1:72" x14ac:dyDescent="0.15">
      <c r="A876" t="s">
        <v>72</v>
      </c>
      <c r="B876" t="s">
        <v>9075</v>
      </c>
      <c r="C876" t="s">
        <v>74</v>
      </c>
      <c r="D876" t="s">
        <v>74</v>
      </c>
      <c r="E876" t="s">
        <v>74</v>
      </c>
      <c r="F876" t="s">
        <v>9075</v>
      </c>
      <c r="G876" t="s">
        <v>74</v>
      </c>
      <c r="H876" t="s">
        <v>74</v>
      </c>
      <c r="I876" t="s">
        <v>9076</v>
      </c>
      <c r="J876" t="s">
        <v>1328</v>
      </c>
      <c r="K876" t="s">
        <v>74</v>
      </c>
      <c r="L876" t="s">
        <v>74</v>
      </c>
      <c r="M876" t="s">
        <v>77</v>
      </c>
      <c r="N876" t="s">
        <v>78</v>
      </c>
      <c r="O876" t="s">
        <v>74</v>
      </c>
      <c r="P876" t="s">
        <v>74</v>
      </c>
      <c r="Q876" t="s">
        <v>74</v>
      </c>
      <c r="R876" t="s">
        <v>74</v>
      </c>
      <c r="S876" t="s">
        <v>74</v>
      </c>
      <c r="T876" t="s">
        <v>74</v>
      </c>
      <c r="U876" t="s">
        <v>9077</v>
      </c>
      <c r="V876" t="s">
        <v>9078</v>
      </c>
      <c r="W876" t="s">
        <v>74</v>
      </c>
      <c r="X876" t="s">
        <v>74</v>
      </c>
      <c r="Y876" t="s">
        <v>9079</v>
      </c>
      <c r="Z876" t="s">
        <v>74</v>
      </c>
      <c r="AA876" t="s">
        <v>74</v>
      </c>
      <c r="AB876" t="s">
        <v>74</v>
      </c>
      <c r="AC876" t="s">
        <v>74</v>
      </c>
      <c r="AD876" t="s">
        <v>74</v>
      </c>
      <c r="AE876" t="s">
        <v>74</v>
      </c>
      <c r="AF876" t="s">
        <v>74</v>
      </c>
      <c r="AG876">
        <v>75</v>
      </c>
      <c r="AH876">
        <v>10</v>
      </c>
      <c r="AI876">
        <v>10</v>
      </c>
      <c r="AJ876">
        <v>0</v>
      </c>
      <c r="AK876">
        <v>5</v>
      </c>
      <c r="AL876" t="s">
        <v>1333</v>
      </c>
      <c r="AM876" t="s">
        <v>430</v>
      </c>
      <c r="AN876" t="s">
        <v>1334</v>
      </c>
      <c r="AO876" t="s">
        <v>1335</v>
      </c>
      <c r="AP876" t="s">
        <v>74</v>
      </c>
      <c r="AQ876" t="s">
        <v>74</v>
      </c>
      <c r="AR876" t="s">
        <v>1336</v>
      </c>
      <c r="AS876" t="s">
        <v>1337</v>
      </c>
      <c r="AT876" t="s">
        <v>9020</v>
      </c>
      <c r="AU876">
        <v>1992</v>
      </c>
      <c r="AV876">
        <v>338</v>
      </c>
      <c r="AW876">
        <v>1285</v>
      </c>
      <c r="AX876" t="s">
        <v>74</v>
      </c>
      <c r="AY876" t="s">
        <v>74</v>
      </c>
      <c r="AZ876" t="s">
        <v>74</v>
      </c>
      <c r="BA876" t="s">
        <v>74</v>
      </c>
      <c r="BB876">
        <v>259</v>
      </c>
      <c r="BC876">
        <v>267</v>
      </c>
      <c r="BD876" t="s">
        <v>74</v>
      </c>
      <c r="BE876" t="s">
        <v>9080</v>
      </c>
      <c r="BF876" t="str">
        <f>HYPERLINK("http://dx.doi.org/10.1098/rstb.1992.0146","http://dx.doi.org/10.1098/rstb.1992.0146")</f>
        <v>http://dx.doi.org/10.1098/rstb.1992.0146</v>
      </c>
      <c r="BG876" t="s">
        <v>74</v>
      </c>
      <c r="BH876" t="s">
        <v>74</v>
      </c>
      <c r="BI876">
        <v>9</v>
      </c>
      <c r="BJ876" t="s">
        <v>863</v>
      </c>
      <c r="BK876" t="s">
        <v>88</v>
      </c>
      <c r="BL876" t="s">
        <v>864</v>
      </c>
      <c r="BM876" t="s">
        <v>9022</v>
      </c>
      <c r="BN876" t="s">
        <v>74</v>
      </c>
      <c r="BO876" t="s">
        <v>74</v>
      </c>
      <c r="BP876" t="s">
        <v>74</v>
      </c>
      <c r="BQ876" t="s">
        <v>74</v>
      </c>
      <c r="BR876" t="s">
        <v>91</v>
      </c>
      <c r="BS876" t="s">
        <v>9081</v>
      </c>
      <c r="BT876" t="str">
        <f>HYPERLINK("https%3A%2F%2Fwww.webofscience.com%2Fwos%2Fwoscc%2Ffull-record%2FWOS:A1992KB19800008","View Full Record in Web of Science")</f>
        <v>View Full Record in Web of Science</v>
      </c>
    </row>
    <row r="877" spans="1:72" x14ac:dyDescent="0.15">
      <c r="A877" t="s">
        <v>72</v>
      </c>
      <c r="B877" t="s">
        <v>9082</v>
      </c>
      <c r="C877" t="s">
        <v>74</v>
      </c>
      <c r="D877" t="s">
        <v>74</v>
      </c>
      <c r="E877" t="s">
        <v>74</v>
      </c>
      <c r="F877" t="s">
        <v>9082</v>
      </c>
      <c r="G877" t="s">
        <v>74</v>
      </c>
      <c r="H877" t="s">
        <v>74</v>
      </c>
      <c r="I877" t="s">
        <v>9083</v>
      </c>
      <c r="J877" t="s">
        <v>1328</v>
      </c>
      <c r="K877" t="s">
        <v>74</v>
      </c>
      <c r="L877" t="s">
        <v>74</v>
      </c>
      <c r="M877" t="s">
        <v>77</v>
      </c>
      <c r="N877" t="s">
        <v>78</v>
      </c>
      <c r="O877" t="s">
        <v>74</v>
      </c>
      <c r="P877" t="s">
        <v>74</v>
      </c>
      <c r="Q877" t="s">
        <v>74</v>
      </c>
      <c r="R877" t="s">
        <v>74</v>
      </c>
      <c r="S877" t="s">
        <v>74</v>
      </c>
      <c r="T877" t="s">
        <v>74</v>
      </c>
      <c r="U877" t="s">
        <v>9084</v>
      </c>
      <c r="V877" t="s">
        <v>9085</v>
      </c>
      <c r="W877" t="s">
        <v>9086</v>
      </c>
      <c r="X877" t="s">
        <v>9087</v>
      </c>
      <c r="Y877" t="s">
        <v>9088</v>
      </c>
      <c r="Z877" t="s">
        <v>74</v>
      </c>
      <c r="AA877" t="s">
        <v>9089</v>
      </c>
      <c r="AB877" t="s">
        <v>74</v>
      </c>
      <c r="AC877" t="s">
        <v>74</v>
      </c>
      <c r="AD877" t="s">
        <v>74</v>
      </c>
      <c r="AE877" t="s">
        <v>74</v>
      </c>
      <c r="AF877" t="s">
        <v>74</v>
      </c>
      <c r="AG877">
        <v>57</v>
      </c>
      <c r="AH877">
        <v>52</v>
      </c>
      <c r="AI877">
        <v>53</v>
      </c>
      <c r="AJ877">
        <v>2</v>
      </c>
      <c r="AK877">
        <v>24</v>
      </c>
      <c r="AL877" t="s">
        <v>1333</v>
      </c>
      <c r="AM877" t="s">
        <v>430</v>
      </c>
      <c r="AN877" t="s">
        <v>1334</v>
      </c>
      <c r="AO877" t="s">
        <v>1335</v>
      </c>
      <c r="AP877" t="s">
        <v>74</v>
      </c>
      <c r="AQ877" t="s">
        <v>74</v>
      </c>
      <c r="AR877" t="s">
        <v>1336</v>
      </c>
      <c r="AS877" t="s">
        <v>1337</v>
      </c>
      <c r="AT877" t="s">
        <v>9020</v>
      </c>
      <c r="AU877">
        <v>1992</v>
      </c>
      <c r="AV877">
        <v>338</v>
      </c>
      <c r="AW877">
        <v>1285</v>
      </c>
      <c r="AX877" t="s">
        <v>74</v>
      </c>
      <c r="AY877" t="s">
        <v>74</v>
      </c>
      <c r="AZ877" t="s">
        <v>74</v>
      </c>
      <c r="BA877" t="s">
        <v>74</v>
      </c>
      <c r="BB877">
        <v>279</v>
      </c>
      <c r="BC877">
        <v>288</v>
      </c>
      <c r="BD877" t="s">
        <v>74</v>
      </c>
      <c r="BE877" t="s">
        <v>9090</v>
      </c>
      <c r="BF877" t="str">
        <f>HYPERLINK("http://dx.doi.org/10.1098/rstb.1992.0148","http://dx.doi.org/10.1098/rstb.1992.0148")</f>
        <v>http://dx.doi.org/10.1098/rstb.1992.0148</v>
      </c>
      <c r="BG877" t="s">
        <v>74</v>
      </c>
      <c r="BH877" t="s">
        <v>74</v>
      </c>
      <c r="BI877">
        <v>10</v>
      </c>
      <c r="BJ877" t="s">
        <v>863</v>
      </c>
      <c r="BK877" t="s">
        <v>88</v>
      </c>
      <c r="BL877" t="s">
        <v>864</v>
      </c>
      <c r="BM877" t="s">
        <v>9022</v>
      </c>
      <c r="BN877" t="s">
        <v>74</v>
      </c>
      <c r="BO877" t="s">
        <v>74</v>
      </c>
      <c r="BP877" t="s">
        <v>74</v>
      </c>
      <c r="BQ877" t="s">
        <v>74</v>
      </c>
      <c r="BR877" t="s">
        <v>91</v>
      </c>
      <c r="BS877" t="s">
        <v>9091</v>
      </c>
      <c r="BT877" t="str">
        <f>HYPERLINK("https%3A%2F%2Fwww.webofscience.com%2Fwos%2Fwoscc%2Ffull-record%2FWOS:A1992KB19800010","View Full Record in Web of Science")</f>
        <v>View Full Record in Web of Science</v>
      </c>
    </row>
    <row r="878" spans="1:72" x14ac:dyDescent="0.15">
      <c r="A878" t="s">
        <v>72</v>
      </c>
      <c r="B878" t="s">
        <v>9092</v>
      </c>
      <c r="C878" t="s">
        <v>74</v>
      </c>
      <c r="D878" t="s">
        <v>74</v>
      </c>
      <c r="E878" t="s">
        <v>74</v>
      </c>
      <c r="F878" t="s">
        <v>9092</v>
      </c>
      <c r="G878" t="s">
        <v>74</v>
      </c>
      <c r="H878" t="s">
        <v>74</v>
      </c>
      <c r="I878" t="s">
        <v>9093</v>
      </c>
      <c r="J878" t="s">
        <v>1328</v>
      </c>
      <c r="K878" t="s">
        <v>74</v>
      </c>
      <c r="L878" t="s">
        <v>74</v>
      </c>
      <c r="M878" t="s">
        <v>77</v>
      </c>
      <c r="N878" t="s">
        <v>78</v>
      </c>
      <c r="O878" t="s">
        <v>74</v>
      </c>
      <c r="P878" t="s">
        <v>74</v>
      </c>
      <c r="Q878" t="s">
        <v>74</v>
      </c>
      <c r="R878" t="s">
        <v>74</v>
      </c>
      <c r="S878" t="s">
        <v>74</v>
      </c>
      <c r="T878" t="s">
        <v>74</v>
      </c>
      <c r="U878" t="s">
        <v>9094</v>
      </c>
      <c r="V878" t="s">
        <v>9095</v>
      </c>
      <c r="W878" t="s">
        <v>4511</v>
      </c>
      <c r="X878" t="s">
        <v>2803</v>
      </c>
      <c r="Y878" t="s">
        <v>9096</v>
      </c>
      <c r="Z878" t="s">
        <v>74</v>
      </c>
      <c r="AA878" t="s">
        <v>9097</v>
      </c>
      <c r="AB878" t="s">
        <v>74</v>
      </c>
      <c r="AC878" t="s">
        <v>74</v>
      </c>
      <c r="AD878" t="s">
        <v>74</v>
      </c>
      <c r="AE878" t="s">
        <v>74</v>
      </c>
      <c r="AF878" t="s">
        <v>74</v>
      </c>
      <c r="AG878">
        <v>64</v>
      </c>
      <c r="AH878">
        <v>50</v>
      </c>
      <c r="AI878">
        <v>54</v>
      </c>
      <c r="AJ878">
        <v>0</v>
      </c>
      <c r="AK878">
        <v>10</v>
      </c>
      <c r="AL878" t="s">
        <v>1333</v>
      </c>
      <c r="AM878" t="s">
        <v>430</v>
      </c>
      <c r="AN878" t="s">
        <v>1334</v>
      </c>
      <c r="AO878" t="s">
        <v>1335</v>
      </c>
      <c r="AP878" t="s">
        <v>74</v>
      </c>
      <c r="AQ878" t="s">
        <v>74</v>
      </c>
      <c r="AR878" t="s">
        <v>1336</v>
      </c>
      <c r="AS878" t="s">
        <v>1337</v>
      </c>
      <c r="AT878" t="s">
        <v>9020</v>
      </c>
      <c r="AU878">
        <v>1992</v>
      </c>
      <c r="AV878">
        <v>338</v>
      </c>
      <c r="AW878">
        <v>1285</v>
      </c>
      <c r="AX878" t="s">
        <v>74</v>
      </c>
      <c r="AY878" t="s">
        <v>74</v>
      </c>
      <c r="AZ878" t="s">
        <v>74</v>
      </c>
      <c r="BA878" t="s">
        <v>74</v>
      </c>
      <c r="BB878">
        <v>289</v>
      </c>
      <c r="BC878">
        <v>297</v>
      </c>
      <c r="BD878" t="s">
        <v>74</v>
      </c>
      <c r="BE878" t="s">
        <v>9098</v>
      </c>
      <c r="BF878" t="str">
        <f>HYPERLINK("http://dx.doi.org/10.1098/rstb.1992.0149","http://dx.doi.org/10.1098/rstb.1992.0149")</f>
        <v>http://dx.doi.org/10.1098/rstb.1992.0149</v>
      </c>
      <c r="BG878" t="s">
        <v>74</v>
      </c>
      <c r="BH878" t="s">
        <v>74</v>
      </c>
      <c r="BI878">
        <v>9</v>
      </c>
      <c r="BJ878" t="s">
        <v>863</v>
      </c>
      <c r="BK878" t="s">
        <v>88</v>
      </c>
      <c r="BL878" t="s">
        <v>864</v>
      </c>
      <c r="BM878" t="s">
        <v>9022</v>
      </c>
      <c r="BN878" t="s">
        <v>74</v>
      </c>
      <c r="BO878" t="s">
        <v>74</v>
      </c>
      <c r="BP878" t="s">
        <v>74</v>
      </c>
      <c r="BQ878" t="s">
        <v>74</v>
      </c>
      <c r="BR878" t="s">
        <v>91</v>
      </c>
      <c r="BS878" t="s">
        <v>9099</v>
      </c>
      <c r="BT878" t="str">
        <f>HYPERLINK("https%3A%2F%2Fwww.webofscience.com%2Fwos%2Fwoscc%2Ffull-record%2FWOS:A1992KB19800011","View Full Record in Web of Science")</f>
        <v>View Full Record in Web of Science</v>
      </c>
    </row>
    <row r="879" spans="1:72" x14ac:dyDescent="0.15">
      <c r="A879" t="s">
        <v>72</v>
      </c>
      <c r="B879" t="s">
        <v>9100</v>
      </c>
      <c r="C879" t="s">
        <v>74</v>
      </c>
      <c r="D879" t="s">
        <v>74</v>
      </c>
      <c r="E879" t="s">
        <v>74</v>
      </c>
      <c r="F879" t="s">
        <v>9100</v>
      </c>
      <c r="G879" t="s">
        <v>74</v>
      </c>
      <c r="H879" t="s">
        <v>74</v>
      </c>
      <c r="I879" t="s">
        <v>9101</v>
      </c>
      <c r="J879" t="s">
        <v>1328</v>
      </c>
      <c r="K879" t="s">
        <v>74</v>
      </c>
      <c r="L879" t="s">
        <v>74</v>
      </c>
      <c r="M879" t="s">
        <v>77</v>
      </c>
      <c r="N879" t="s">
        <v>78</v>
      </c>
      <c r="O879" t="s">
        <v>74</v>
      </c>
      <c r="P879" t="s">
        <v>74</v>
      </c>
      <c r="Q879" t="s">
        <v>74</v>
      </c>
      <c r="R879" t="s">
        <v>74</v>
      </c>
      <c r="S879" t="s">
        <v>74</v>
      </c>
      <c r="T879" t="s">
        <v>74</v>
      </c>
      <c r="U879" t="s">
        <v>9102</v>
      </c>
      <c r="V879" t="s">
        <v>9103</v>
      </c>
      <c r="W879" t="s">
        <v>74</v>
      </c>
      <c r="X879" t="s">
        <v>74</v>
      </c>
      <c r="Y879" t="s">
        <v>9104</v>
      </c>
      <c r="Z879" t="s">
        <v>74</v>
      </c>
      <c r="AA879" t="s">
        <v>74</v>
      </c>
      <c r="AB879" t="s">
        <v>74</v>
      </c>
      <c r="AC879" t="s">
        <v>74</v>
      </c>
      <c r="AD879" t="s">
        <v>74</v>
      </c>
      <c r="AE879" t="s">
        <v>74</v>
      </c>
      <c r="AF879" t="s">
        <v>74</v>
      </c>
      <c r="AG879">
        <v>86</v>
      </c>
      <c r="AH879">
        <v>191</v>
      </c>
      <c r="AI879">
        <v>196</v>
      </c>
      <c r="AJ879">
        <v>1</v>
      </c>
      <c r="AK879">
        <v>40</v>
      </c>
      <c r="AL879" t="s">
        <v>1333</v>
      </c>
      <c r="AM879" t="s">
        <v>430</v>
      </c>
      <c r="AN879" t="s">
        <v>1334</v>
      </c>
      <c r="AO879" t="s">
        <v>1335</v>
      </c>
      <c r="AP879" t="s">
        <v>74</v>
      </c>
      <c r="AQ879" t="s">
        <v>74</v>
      </c>
      <c r="AR879" t="s">
        <v>1336</v>
      </c>
      <c r="AS879" t="s">
        <v>1337</v>
      </c>
      <c r="AT879" t="s">
        <v>9020</v>
      </c>
      <c r="AU879">
        <v>1992</v>
      </c>
      <c r="AV879">
        <v>338</v>
      </c>
      <c r="AW879">
        <v>1285</v>
      </c>
      <c r="AX879" t="s">
        <v>74</v>
      </c>
      <c r="AY879" t="s">
        <v>74</v>
      </c>
      <c r="AZ879" t="s">
        <v>74</v>
      </c>
      <c r="BA879" t="s">
        <v>74</v>
      </c>
      <c r="BB879">
        <v>299</v>
      </c>
      <c r="BC879">
        <v>309</v>
      </c>
      <c r="BD879" t="s">
        <v>74</v>
      </c>
      <c r="BE879" t="s">
        <v>9105</v>
      </c>
      <c r="BF879" t="str">
        <f>HYPERLINK("http://dx.doi.org/10.1098/rstb.1992.0150","http://dx.doi.org/10.1098/rstb.1992.0150")</f>
        <v>http://dx.doi.org/10.1098/rstb.1992.0150</v>
      </c>
      <c r="BG879" t="s">
        <v>74</v>
      </c>
      <c r="BH879" t="s">
        <v>74</v>
      </c>
      <c r="BI879">
        <v>11</v>
      </c>
      <c r="BJ879" t="s">
        <v>863</v>
      </c>
      <c r="BK879" t="s">
        <v>88</v>
      </c>
      <c r="BL879" t="s">
        <v>864</v>
      </c>
      <c r="BM879" t="s">
        <v>9022</v>
      </c>
      <c r="BN879" t="s">
        <v>74</v>
      </c>
      <c r="BO879" t="s">
        <v>74</v>
      </c>
      <c r="BP879" t="s">
        <v>74</v>
      </c>
      <c r="BQ879" t="s">
        <v>74</v>
      </c>
      <c r="BR879" t="s">
        <v>91</v>
      </c>
      <c r="BS879" t="s">
        <v>9106</v>
      </c>
      <c r="BT879" t="str">
        <f>HYPERLINK("https%3A%2F%2Fwww.webofscience.com%2Fwos%2Fwoscc%2Ffull-record%2FWOS:A1992KB19800012","View Full Record in Web of Science")</f>
        <v>View Full Record in Web of Science</v>
      </c>
    </row>
    <row r="880" spans="1:72" x14ac:dyDescent="0.15">
      <c r="A880" t="s">
        <v>72</v>
      </c>
      <c r="B880" t="s">
        <v>9107</v>
      </c>
      <c r="C880" t="s">
        <v>74</v>
      </c>
      <c r="D880" t="s">
        <v>74</v>
      </c>
      <c r="E880" t="s">
        <v>74</v>
      </c>
      <c r="F880" t="s">
        <v>9107</v>
      </c>
      <c r="G880" t="s">
        <v>74</v>
      </c>
      <c r="H880" t="s">
        <v>74</v>
      </c>
      <c r="I880" t="s">
        <v>9108</v>
      </c>
      <c r="J880" t="s">
        <v>1328</v>
      </c>
      <c r="K880" t="s">
        <v>74</v>
      </c>
      <c r="L880" t="s">
        <v>74</v>
      </c>
      <c r="M880" t="s">
        <v>77</v>
      </c>
      <c r="N880" t="s">
        <v>78</v>
      </c>
      <c r="O880" t="s">
        <v>74</v>
      </c>
      <c r="P880" t="s">
        <v>74</v>
      </c>
      <c r="Q880" t="s">
        <v>74</v>
      </c>
      <c r="R880" t="s">
        <v>74</v>
      </c>
      <c r="S880" t="s">
        <v>74</v>
      </c>
      <c r="T880" t="s">
        <v>74</v>
      </c>
      <c r="U880" t="s">
        <v>74</v>
      </c>
      <c r="V880" t="s">
        <v>9109</v>
      </c>
      <c r="W880" t="s">
        <v>74</v>
      </c>
      <c r="X880" t="s">
        <v>74</v>
      </c>
      <c r="Y880" t="s">
        <v>9110</v>
      </c>
      <c r="Z880" t="s">
        <v>74</v>
      </c>
      <c r="AA880" t="s">
        <v>74</v>
      </c>
      <c r="AB880" t="s">
        <v>74</v>
      </c>
      <c r="AC880" t="s">
        <v>74</v>
      </c>
      <c r="AD880" t="s">
        <v>74</v>
      </c>
      <c r="AE880" t="s">
        <v>74</v>
      </c>
      <c r="AF880" t="s">
        <v>74</v>
      </c>
      <c r="AG880">
        <v>34</v>
      </c>
      <c r="AH880">
        <v>30</v>
      </c>
      <c r="AI880">
        <v>31</v>
      </c>
      <c r="AJ880">
        <v>0</v>
      </c>
      <c r="AK880">
        <v>5</v>
      </c>
      <c r="AL880" t="s">
        <v>1333</v>
      </c>
      <c r="AM880" t="s">
        <v>430</v>
      </c>
      <c r="AN880" t="s">
        <v>1334</v>
      </c>
      <c r="AO880" t="s">
        <v>1335</v>
      </c>
      <c r="AP880" t="s">
        <v>74</v>
      </c>
      <c r="AQ880" t="s">
        <v>74</v>
      </c>
      <c r="AR880" t="s">
        <v>1336</v>
      </c>
      <c r="AS880" t="s">
        <v>1337</v>
      </c>
      <c r="AT880" t="s">
        <v>9020</v>
      </c>
      <c r="AU880">
        <v>1992</v>
      </c>
      <c r="AV880">
        <v>338</v>
      </c>
      <c r="AW880">
        <v>1285</v>
      </c>
      <c r="AX880" t="s">
        <v>74</v>
      </c>
      <c r="AY880" t="s">
        <v>74</v>
      </c>
      <c r="AZ880" t="s">
        <v>74</v>
      </c>
      <c r="BA880" t="s">
        <v>74</v>
      </c>
      <c r="BB880">
        <v>311</v>
      </c>
      <c r="BC880">
        <v>317</v>
      </c>
      <c r="BD880" t="s">
        <v>74</v>
      </c>
      <c r="BE880" t="s">
        <v>9111</v>
      </c>
      <c r="BF880" t="str">
        <f>HYPERLINK("http://dx.doi.org/10.1098/rstb.1992.0151","http://dx.doi.org/10.1098/rstb.1992.0151")</f>
        <v>http://dx.doi.org/10.1098/rstb.1992.0151</v>
      </c>
      <c r="BG880" t="s">
        <v>74</v>
      </c>
      <c r="BH880" t="s">
        <v>74</v>
      </c>
      <c r="BI880">
        <v>7</v>
      </c>
      <c r="BJ880" t="s">
        <v>863</v>
      </c>
      <c r="BK880" t="s">
        <v>88</v>
      </c>
      <c r="BL880" t="s">
        <v>864</v>
      </c>
      <c r="BM880" t="s">
        <v>9022</v>
      </c>
      <c r="BN880" t="s">
        <v>74</v>
      </c>
      <c r="BO880" t="s">
        <v>74</v>
      </c>
      <c r="BP880" t="s">
        <v>74</v>
      </c>
      <c r="BQ880" t="s">
        <v>74</v>
      </c>
      <c r="BR880" t="s">
        <v>91</v>
      </c>
      <c r="BS880" t="s">
        <v>9112</v>
      </c>
      <c r="BT880" t="str">
        <f>HYPERLINK("https%3A%2F%2Fwww.webofscience.com%2Fwos%2Fwoscc%2Ffull-record%2FWOS:A1992KB19800013","View Full Record in Web of Science")</f>
        <v>View Full Record in Web of Science</v>
      </c>
    </row>
    <row r="881" spans="1:72" x14ac:dyDescent="0.15">
      <c r="A881" t="s">
        <v>72</v>
      </c>
      <c r="B881" t="s">
        <v>9113</v>
      </c>
      <c r="C881" t="s">
        <v>74</v>
      </c>
      <c r="D881" t="s">
        <v>74</v>
      </c>
      <c r="E881" t="s">
        <v>74</v>
      </c>
      <c r="F881" t="s">
        <v>9113</v>
      </c>
      <c r="G881" t="s">
        <v>74</v>
      </c>
      <c r="H881" t="s">
        <v>74</v>
      </c>
      <c r="I881" t="s">
        <v>9114</v>
      </c>
      <c r="J881" t="s">
        <v>1328</v>
      </c>
      <c r="K881" t="s">
        <v>74</v>
      </c>
      <c r="L881" t="s">
        <v>74</v>
      </c>
      <c r="M881" t="s">
        <v>77</v>
      </c>
      <c r="N881" t="s">
        <v>78</v>
      </c>
      <c r="O881" t="s">
        <v>74</v>
      </c>
      <c r="P881" t="s">
        <v>74</v>
      </c>
      <c r="Q881" t="s">
        <v>74</v>
      </c>
      <c r="R881" t="s">
        <v>74</v>
      </c>
      <c r="S881" t="s">
        <v>74</v>
      </c>
      <c r="T881" t="s">
        <v>74</v>
      </c>
      <c r="U881" t="s">
        <v>9115</v>
      </c>
      <c r="V881" t="s">
        <v>9116</v>
      </c>
      <c r="W881" t="s">
        <v>74</v>
      </c>
      <c r="X881" t="s">
        <v>74</v>
      </c>
      <c r="Y881" t="s">
        <v>9117</v>
      </c>
      <c r="Z881" t="s">
        <v>74</v>
      </c>
      <c r="AA881" t="s">
        <v>74</v>
      </c>
      <c r="AB881" t="s">
        <v>74</v>
      </c>
      <c r="AC881" t="s">
        <v>74</v>
      </c>
      <c r="AD881" t="s">
        <v>74</v>
      </c>
      <c r="AE881" t="s">
        <v>74</v>
      </c>
      <c r="AF881" t="s">
        <v>74</v>
      </c>
      <c r="AG881">
        <v>67</v>
      </c>
      <c r="AH881">
        <v>120</v>
      </c>
      <c r="AI881">
        <v>128</v>
      </c>
      <c r="AJ881">
        <v>0</v>
      </c>
      <c r="AK881">
        <v>42</v>
      </c>
      <c r="AL881" t="s">
        <v>1333</v>
      </c>
      <c r="AM881" t="s">
        <v>430</v>
      </c>
      <c r="AN881" t="s">
        <v>1334</v>
      </c>
      <c r="AO881" t="s">
        <v>1335</v>
      </c>
      <c r="AP881" t="s">
        <v>74</v>
      </c>
      <c r="AQ881" t="s">
        <v>74</v>
      </c>
      <c r="AR881" t="s">
        <v>1336</v>
      </c>
      <c r="AS881" t="s">
        <v>1337</v>
      </c>
      <c r="AT881" t="s">
        <v>9020</v>
      </c>
      <c r="AU881">
        <v>1992</v>
      </c>
      <c r="AV881">
        <v>338</v>
      </c>
      <c r="AW881">
        <v>1285</v>
      </c>
      <c r="AX881" t="s">
        <v>74</v>
      </c>
      <c r="AY881" t="s">
        <v>74</v>
      </c>
      <c r="AZ881" t="s">
        <v>74</v>
      </c>
      <c r="BA881" t="s">
        <v>74</v>
      </c>
      <c r="BB881">
        <v>319</v>
      </c>
      <c r="BC881">
        <v>328</v>
      </c>
      <c r="BD881" t="s">
        <v>74</v>
      </c>
      <c r="BE881" t="s">
        <v>9118</v>
      </c>
      <c r="BF881" t="str">
        <f>HYPERLINK("http://dx.doi.org/10.1098/rstb.1992.0152","http://dx.doi.org/10.1098/rstb.1992.0152")</f>
        <v>http://dx.doi.org/10.1098/rstb.1992.0152</v>
      </c>
      <c r="BG881" t="s">
        <v>74</v>
      </c>
      <c r="BH881" t="s">
        <v>74</v>
      </c>
      <c r="BI881">
        <v>10</v>
      </c>
      <c r="BJ881" t="s">
        <v>863</v>
      </c>
      <c r="BK881" t="s">
        <v>88</v>
      </c>
      <c r="BL881" t="s">
        <v>864</v>
      </c>
      <c r="BM881" t="s">
        <v>9022</v>
      </c>
      <c r="BN881" t="s">
        <v>74</v>
      </c>
      <c r="BO881" t="s">
        <v>74</v>
      </c>
      <c r="BP881" t="s">
        <v>74</v>
      </c>
      <c r="BQ881" t="s">
        <v>74</v>
      </c>
      <c r="BR881" t="s">
        <v>91</v>
      </c>
      <c r="BS881" t="s">
        <v>9119</v>
      </c>
      <c r="BT881" t="str">
        <f>HYPERLINK("https%3A%2F%2Fwww.webofscience.com%2Fwos%2Fwoscc%2Ffull-record%2FWOS:A1992KB19800014","View Full Record in Web of Science")</f>
        <v>View Full Record in Web of Science</v>
      </c>
    </row>
    <row r="882" spans="1:72" x14ac:dyDescent="0.15">
      <c r="A882" t="s">
        <v>72</v>
      </c>
      <c r="B882" t="s">
        <v>9120</v>
      </c>
      <c r="C882" t="s">
        <v>74</v>
      </c>
      <c r="D882" t="s">
        <v>74</v>
      </c>
      <c r="E882" t="s">
        <v>74</v>
      </c>
      <c r="F882" t="s">
        <v>9120</v>
      </c>
      <c r="G882" t="s">
        <v>74</v>
      </c>
      <c r="H882" t="s">
        <v>74</v>
      </c>
      <c r="I882" t="s">
        <v>9121</v>
      </c>
      <c r="J882" t="s">
        <v>423</v>
      </c>
      <c r="K882" t="s">
        <v>74</v>
      </c>
      <c r="L882" t="s">
        <v>74</v>
      </c>
      <c r="M882" t="s">
        <v>77</v>
      </c>
      <c r="N882" t="s">
        <v>78</v>
      </c>
      <c r="O882" t="s">
        <v>74</v>
      </c>
      <c r="P882" t="s">
        <v>74</v>
      </c>
      <c r="Q882" t="s">
        <v>74</v>
      </c>
      <c r="R882" t="s">
        <v>74</v>
      </c>
      <c r="S882" t="s">
        <v>74</v>
      </c>
      <c r="T882" t="s">
        <v>74</v>
      </c>
      <c r="U882" t="s">
        <v>74</v>
      </c>
      <c r="V882" t="s">
        <v>9122</v>
      </c>
      <c r="W882" t="s">
        <v>9123</v>
      </c>
      <c r="X882" t="s">
        <v>9124</v>
      </c>
      <c r="Y882" t="s">
        <v>74</v>
      </c>
      <c r="Z882" t="s">
        <v>74</v>
      </c>
      <c r="AA882" t="s">
        <v>74</v>
      </c>
      <c r="AB882" t="s">
        <v>3270</v>
      </c>
      <c r="AC882" t="s">
        <v>74</v>
      </c>
      <c r="AD882" t="s">
        <v>74</v>
      </c>
      <c r="AE882" t="s">
        <v>74</v>
      </c>
      <c r="AF882" t="s">
        <v>74</v>
      </c>
      <c r="AG882">
        <v>8</v>
      </c>
      <c r="AH882">
        <v>93</v>
      </c>
      <c r="AI882">
        <v>97</v>
      </c>
      <c r="AJ882">
        <v>0</v>
      </c>
      <c r="AK882">
        <v>41</v>
      </c>
      <c r="AL882" t="s">
        <v>429</v>
      </c>
      <c r="AM882" t="s">
        <v>430</v>
      </c>
      <c r="AN882" t="s">
        <v>431</v>
      </c>
      <c r="AO882" t="s">
        <v>432</v>
      </c>
      <c r="AP882" t="s">
        <v>74</v>
      </c>
      <c r="AQ882" t="s">
        <v>74</v>
      </c>
      <c r="AR882" t="s">
        <v>423</v>
      </c>
      <c r="AS882" t="s">
        <v>433</v>
      </c>
      <c r="AT882" t="s">
        <v>9125</v>
      </c>
      <c r="AU882">
        <v>1992</v>
      </c>
      <c r="AV882">
        <v>360</v>
      </c>
      <c r="AW882">
        <v>6402</v>
      </c>
      <c r="AX882" t="s">
        <v>74</v>
      </c>
      <c r="AY882" t="s">
        <v>74</v>
      </c>
      <c r="AZ882" t="s">
        <v>74</v>
      </c>
      <c r="BA882" t="s">
        <v>74</v>
      </c>
      <c r="BB882">
        <v>336</v>
      </c>
      <c r="BC882">
        <v>339</v>
      </c>
      <c r="BD882" t="s">
        <v>74</v>
      </c>
      <c r="BE882" t="s">
        <v>9126</v>
      </c>
      <c r="BF882" t="str">
        <f>HYPERLINK("http://dx.doi.org/10.1038/360336a0","http://dx.doi.org/10.1038/360336a0")</f>
        <v>http://dx.doi.org/10.1038/360336a0</v>
      </c>
      <c r="BG882" t="s">
        <v>74</v>
      </c>
      <c r="BH882" t="s">
        <v>74</v>
      </c>
      <c r="BI882">
        <v>4</v>
      </c>
      <c r="BJ882" t="s">
        <v>361</v>
      </c>
      <c r="BK882" t="s">
        <v>88</v>
      </c>
      <c r="BL882" t="s">
        <v>362</v>
      </c>
      <c r="BM882" t="s">
        <v>9127</v>
      </c>
      <c r="BN882" t="s">
        <v>74</v>
      </c>
      <c r="BO882" t="s">
        <v>74</v>
      </c>
      <c r="BP882" t="s">
        <v>74</v>
      </c>
      <c r="BQ882" t="s">
        <v>74</v>
      </c>
      <c r="BR882" t="s">
        <v>91</v>
      </c>
      <c r="BS882" t="s">
        <v>9128</v>
      </c>
      <c r="BT882" t="str">
        <f>HYPERLINK("https%3A%2F%2Fwww.webofscience.com%2Fwos%2Fwoscc%2Ffull-record%2FWOS:A1992JZ63000048","View Full Record in Web of Science")</f>
        <v>View Full Record in Web of Science</v>
      </c>
    </row>
    <row r="883" spans="1:72" x14ac:dyDescent="0.15">
      <c r="A883" t="s">
        <v>72</v>
      </c>
      <c r="B883" t="s">
        <v>9129</v>
      </c>
      <c r="C883" t="s">
        <v>74</v>
      </c>
      <c r="D883" t="s">
        <v>74</v>
      </c>
      <c r="E883" t="s">
        <v>74</v>
      </c>
      <c r="F883" t="s">
        <v>9129</v>
      </c>
      <c r="G883" t="s">
        <v>74</v>
      </c>
      <c r="H883" t="s">
        <v>74</v>
      </c>
      <c r="I883" t="s">
        <v>9130</v>
      </c>
      <c r="J883" t="s">
        <v>388</v>
      </c>
      <c r="K883" t="s">
        <v>74</v>
      </c>
      <c r="L883" t="s">
        <v>74</v>
      </c>
      <c r="M883" t="s">
        <v>77</v>
      </c>
      <c r="N883" t="s">
        <v>78</v>
      </c>
      <c r="O883" t="s">
        <v>74</v>
      </c>
      <c r="P883" t="s">
        <v>74</v>
      </c>
      <c r="Q883" t="s">
        <v>74</v>
      </c>
      <c r="R883" t="s">
        <v>74</v>
      </c>
      <c r="S883" t="s">
        <v>74</v>
      </c>
      <c r="T883" t="s">
        <v>74</v>
      </c>
      <c r="U883" t="s">
        <v>9131</v>
      </c>
      <c r="V883" t="s">
        <v>9132</v>
      </c>
      <c r="W883" t="s">
        <v>9133</v>
      </c>
      <c r="X883" t="s">
        <v>9134</v>
      </c>
      <c r="Y883" t="s">
        <v>74</v>
      </c>
      <c r="Z883" t="s">
        <v>74</v>
      </c>
      <c r="AA883" t="s">
        <v>9135</v>
      </c>
      <c r="AB883" t="s">
        <v>74</v>
      </c>
      <c r="AC883" t="s">
        <v>74</v>
      </c>
      <c r="AD883" t="s">
        <v>74</v>
      </c>
      <c r="AE883" t="s">
        <v>74</v>
      </c>
      <c r="AF883" t="s">
        <v>74</v>
      </c>
      <c r="AG883">
        <v>63</v>
      </c>
      <c r="AH883">
        <v>116</v>
      </c>
      <c r="AI883">
        <v>119</v>
      </c>
      <c r="AJ883">
        <v>0</v>
      </c>
      <c r="AK883">
        <v>6</v>
      </c>
      <c r="AL883" t="s">
        <v>256</v>
      </c>
      <c r="AM883" t="s">
        <v>257</v>
      </c>
      <c r="AN883" t="s">
        <v>396</v>
      </c>
      <c r="AO883" t="s">
        <v>397</v>
      </c>
      <c r="AP883" t="s">
        <v>398</v>
      </c>
      <c r="AQ883" t="s">
        <v>74</v>
      </c>
      <c r="AR883" t="s">
        <v>399</v>
      </c>
      <c r="AS883" t="s">
        <v>400</v>
      </c>
      <c r="AT883" t="s">
        <v>9136</v>
      </c>
      <c r="AU883">
        <v>1992</v>
      </c>
      <c r="AV883">
        <v>97</v>
      </c>
      <c r="AW883" t="s">
        <v>9137</v>
      </c>
      <c r="AX883" t="s">
        <v>74</v>
      </c>
      <c r="AY883" t="s">
        <v>74</v>
      </c>
      <c r="AZ883" t="s">
        <v>74</v>
      </c>
      <c r="BA883" t="s">
        <v>74</v>
      </c>
      <c r="BB883">
        <v>18015</v>
      </c>
      <c r="BC883">
        <v>18033</v>
      </c>
      <c r="BD883" t="s">
        <v>74</v>
      </c>
      <c r="BE883" t="s">
        <v>9138</v>
      </c>
      <c r="BF883" t="str">
        <f>HYPERLINK("http://dx.doi.org/10.1029/92JD02021","http://dx.doi.org/10.1029/92JD02021")</f>
        <v>http://dx.doi.org/10.1029/92JD02021</v>
      </c>
      <c r="BG883" t="s">
        <v>74</v>
      </c>
      <c r="BH883" t="s">
        <v>74</v>
      </c>
      <c r="BI883">
        <v>19</v>
      </c>
      <c r="BJ883" t="s">
        <v>403</v>
      </c>
      <c r="BK883" t="s">
        <v>88</v>
      </c>
      <c r="BL883" t="s">
        <v>403</v>
      </c>
      <c r="BM883" t="s">
        <v>9139</v>
      </c>
      <c r="BN883" t="s">
        <v>74</v>
      </c>
      <c r="BO883" t="s">
        <v>74</v>
      </c>
      <c r="BP883" t="s">
        <v>74</v>
      </c>
      <c r="BQ883" t="s">
        <v>74</v>
      </c>
      <c r="BR883" t="s">
        <v>91</v>
      </c>
      <c r="BS883" t="s">
        <v>9140</v>
      </c>
      <c r="BT883" t="str">
        <f>HYPERLINK("https%3A%2F%2Fwww.webofscience.com%2Fwos%2Fwoscc%2Ffull-record%2FWOS:A1992JZ60200004","View Full Record in Web of Science")</f>
        <v>View Full Record in Web of Science</v>
      </c>
    </row>
    <row r="884" spans="1:72" x14ac:dyDescent="0.15">
      <c r="A884" t="s">
        <v>72</v>
      </c>
      <c r="B884" t="s">
        <v>9141</v>
      </c>
      <c r="C884" t="s">
        <v>74</v>
      </c>
      <c r="D884" t="s">
        <v>74</v>
      </c>
      <c r="E884" t="s">
        <v>74</v>
      </c>
      <c r="F884" t="s">
        <v>9141</v>
      </c>
      <c r="G884" t="s">
        <v>74</v>
      </c>
      <c r="H884" t="s">
        <v>74</v>
      </c>
      <c r="I884" t="s">
        <v>9142</v>
      </c>
      <c r="J884" t="s">
        <v>9143</v>
      </c>
      <c r="K884" t="s">
        <v>74</v>
      </c>
      <c r="L884" t="s">
        <v>74</v>
      </c>
      <c r="M884" t="s">
        <v>77</v>
      </c>
      <c r="N884" t="s">
        <v>78</v>
      </c>
      <c r="O884" t="s">
        <v>74</v>
      </c>
      <c r="P884" t="s">
        <v>74</v>
      </c>
      <c r="Q884" t="s">
        <v>74</v>
      </c>
      <c r="R884" t="s">
        <v>74</v>
      </c>
      <c r="S884" t="s">
        <v>74</v>
      </c>
      <c r="T884" t="s">
        <v>74</v>
      </c>
      <c r="U884" t="s">
        <v>74</v>
      </c>
      <c r="V884" t="s">
        <v>9144</v>
      </c>
      <c r="W884" t="s">
        <v>9145</v>
      </c>
      <c r="X884" t="s">
        <v>138</v>
      </c>
      <c r="Y884" t="s">
        <v>9146</v>
      </c>
      <c r="Z884" t="s">
        <v>74</v>
      </c>
      <c r="AA884" t="s">
        <v>74</v>
      </c>
      <c r="AB884" t="s">
        <v>74</v>
      </c>
      <c r="AC884" t="s">
        <v>74</v>
      </c>
      <c r="AD884" t="s">
        <v>74</v>
      </c>
      <c r="AE884" t="s">
        <v>74</v>
      </c>
      <c r="AF884" t="s">
        <v>74</v>
      </c>
      <c r="AG884">
        <v>10</v>
      </c>
      <c r="AH884">
        <v>54</v>
      </c>
      <c r="AI884">
        <v>55</v>
      </c>
      <c r="AJ884">
        <v>0</v>
      </c>
      <c r="AK884">
        <v>2</v>
      </c>
      <c r="AL884" t="s">
        <v>119</v>
      </c>
      <c r="AM884" t="s">
        <v>120</v>
      </c>
      <c r="AN884" t="s">
        <v>121</v>
      </c>
      <c r="AO884" t="s">
        <v>9147</v>
      </c>
      <c r="AP884" t="s">
        <v>74</v>
      </c>
      <c r="AQ884" t="s">
        <v>74</v>
      </c>
      <c r="AR884" t="s">
        <v>9148</v>
      </c>
      <c r="AS884" t="s">
        <v>9149</v>
      </c>
      <c r="AT884" t="s">
        <v>9136</v>
      </c>
      <c r="AU884">
        <v>1992</v>
      </c>
      <c r="AV884">
        <v>74</v>
      </c>
      <c r="AW884" t="s">
        <v>210</v>
      </c>
      <c r="AX884" t="s">
        <v>74</v>
      </c>
      <c r="AY884" t="s">
        <v>74</v>
      </c>
      <c r="AZ884" t="s">
        <v>74</v>
      </c>
      <c r="BA884" t="s">
        <v>74</v>
      </c>
      <c r="BB884">
        <v>163</v>
      </c>
      <c r="BC884">
        <v>192</v>
      </c>
      <c r="BD884" t="s">
        <v>74</v>
      </c>
      <c r="BE884" t="s">
        <v>9150</v>
      </c>
      <c r="BF884" t="str">
        <f>HYPERLINK("http://dx.doi.org/10.1016/0034-6667(92)90006-3","http://dx.doi.org/10.1016/0034-6667(92)90006-3")</f>
        <v>http://dx.doi.org/10.1016/0034-6667(92)90006-3</v>
      </c>
      <c r="BG884" t="s">
        <v>74</v>
      </c>
      <c r="BH884" t="s">
        <v>74</v>
      </c>
      <c r="BI884">
        <v>30</v>
      </c>
      <c r="BJ884" t="s">
        <v>9151</v>
      </c>
      <c r="BK884" t="s">
        <v>88</v>
      </c>
      <c r="BL884" t="s">
        <v>9151</v>
      </c>
      <c r="BM884" t="s">
        <v>9152</v>
      </c>
      <c r="BN884" t="s">
        <v>74</v>
      </c>
      <c r="BO884" t="s">
        <v>74</v>
      </c>
      <c r="BP884" t="s">
        <v>74</v>
      </c>
      <c r="BQ884" t="s">
        <v>74</v>
      </c>
      <c r="BR884" t="s">
        <v>91</v>
      </c>
      <c r="BS884" t="s">
        <v>9153</v>
      </c>
      <c r="BT884" t="str">
        <f>HYPERLINK("https%3A%2F%2Fwww.webofscience.com%2Fwos%2Fwoscc%2Ffull-record%2FWOS:A1992KC07100001","View Full Record in Web of Science")</f>
        <v>View Full Record in Web of Science</v>
      </c>
    </row>
    <row r="885" spans="1:72" x14ac:dyDescent="0.15">
      <c r="A885" t="s">
        <v>72</v>
      </c>
      <c r="B885" t="s">
        <v>9154</v>
      </c>
      <c r="C885" t="s">
        <v>74</v>
      </c>
      <c r="D885" t="s">
        <v>74</v>
      </c>
      <c r="E885" t="s">
        <v>74</v>
      </c>
      <c r="F885" t="s">
        <v>9154</v>
      </c>
      <c r="G885" t="s">
        <v>74</v>
      </c>
      <c r="H885" t="s">
        <v>74</v>
      </c>
      <c r="I885" t="s">
        <v>9155</v>
      </c>
      <c r="J885" t="s">
        <v>1408</v>
      </c>
      <c r="K885" t="s">
        <v>74</v>
      </c>
      <c r="L885" t="s">
        <v>74</v>
      </c>
      <c r="M885" t="s">
        <v>77</v>
      </c>
      <c r="N885" t="s">
        <v>78</v>
      </c>
      <c r="O885" t="s">
        <v>74</v>
      </c>
      <c r="P885" t="s">
        <v>74</v>
      </c>
      <c r="Q885" t="s">
        <v>74</v>
      </c>
      <c r="R885" t="s">
        <v>74</v>
      </c>
      <c r="S885" t="s">
        <v>74</v>
      </c>
      <c r="T885" t="s">
        <v>74</v>
      </c>
      <c r="U885" t="s">
        <v>9156</v>
      </c>
      <c r="V885" t="s">
        <v>9157</v>
      </c>
      <c r="W885" t="s">
        <v>9158</v>
      </c>
      <c r="X885" t="s">
        <v>3771</v>
      </c>
      <c r="Y885" t="s">
        <v>9159</v>
      </c>
      <c r="Z885" t="s">
        <v>74</v>
      </c>
      <c r="AA885" t="s">
        <v>74</v>
      </c>
      <c r="AB885" t="s">
        <v>9160</v>
      </c>
      <c r="AC885" t="s">
        <v>74</v>
      </c>
      <c r="AD885" t="s">
        <v>74</v>
      </c>
      <c r="AE885" t="s">
        <v>74</v>
      </c>
      <c r="AF885" t="s">
        <v>74</v>
      </c>
      <c r="AG885">
        <v>32</v>
      </c>
      <c r="AH885">
        <v>60</v>
      </c>
      <c r="AI885">
        <v>60</v>
      </c>
      <c r="AJ885">
        <v>0</v>
      </c>
      <c r="AK885">
        <v>4</v>
      </c>
      <c r="AL885" t="s">
        <v>256</v>
      </c>
      <c r="AM885" t="s">
        <v>257</v>
      </c>
      <c r="AN885" t="s">
        <v>396</v>
      </c>
      <c r="AO885" t="s">
        <v>1414</v>
      </c>
      <c r="AP885" t="s">
        <v>1415</v>
      </c>
      <c r="AQ885" t="s">
        <v>74</v>
      </c>
      <c r="AR885" t="s">
        <v>1416</v>
      </c>
      <c r="AS885" t="s">
        <v>1417</v>
      </c>
      <c r="AT885" t="s">
        <v>9161</v>
      </c>
      <c r="AU885">
        <v>1992</v>
      </c>
      <c r="AV885">
        <v>97</v>
      </c>
      <c r="AW885" t="s">
        <v>9162</v>
      </c>
      <c r="AX885" t="s">
        <v>74</v>
      </c>
      <c r="AY885" t="s">
        <v>74</v>
      </c>
      <c r="AZ885" t="s">
        <v>74</v>
      </c>
      <c r="BA885" t="s">
        <v>74</v>
      </c>
      <c r="BB885">
        <v>17841</v>
      </c>
      <c r="BC885">
        <v>17858</v>
      </c>
      <c r="BD885" t="s">
        <v>74</v>
      </c>
      <c r="BE885" t="s">
        <v>9163</v>
      </c>
      <c r="BF885" t="str">
        <f>HYPERLINK("http://dx.doi.org/10.1029/92JC01693","http://dx.doi.org/10.1029/92JC01693")</f>
        <v>http://dx.doi.org/10.1029/92JC01693</v>
      </c>
      <c r="BG885" t="s">
        <v>74</v>
      </c>
      <c r="BH885" t="s">
        <v>74</v>
      </c>
      <c r="BI885">
        <v>18</v>
      </c>
      <c r="BJ885" t="s">
        <v>963</v>
      </c>
      <c r="BK885" t="s">
        <v>88</v>
      </c>
      <c r="BL885" t="s">
        <v>963</v>
      </c>
      <c r="BM885" t="s">
        <v>9164</v>
      </c>
      <c r="BN885" t="s">
        <v>74</v>
      </c>
      <c r="BO885" t="s">
        <v>74</v>
      </c>
      <c r="BP885" t="s">
        <v>74</v>
      </c>
      <c r="BQ885" t="s">
        <v>74</v>
      </c>
      <c r="BR885" t="s">
        <v>91</v>
      </c>
      <c r="BS885" t="s">
        <v>9165</v>
      </c>
      <c r="BT885" t="str">
        <f>HYPERLINK("https%3A%2F%2Fwww.webofscience.com%2Fwos%2Fwoscc%2Ffull-record%2FWOS:A1992JZ33900011","View Full Record in Web of Science")</f>
        <v>View Full Record in Web of Science</v>
      </c>
    </row>
    <row r="886" spans="1:72" x14ac:dyDescent="0.15">
      <c r="A886" t="s">
        <v>72</v>
      </c>
      <c r="B886" t="s">
        <v>9166</v>
      </c>
      <c r="C886" t="s">
        <v>74</v>
      </c>
      <c r="D886" t="s">
        <v>74</v>
      </c>
      <c r="E886" t="s">
        <v>74</v>
      </c>
      <c r="F886" t="s">
        <v>9166</v>
      </c>
      <c r="G886" t="s">
        <v>74</v>
      </c>
      <c r="H886" t="s">
        <v>74</v>
      </c>
      <c r="I886" t="s">
        <v>9167</v>
      </c>
      <c r="J886" t="s">
        <v>2071</v>
      </c>
      <c r="K886" t="s">
        <v>74</v>
      </c>
      <c r="L886" t="s">
        <v>74</v>
      </c>
      <c r="M886" t="s">
        <v>77</v>
      </c>
      <c r="N886" t="s">
        <v>78</v>
      </c>
      <c r="O886" t="s">
        <v>74</v>
      </c>
      <c r="P886" t="s">
        <v>74</v>
      </c>
      <c r="Q886" t="s">
        <v>74</v>
      </c>
      <c r="R886" t="s">
        <v>74</v>
      </c>
      <c r="S886" t="s">
        <v>74</v>
      </c>
      <c r="T886" t="s">
        <v>74</v>
      </c>
      <c r="U886" t="s">
        <v>9168</v>
      </c>
      <c r="V886" t="s">
        <v>9169</v>
      </c>
      <c r="W886" t="s">
        <v>9170</v>
      </c>
      <c r="X886" t="s">
        <v>3065</v>
      </c>
      <c r="Y886" t="s">
        <v>9171</v>
      </c>
      <c r="Z886" t="s">
        <v>74</v>
      </c>
      <c r="AA886" t="s">
        <v>9172</v>
      </c>
      <c r="AB886" t="s">
        <v>74</v>
      </c>
      <c r="AC886" t="s">
        <v>74</v>
      </c>
      <c r="AD886" t="s">
        <v>74</v>
      </c>
      <c r="AE886" t="s">
        <v>74</v>
      </c>
      <c r="AF886" t="s">
        <v>74</v>
      </c>
      <c r="AG886">
        <v>28</v>
      </c>
      <c r="AH886">
        <v>71</v>
      </c>
      <c r="AI886">
        <v>72</v>
      </c>
      <c r="AJ886">
        <v>0</v>
      </c>
      <c r="AK886">
        <v>8</v>
      </c>
      <c r="AL886" t="s">
        <v>2079</v>
      </c>
      <c r="AM886" t="s">
        <v>257</v>
      </c>
      <c r="AN886" t="s">
        <v>2080</v>
      </c>
      <c r="AO886" t="s">
        <v>2081</v>
      </c>
      <c r="AP886" t="s">
        <v>74</v>
      </c>
      <c r="AQ886" t="s">
        <v>74</v>
      </c>
      <c r="AR886" t="s">
        <v>2082</v>
      </c>
      <c r="AS886" t="s">
        <v>2083</v>
      </c>
      <c r="AT886" t="s">
        <v>9173</v>
      </c>
      <c r="AU886">
        <v>1992</v>
      </c>
      <c r="AV886">
        <v>96</v>
      </c>
      <c r="AW886">
        <v>23</v>
      </c>
      <c r="AX886" t="s">
        <v>74</v>
      </c>
      <c r="AY886" t="s">
        <v>74</v>
      </c>
      <c r="AZ886" t="s">
        <v>74</v>
      </c>
      <c r="BA886" t="s">
        <v>74</v>
      </c>
      <c r="BB886">
        <v>9441</v>
      </c>
      <c r="BC886">
        <v>9446</v>
      </c>
      <c r="BD886" t="s">
        <v>74</v>
      </c>
      <c r="BE886" t="s">
        <v>9174</v>
      </c>
      <c r="BF886" t="str">
        <f>HYPERLINK("http://dx.doi.org/10.1021/j100202a069","http://dx.doi.org/10.1021/j100202a069")</f>
        <v>http://dx.doi.org/10.1021/j100202a069</v>
      </c>
      <c r="BG886" t="s">
        <v>74</v>
      </c>
      <c r="BH886" t="s">
        <v>74</v>
      </c>
      <c r="BI886">
        <v>6</v>
      </c>
      <c r="BJ886" t="s">
        <v>2086</v>
      </c>
      <c r="BK886" t="s">
        <v>88</v>
      </c>
      <c r="BL886" t="s">
        <v>2087</v>
      </c>
      <c r="BM886" t="s">
        <v>9175</v>
      </c>
      <c r="BN886" t="s">
        <v>74</v>
      </c>
      <c r="BO886" t="s">
        <v>74</v>
      </c>
      <c r="BP886" t="s">
        <v>74</v>
      </c>
      <c r="BQ886" t="s">
        <v>74</v>
      </c>
      <c r="BR886" t="s">
        <v>91</v>
      </c>
      <c r="BS886" t="s">
        <v>9176</v>
      </c>
      <c r="BT886" t="str">
        <f>HYPERLINK("https%3A%2F%2Fwww.webofscience.com%2Fwos%2Fwoscc%2Ffull-record%2FWOS:A1992JX92100069","View Full Record in Web of Science")</f>
        <v>View Full Record in Web of Science</v>
      </c>
    </row>
    <row r="887" spans="1:72" x14ac:dyDescent="0.15">
      <c r="A887" t="s">
        <v>72</v>
      </c>
      <c r="B887" t="s">
        <v>9177</v>
      </c>
      <c r="C887" t="s">
        <v>74</v>
      </c>
      <c r="D887" t="s">
        <v>74</v>
      </c>
      <c r="E887" t="s">
        <v>74</v>
      </c>
      <c r="F887" t="s">
        <v>9177</v>
      </c>
      <c r="G887" t="s">
        <v>74</v>
      </c>
      <c r="H887" t="s">
        <v>74</v>
      </c>
      <c r="I887" t="s">
        <v>9178</v>
      </c>
      <c r="J887" t="s">
        <v>466</v>
      </c>
      <c r="K887" t="s">
        <v>74</v>
      </c>
      <c r="L887" t="s">
        <v>74</v>
      </c>
      <c r="M887" t="s">
        <v>77</v>
      </c>
      <c r="N887" t="s">
        <v>78</v>
      </c>
      <c r="O887" t="s">
        <v>74</v>
      </c>
      <c r="P887" t="s">
        <v>74</v>
      </c>
      <c r="Q887" t="s">
        <v>74</v>
      </c>
      <c r="R887" t="s">
        <v>74</v>
      </c>
      <c r="S887" t="s">
        <v>74</v>
      </c>
      <c r="T887" t="s">
        <v>74</v>
      </c>
      <c r="U887" t="s">
        <v>9179</v>
      </c>
      <c r="V887" t="s">
        <v>9180</v>
      </c>
      <c r="W887" t="s">
        <v>74</v>
      </c>
      <c r="X887" t="s">
        <v>74</v>
      </c>
      <c r="Y887" t="s">
        <v>9181</v>
      </c>
      <c r="Z887" t="s">
        <v>74</v>
      </c>
      <c r="AA887" t="s">
        <v>74</v>
      </c>
      <c r="AB887" t="s">
        <v>74</v>
      </c>
      <c r="AC887" t="s">
        <v>74</v>
      </c>
      <c r="AD887" t="s">
        <v>74</v>
      </c>
      <c r="AE887" t="s">
        <v>74</v>
      </c>
      <c r="AF887" t="s">
        <v>74</v>
      </c>
      <c r="AG887">
        <v>41</v>
      </c>
      <c r="AH887">
        <v>588</v>
      </c>
      <c r="AI887">
        <v>686</v>
      </c>
      <c r="AJ887">
        <v>1</v>
      </c>
      <c r="AK887">
        <v>162</v>
      </c>
      <c r="AL887" t="s">
        <v>474</v>
      </c>
      <c r="AM887" t="s">
        <v>257</v>
      </c>
      <c r="AN887" t="s">
        <v>475</v>
      </c>
      <c r="AO887" t="s">
        <v>476</v>
      </c>
      <c r="AP887" t="s">
        <v>74</v>
      </c>
      <c r="AQ887" t="s">
        <v>74</v>
      </c>
      <c r="AR887" t="s">
        <v>466</v>
      </c>
      <c r="AS887" t="s">
        <v>477</v>
      </c>
      <c r="AT887" t="s">
        <v>9182</v>
      </c>
      <c r="AU887">
        <v>1992</v>
      </c>
      <c r="AV887">
        <v>258</v>
      </c>
      <c r="AW887">
        <v>5084</v>
      </c>
      <c r="AX887" t="s">
        <v>74</v>
      </c>
      <c r="AY887" t="s">
        <v>74</v>
      </c>
      <c r="AZ887" t="s">
        <v>74</v>
      </c>
      <c r="BA887" t="s">
        <v>74</v>
      </c>
      <c r="BB887">
        <v>981</v>
      </c>
      <c r="BC887">
        <v>985</v>
      </c>
      <c r="BD887" t="s">
        <v>74</v>
      </c>
      <c r="BE887" t="s">
        <v>9183</v>
      </c>
      <c r="BF887" t="str">
        <f>HYPERLINK("http://dx.doi.org/10.1126/science.258.5084.981","http://dx.doi.org/10.1126/science.258.5084.981")</f>
        <v>http://dx.doi.org/10.1126/science.258.5084.981</v>
      </c>
      <c r="BG887" t="s">
        <v>74</v>
      </c>
      <c r="BH887" t="s">
        <v>74</v>
      </c>
      <c r="BI887">
        <v>5</v>
      </c>
      <c r="BJ887" t="s">
        <v>361</v>
      </c>
      <c r="BK887" t="s">
        <v>88</v>
      </c>
      <c r="BL887" t="s">
        <v>362</v>
      </c>
      <c r="BM887" t="s">
        <v>9184</v>
      </c>
      <c r="BN887">
        <v>17794595</v>
      </c>
      <c r="BO887" t="s">
        <v>74</v>
      </c>
      <c r="BP887" t="s">
        <v>74</v>
      </c>
      <c r="BQ887" t="s">
        <v>74</v>
      </c>
      <c r="BR887" t="s">
        <v>91</v>
      </c>
      <c r="BS887" t="s">
        <v>9185</v>
      </c>
      <c r="BT887" t="str">
        <f>HYPERLINK("https%3A%2F%2Fwww.webofscience.com%2Fwos%2Fwoscc%2Ffull-record%2FWOS:A1992JW79600031","View Full Record in Web of Science")</f>
        <v>View Full Record in Web of Science</v>
      </c>
    </row>
    <row r="888" spans="1:72" x14ac:dyDescent="0.15">
      <c r="A888" t="s">
        <v>72</v>
      </c>
      <c r="B888" t="s">
        <v>9186</v>
      </c>
      <c r="C888" t="s">
        <v>74</v>
      </c>
      <c r="D888" t="s">
        <v>74</v>
      </c>
      <c r="E888" t="s">
        <v>74</v>
      </c>
      <c r="F888" t="s">
        <v>9186</v>
      </c>
      <c r="G888" t="s">
        <v>74</v>
      </c>
      <c r="H888" t="s">
        <v>74</v>
      </c>
      <c r="I888" t="s">
        <v>9187</v>
      </c>
      <c r="J888" t="s">
        <v>423</v>
      </c>
      <c r="K888" t="s">
        <v>74</v>
      </c>
      <c r="L888" t="s">
        <v>74</v>
      </c>
      <c r="M888" t="s">
        <v>77</v>
      </c>
      <c r="N888" t="s">
        <v>484</v>
      </c>
      <c r="O888" t="s">
        <v>74</v>
      </c>
      <c r="P888" t="s">
        <v>74</v>
      </c>
      <c r="Q888" t="s">
        <v>74</v>
      </c>
      <c r="R888" t="s">
        <v>74</v>
      </c>
      <c r="S888" t="s">
        <v>74</v>
      </c>
      <c r="T888" t="s">
        <v>74</v>
      </c>
      <c r="U888" t="s">
        <v>9188</v>
      </c>
      <c r="V888" t="s">
        <v>9189</v>
      </c>
      <c r="W888" t="s">
        <v>74</v>
      </c>
      <c r="X888" t="s">
        <v>74</v>
      </c>
      <c r="Y888" t="s">
        <v>9190</v>
      </c>
      <c r="Z888" t="s">
        <v>74</v>
      </c>
      <c r="AA888" t="s">
        <v>74</v>
      </c>
      <c r="AB888" t="s">
        <v>74</v>
      </c>
      <c r="AC888" t="s">
        <v>74</v>
      </c>
      <c r="AD888" t="s">
        <v>74</v>
      </c>
      <c r="AE888" t="s">
        <v>74</v>
      </c>
      <c r="AF888" t="s">
        <v>74</v>
      </c>
      <c r="AG888">
        <v>58</v>
      </c>
      <c r="AH888">
        <v>34</v>
      </c>
      <c r="AI888">
        <v>34</v>
      </c>
      <c r="AJ888">
        <v>3</v>
      </c>
      <c r="AK888">
        <v>52</v>
      </c>
      <c r="AL888" t="s">
        <v>429</v>
      </c>
      <c r="AM888" t="s">
        <v>430</v>
      </c>
      <c r="AN888" t="s">
        <v>431</v>
      </c>
      <c r="AO888" t="s">
        <v>432</v>
      </c>
      <c r="AP888" t="s">
        <v>74</v>
      </c>
      <c r="AQ888" t="s">
        <v>74</v>
      </c>
      <c r="AR888" t="s">
        <v>423</v>
      </c>
      <c r="AS888" t="s">
        <v>433</v>
      </c>
      <c r="AT888" t="s">
        <v>9191</v>
      </c>
      <c r="AU888">
        <v>1992</v>
      </c>
      <c r="AV888">
        <v>360</v>
      </c>
      <c r="AW888">
        <v>6399</v>
      </c>
      <c r="AX888" t="s">
        <v>74</v>
      </c>
      <c r="AY888" t="s">
        <v>74</v>
      </c>
      <c r="AZ888" t="s">
        <v>74</v>
      </c>
      <c r="BA888" t="s">
        <v>74</v>
      </c>
      <c r="BB888">
        <v>29</v>
      </c>
      <c r="BC888">
        <v>33</v>
      </c>
      <c r="BD888" t="s">
        <v>74</v>
      </c>
      <c r="BE888" t="s">
        <v>9192</v>
      </c>
      <c r="BF888" t="str">
        <f>HYPERLINK("http://dx.doi.org/10.1038/360029a0","http://dx.doi.org/10.1038/360029a0")</f>
        <v>http://dx.doi.org/10.1038/360029a0</v>
      </c>
      <c r="BG888" t="s">
        <v>74</v>
      </c>
      <c r="BH888" t="s">
        <v>74</v>
      </c>
      <c r="BI888">
        <v>5</v>
      </c>
      <c r="BJ888" t="s">
        <v>361</v>
      </c>
      <c r="BK888" t="s">
        <v>88</v>
      </c>
      <c r="BL888" t="s">
        <v>362</v>
      </c>
      <c r="BM888" t="s">
        <v>9193</v>
      </c>
      <c r="BN888" t="s">
        <v>74</v>
      </c>
      <c r="BO888" t="s">
        <v>74</v>
      </c>
      <c r="BP888" t="s">
        <v>74</v>
      </c>
      <c r="BQ888" t="s">
        <v>74</v>
      </c>
      <c r="BR888" t="s">
        <v>91</v>
      </c>
      <c r="BS888" t="s">
        <v>9194</v>
      </c>
      <c r="BT888" t="str">
        <f>HYPERLINK("https%3A%2F%2Fwww.webofscience.com%2Fwos%2Fwoscc%2Ffull-record%2FWOS:A1992JW71700044","View Full Record in Web of Science")</f>
        <v>View Full Record in Web of Science</v>
      </c>
    </row>
    <row r="889" spans="1:72" x14ac:dyDescent="0.15">
      <c r="A889" t="s">
        <v>72</v>
      </c>
      <c r="B889" t="s">
        <v>9195</v>
      </c>
      <c r="C889" t="s">
        <v>74</v>
      </c>
      <c r="D889" t="s">
        <v>74</v>
      </c>
      <c r="E889" t="s">
        <v>74</v>
      </c>
      <c r="F889" t="s">
        <v>9195</v>
      </c>
      <c r="G889" t="s">
        <v>74</v>
      </c>
      <c r="H889" t="s">
        <v>74</v>
      </c>
      <c r="I889" t="s">
        <v>9196</v>
      </c>
      <c r="J889" t="s">
        <v>3357</v>
      </c>
      <c r="K889" t="s">
        <v>74</v>
      </c>
      <c r="L889" t="s">
        <v>74</v>
      </c>
      <c r="M889" t="s">
        <v>77</v>
      </c>
      <c r="N889" t="s">
        <v>78</v>
      </c>
      <c r="O889" t="s">
        <v>74</v>
      </c>
      <c r="P889" t="s">
        <v>74</v>
      </c>
      <c r="Q889" t="s">
        <v>74</v>
      </c>
      <c r="R889" t="s">
        <v>74</v>
      </c>
      <c r="S889" t="s">
        <v>74</v>
      </c>
      <c r="T889" t="s">
        <v>9197</v>
      </c>
      <c r="U889" t="s">
        <v>9198</v>
      </c>
      <c r="V889" t="s">
        <v>9199</v>
      </c>
      <c r="W889" t="s">
        <v>7104</v>
      </c>
      <c r="X889" t="s">
        <v>3519</v>
      </c>
      <c r="Y889" t="s">
        <v>74</v>
      </c>
      <c r="Z889" t="s">
        <v>74</v>
      </c>
      <c r="AA889" t="s">
        <v>74</v>
      </c>
      <c r="AB889" t="s">
        <v>74</v>
      </c>
      <c r="AC889" t="s">
        <v>74</v>
      </c>
      <c r="AD889" t="s">
        <v>74</v>
      </c>
      <c r="AE889" t="s">
        <v>74</v>
      </c>
      <c r="AF889" t="s">
        <v>74</v>
      </c>
      <c r="AG889">
        <v>27</v>
      </c>
      <c r="AH889">
        <v>90</v>
      </c>
      <c r="AI889">
        <v>105</v>
      </c>
      <c r="AJ889">
        <v>0</v>
      </c>
      <c r="AK889">
        <v>13</v>
      </c>
      <c r="AL889" t="s">
        <v>873</v>
      </c>
      <c r="AM889" t="s">
        <v>140</v>
      </c>
      <c r="AN889" t="s">
        <v>874</v>
      </c>
      <c r="AO889" t="s">
        <v>3362</v>
      </c>
      <c r="AP889" t="s">
        <v>74</v>
      </c>
      <c r="AQ889" t="s">
        <v>74</v>
      </c>
      <c r="AR889" t="s">
        <v>3363</v>
      </c>
      <c r="AS889" t="s">
        <v>74</v>
      </c>
      <c r="AT889" t="s">
        <v>9200</v>
      </c>
      <c r="AU889">
        <v>1992</v>
      </c>
      <c r="AV889">
        <v>26</v>
      </c>
      <c r="AW889">
        <v>16</v>
      </c>
      <c r="AX889" t="s">
        <v>74</v>
      </c>
      <c r="AY889" t="s">
        <v>74</v>
      </c>
      <c r="AZ889" t="s">
        <v>74</v>
      </c>
      <c r="BA889" t="s">
        <v>74</v>
      </c>
      <c r="BB889">
        <v>2905</v>
      </c>
      <c r="BC889">
        <v>2912</v>
      </c>
      <c r="BD889" t="s">
        <v>74</v>
      </c>
      <c r="BE889" t="s">
        <v>9201</v>
      </c>
      <c r="BF889" t="str">
        <f>HYPERLINK("http://dx.doi.org/10.1016/0960-1686(92)90282-P","http://dx.doi.org/10.1016/0960-1686(92)90282-P")</f>
        <v>http://dx.doi.org/10.1016/0960-1686(92)90282-P</v>
      </c>
      <c r="BG889" t="s">
        <v>74</v>
      </c>
      <c r="BH889" t="s">
        <v>74</v>
      </c>
      <c r="BI889">
        <v>8</v>
      </c>
      <c r="BJ889" t="s">
        <v>1719</v>
      </c>
      <c r="BK889" t="s">
        <v>88</v>
      </c>
      <c r="BL889" t="s">
        <v>1720</v>
      </c>
      <c r="BM889" t="s">
        <v>9202</v>
      </c>
      <c r="BN889" t="s">
        <v>74</v>
      </c>
      <c r="BO889" t="s">
        <v>74</v>
      </c>
      <c r="BP889" t="s">
        <v>74</v>
      </c>
      <c r="BQ889" t="s">
        <v>74</v>
      </c>
      <c r="BR889" t="s">
        <v>91</v>
      </c>
      <c r="BS889" t="s">
        <v>9203</v>
      </c>
      <c r="BT889" t="str">
        <f>HYPERLINK("https%3A%2F%2Fwww.webofscience.com%2Fwos%2Fwoscc%2Ffull-record%2FWOS:A1992JY21800005","View Full Record in Web of Science")</f>
        <v>View Full Record in Web of Science</v>
      </c>
    </row>
    <row r="890" spans="1:72" x14ac:dyDescent="0.15">
      <c r="A890" t="s">
        <v>72</v>
      </c>
      <c r="B890" t="s">
        <v>9204</v>
      </c>
      <c r="C890" t="s">
        <v>74</v>
      </c>
      <c r="D890" t="s">
        <v>74</v>
      </c>
      <c r="E890" t="s">
        <v>74</v>
      </c>
      <c r="F890" t="s">
        <v>9204</v>
      </c>
      <c r="G890" t="s">
        <v>74</v>
      </c>
      <c r="H890" t="s">
        <v>74</v>
      </c>
      <c r="I890" t="s">
        <v>9205</v>
      </c>
      <c r="J890" t="s">
        <v>9206</v>
      </c>
      <c r="K890" t="s">
        <v>74</v>
      </c>
      <c r="L890" t="s">
        <v>74</v>
      </c>
      <c r="M890" t="s">
        <v>77</v>
      </c>
      <c r="N890" t="s">
        <v>78</v>
      </c>
      <c r="O890" t="s">
        <v>74</v>
      </c>
      <c r="P890" t="s">
        <v>74</v>
      </c>
      <c r="Q890" t="s">
        <v>74</v>
      </c>
      <c r="R890" t="s">
        <v>74</v>
      </c>
      <c r="S890" t="s">
        <v>74</v>
      </c>
      <c r="T890" t="s">
        <v>9207</v>
      </c>
      <c r="U890" t="s">
        <v>9208</v>
      </c>
      <c r="V890" t="s">
        <v>9209</v>
      </c>
      <c r="W890" t="s">
        <v>9210</v>
      </c>
      <c r="X890" t="s">
        <v>9211</v>
      </c>
      <c r="Y890" t="s">
        <v>9212</v>
      </c>
      <c r="Z890" t="s">
        <v>74</v>
      </c>
      <c r="AA890" t="s">
        <v>9213</v>
      </c>
      <c r="AB890" t="s">
        <v>9214</v>
      </c>
      <c r="AC890" t="s">
        <v>74</v>
      </c>
      <c r="AD890" t="s">
        <v>74</v>
      </c>
      <c r="AE890" t="s">
        <v>74</v>
      </c>
      <c r="AF890" t="s">
        <v>74</v>
      </c>
      <c r="AG890">
        <v>24</v>
      </c>
      <c r="AH890">
        <v>42</v>
      </c>
      <c r="AI890">
        <v>43</v>
      </c>
      <c r="AJ890">
        <v>0</v>
      </c>
      <c r="AK890">
        <v>13</v>
      </c>
      <c r="AL890" t="s">
        <v>9215</v>
      </c>
      <c r="AM890" t="s">
        <v>5022</v>
      </c>
      <c r="AN890" t="s">
        <v>9216</v>
      </c>
      <c r="AO890" t="s">
        <v>9217</v>
      </c>
      <c r="AP890" t="s">
        <v>74</v>
      </c>
      <c r="AQ890" t="s">
        <v>74</v>
      </c>
      <c r="AR890" t="s">
        <v>9218</v>
      </c>
      <c r="AS890" t="s">
        <v>9219</v>
      </c>
      <c r="AT890" t="s">
        <v>9200</v>
      </c>
      <c r="AU890">
        <v>1992</v>
      </c>
      <c r="AV890">
        <v>40</v>
      </c>
      <c r="AW890">
        <v>5</v>
      </c>
      <c r="AX890" t="s">
        <v>74</v>
      </c>
      <c r="AY890" t="s">
        <v>74</v>
      </c>
      <c r="AZ890" t="s">
        <v>74</v>
      </c>
      <c r="BA890" t="s">
        <v>74</v>
      </c>
      <c r="BB890">
        <v>209</v>
      </c>
      <c r="BC890">
        <v>216</v>
      </c>
      <c r="BD890" t="s">
        <v>74</v>
      </c>
      <c r="BE890" t="s">
        <v>9220</v>
      </c>
      <c r="BF890" t="str">
        <f>HYPERLINK("http://dx.doi.org/10.1159/000113913","http://dx.doi.org/10.1159/000113913")</f>
        <v>http://dx.doi.org/10.1159/000113913</v>
      </c>
      <c r="BG890" t="s">
        <v>74</v>
      </c>
      <c r="BH890" t="s">
        <v>74</v>
      </c>
      <c r="BI890">
        <v>8</v>
      </c>
      <c r="BJ890" t="s">
        <v>9221</v>
      </c>
      <c r="BK890" t="s">
        <v>88</v>
      </c>
      <c r="BL890" t="s">
        <v>9222</v>
      </c>
      <c r="BM890" t="s">
        <v>9223</v>
      </c>
      <c r="BN890">
        <v>1450896</v>
      </c>
      <c r="BO890" t="s">
        <v>74</v>
      </c>
      <c r="BP890" t="s">
        <v>74</v>
      </c>
      <c r="BQ890" t="s">
        <v>74</v>
      </c>
      <c r="BR890" t="s">
        <v>91</v>
      </c>
      <c r="BS890" t="s">
        <v>9224</v>
      </c>
      <c r="BT890" t="str">
        <f>HYPERLINK("https%3A%2F%2Fwww.webofscience.com%2Fwos%2Fwoscc%2Ffull-record%2FWOS:A1992JZ22600001","View Full Record in Web of Science")</f>
        <v>View Full Record in Web of Science</v>
      </c>
    </row>
    <row r="891" spans="1:72" x14ac:dyDescent="0.15">
      <c r="A891" t="s">
        <v>72</v>
      </c>
      <c r="B891" t="s">
        <v>9225</v>
      </c>
      <c r="C891" t="s">
        <v>74</v>
      </c>
      <c r="D891" t="s">
        <v>74</v>
      </c>
      <c r="E891" t="s">
        <v>74</v>
      </c>
      <c r="F891" t="s">
        <v>9225</v>
      </c>
      <c r="G891" t="s">
        <v>74</v>
      </c>
      <c r="H891" t="s">
        <v>74</v>
      </c>
      <c r="I891" t="s">
        <v>9226</v>
      </c>
      <c r="J891" t="s">
        <v>9206</v>
      </c>
      <c r="K891" t="s">
        <v>74</v>
      </c>
      <c r="L891" t="s">
        <v>74</v>
      </c>
      <c r="M891" t="s">
        <v>77</v>
      </c>
      <c r="N891" t="s">
        <v>78</v>
      </c>
      <c r="O891" t="s">
        <v>74</v>
      </c>
      <c r="P891" t="s">
        <v>74</v>
      </c>
      <c r="Q891" t="s">
        <v>74</v>
      </c>
      <c r="R891" t="s">
        <v>74</v>
      </c>
      <c r="S891" t="s">
        <v>74</v>
      </c>
      <c r="T891" t="s">
        <v>9227</v>
      </c>
      <c r="U891" t="s">
        <v>9228</v>
      </c>
      <c r="V891" t="s">
        <v>9229</v>
      </c>
      <c r="W891" t="s">
        <v>9230</v>
      </c>
      <c r="X891" t="s">
        <v>9231</v>
      </c>
      <c r="Y891" t="s">
        <v>9232</v>
      </c>
      <c r="Z891" t="s">
        <v>74</v>
      </c>
      <c r="AA891" t="s">
        <v>9213</v>
      </c>
      <c r="AB891" t="s">
        <v>9214</v>
      </c>
      <c r="AC891" t="s">
        <v>74</v>
      </c>
      <c r="AD891" t="s">
        <v>74</v>
      </c>
      <c r="AE891" t="s">
        <v>74</v>
      </c>
      <c r="AF891" t="s">
        <v>74</v>
      </c>
      <c r="AG891">
        <v>41</v>
      </c>
      <c r="AH891">
        <v>49</v>
      </c>
      <c r="AI891">
        <v>54</v>
      </c>
      <c r="AJ891">
        <v>0</v>
      </c>
      <c r="AK891">
        <v>4</v>
      </c>
      <c r="AL891" t="s">
        <v>9215</v>
      </c>
      <c r="AM891" t="s">
        <v>5022</v>
      </c>
      <c r="AN891" t="s">
        <v>9216</v>
      </c>
      <c r="AO891" t="s">
        <v>9217</v>
      </c>
      <c r="AP891" t="s">
        <v>74</v>
      </c>
      <c r="AQ891" t="s">
        <v>74</v>
      </c>
      <c r="AR891" t="s">
        <v>9218</v>
      </c>
      <c r="AS891" t="s">
        <v>9219</v>
      </c>
      <c r="AT891" t="s">
        <v>9200</v>
      </c>
      <c r="AU891">
        <v>1992</v>
      </c>
      <c r="AV891">
        <v>40</v>
      </c>
      <c r="AW891">
        <v>5</v>
      </c>
      <c r="AX891" t="s">
        <v>74</v>
      </c>
      <c r="AY891" t="s">
        <v>74</v>
      </c>
      <c r="AZ891" t="s">
        <v>74</v>
      </c>
      <c r="BA891" t="s">
        <v>74</v>
      </c>
      <c r="BB891">
        <v>217</v>
      </c>
      <c r="BC891">
        <v>233</v>
      </c>
      <c r="BD891" t="s">
        <v>74</v>
      </c>
      <c r="BE891" t="s">
        <v>9233</v>
      </c>
      <c r="BF891" t="str">
        <f>HYPERLINK("http://dx.doi.org/10.1159/000113914","http://dx.doi.org/10.1159/000113914")</f>
        <v>http://dx.doi.org/10.1159/000113914</v>
      </c>
      <c r="BG891" t="s">
        <v>74</v>
      </c>
      <c r="BH891" t="s">
        <v>74</v>
      </c>
      <c r="BI891">
        <v>17</v>
      </c>
      <c r="BJ891" t="s">
        <v>9221</v>
      </c>
      <c r="BK891" t="s">
        <v>88</v>
      </c>
      <c r="BL891" t="s">
        <v>9222</v>
      </c>
      <c r="BM891" t="s">
        <v>9223</v>
      </c>
      <c r="BN891">
        <v>1450897</v>
      </c>
      <c r="BO891" t="s">
        <v>74</v>
      </c>
      <c r="BP891" t="s">
        <v>74</v>
      </c>
      <c r="BQ891" t="s">
        <v>74</v>
      </c>
      <c r="BR891" t="s">
        <v>91</v>
      </c>
      <c r="BS891" t="s">
        <v>9234</v>
      </c>
      <c r="BT891" t="str">
        <f>HYPERLINK("https%3A%2F%2Fwww.webofscience.com%2Fwos%2Fwoscc%2Ffull-record%2FWOS:A1992JZ22600002","View Full Record in Web of Science")</f>
        <v>View Full Record in Web of Science</v>
      </c>
    </row>
    <row r="892" spans="1:72" x14ac:dyDescent="0.15">
      <c r="A892" t="s">
        <v>72</v>
      </c>
      <c r="B892" t="s">
        <v>9235</v>
      </c>
      <c r="C892" t="s">
        <v>74</v>
      </c>
      <c r="D892" t="s">
        <v>74</v>
      </c>
      <c r="E892" t="s">
        <v>74</v>
      </c>
      <c r="F892" t="s">
        <v>9235</v>
      </c>
      <c r="G892" t="s">
        <v>74</v>
      </c>
      <c r="H892" t="s">
        <v>74</v>
      </c>
      <c r="I892" t="s">
        <v>9236</v>
      </c>
      <c r="J892" t="s">
        <v>9237</v>
      </c>
      <c r="K892" t="s">
        <v>74</v>
      </c>
      <c r="L892" t="s">
        <v>74</v>
      </c>
      <c r="M892" t="s">
        <v>77</v>
      </c>
      <c r="N892" t="s">
        <v>78</v>
      </c>
      <c r="O892" t="s">
        <v>74</v>
      </c>
      <c r="P892" t="s">
        <v>74</v>
      </c>
      <c r="Q892" t="s">
        <v>74</v>
      </c>
      <c r="R892" t="s">
        <v>74</v>
      </c>
      <c r="S892" t="s">
        <v>74</v>
      </c>
      <c r="T892" t="s">
        <v>9238</v>
      </c>
      <c r="U892" t="s">
        <v>9239</v>
      </c>
      <c r="V892" t="s">
        <v>9240</v>
      </c>
      <c r="W892" t="s">
        <v>9241</v>
      </c>
      <c r="X892" t="s">
        <v>2706</v>
      </c>
      <c r="Y892" t="s">
        <v>9242</v>
      </c>
      <c r="Z892" t="s">
        <v>74</v>
      </c>
      <c r="AA892" t="s">
        <v>74</v>
      </c>
      <c r="AB892" t="s">
        <v>74</v>
      </c>
      <c r="AC892" t="s">
        <v>74</v>
      </c>
      <c r="AD892" t="s">
        <v>74</v>
      </c>
      <c r="AE892" t="s">
        <v>74</v>
      </c>
      <c r="AF892" t="s">
        <v>74</v>
      </c>
      <c r="AG892">
        <v>24</v>
      </c>
      <c r="AH892">
        <v>28</v>
      </c>
      <c r="AI892">
        <v>32</v>
      </c>
      <c r="AJ892">
        <v>1</v>
      </c>
      <c r="AK892">
        <v>29</v>
      </c>
      <c r="AL892" t="s">
        <v>706</v>
      </c>
      <c r="AM892" t="s">
        <v>707</v>
      </c>
      <c r="AN892" t="s">
        <v>708</v>
      </c>
      <c r="AO892" t="s">
        <v>9243</v>
      </c>
      <c r="AP892" t="s">
        <v>74</v>
      </c>
      <c r="AQ892" t="s">
        <v>74</v>
      </c>
      <c r="AR892" t="s">
        <v>9244</v>
      </c>
      <c r="AS892" t="s">
        <v>9245</v>
      </c>
      <c r="AT892" t="s">
        <v>9200</v>
      </c>
      <c r="AU892">
        <v>1992</v>
      </c>
      <c r="AV892">
        <v>70</v>
      </c>
      <c r="AW892">
        <v>11</v>
      </c>
      <c r="AX892" t="s">
        <v>74</v>
      </c>
      <c r="AY892" t="s">
        <v>74</v>
      </c>
      <c r="AZ892" t="s">
        <v>74</v>
      </c>
      <c r="BA892" t="s">
        <v>74</v>
      </c>
      <c r="BB892">
        <v>2259</v>
      </c>
      <c r="BC892">
        <v>2264</v>
      </c>
      <c r="BD892" t="s">
        <v>74</v>
      </c>
      <c r="BE892" t="s">
        <v>9246</v>
      </c>
      <c r="BF892" t="str">
        <f>HYPERLINK("http://dx.doi.org/10.1139/b92-280","http://dx.doi.org/10.1139/b92-280")</f>
        <v>http://dx.doi.org/10.1139/b92-280</v>
      </c>
      <c r="BG892" t="s">
        <v>74</v>
      </c>
      <c r="BH892" t="s">
        <v>74</v>
      </c>
      <c r="BI892">
        <v>6</v>
      </c>
      <c r="BJ892" t="s">
        <v>663</v>
      </c>
      <c r="BK892" t="s">
        <v>88</v>
      </c>
      <c r="BL892" t="s">
        <v>663</v>
      </c>
      <c r="BM892" t="s">
        <v>9247</v>
      </c>
      <c r="BN892" t="s">
        <v>74</v>
      </c>
      <c r="BO892" t="s">
        <v>74</v>
      </c>
      <c r="BP892" t="s">
        <v>74</v>
      </c>
      <c r="BQ892" t="s">
        <v>74</v>
      </c>
      <c r="BR892" t="s">
        <v>91</v>
      </c>
      <c r="BS892" t="s">
        <v>9248</v>
      </c>
      <c r="BT892" t="str">
        <f>HYPERLINK("https%3A%2F%2Fwww.webofscience.com%2Fwos%2Fwoscc%2Ffull-record%2FWOS:A1992KE67400017","View Full Record in Web of Science")</f>
        <v>View Full Record in Web of Science</v>
      </c>
    </row>
    <row r="893" spans="1:72" x14ac:dyDescent="0.15">
      <c r="A893" t="s">
        <v>72</v>
      </c>
      <c r="B893" t="s">
        <v>9249</v>
      </c>
      <c r="C893" t="s">
        <v>74</v>
      </c>
      <c r="D893" t="s">
        <v>74</v>
      </c>
      <c r="E893" t="s">
        <v>74</v>
      </c>
      <c r="F893" t="s">
        <v>9249</v>
      </c>
      <c r="G893" t="s">
        <v>74</v>
      </c>
      <c r="H893" t="s">
        <v>74</v>
      </c>
      <c r="I893" t="s">
        <v>9250</v>
      </c>
      <c r="J893" t="s">
        <v>2448</v>
      </c>
      <c r="K893" t="s">
        <v>74</v>
      </c>
      <c r="L893" t="s">
        <v>74</v>
      </c>
      <c r="M893" t="s">
        <v>77</v>
      </c>
      <c r="N893" t="s">
        <v>78</v>
      </c>
      <c r="O893" t="s">
        <v>74</v>
      </c>
      <c r="P893" t="s">
        <v>74</v>
      </c>
      <c r="Q893" t="s">
        <v>74</v>
      </c>
      <c r="R893" t="s">
        <v>74</v>
      </c>
      <c r="S893" t="s">
        <v>74</v>
      </c>
      <c r="T893" t="s">
        <v>74</v>
      </c>
      <c r="U893" t="s">
        <v>9251</v>
      </c>
      <c r="V893" t="s">
        <v>9252</v>
      </c>
      <c r="W893" t="s">
        <v>74</v>
      </c>
      <c r="X893" t="s">
        <v>74</v>
      </c>
      <c r="Y893" t="s">
        <v>9253</v>
      </c>
      <c r="Z893" t="s">
        <v>74</v>
      </c>
      <c r="AA893" t="s">
        <v>74</v>
      </c>
      <c r="AB893" t="s">
        <v>9254</v>
      </c>
      <c r="AC893" t="s">
        <v>74</v>
      </c>
      <c r="AD893" t="s">
        <v>74</v>
      </c>
      <c r="AE893" t="s">
        <v>74</v>
      </c>
      <c r="AF893" t="s">
        <v>74</v>
      </c>
      <c r="AG893">
        <v>23</v>
      </c>
      <c r="AH893">
        <v>79</v>
      </c>
      <c r="AI893">
        <v>85</v>
      </c>
      <c r="AJ893">
        <v>0</v>
      </c>
      <c r="AK893">
        <v>5</v>
      </c>
      <c r="AL893" t="s">
        <v>873</v>
      </c>
      <c r="AM893" t="s">
        <v>140</v>
      </c>
      <c r="AN893" t="s">
        <v>874</v>
      </c>
      <c r="AO893" t="s">
        <v>9255</v>
      </c>
      <c r="AP893" t="s">
        <v>74</v>
      </c>
      <c r="AQ893" t="s">
        <v>74</v>
      </c>
      <c r="AR893" t="s">
        <v>2458</v>
      </c>
      <c r="AS893" t="s">
        <v>2459</v>
      </c>
      <c r="AT893" t="s">
        <v>9200</v>
      </c>
      <c r="AU893">
        <v>1992</v>
      </c>
      <c r="AV893">
        <v>103</v>
      </c>
      <c r="AW893">
        <v>3</v>
      </c>
      <c r="AX893" t="s">
        <v>74</v>
      </c>
      <c r="AY893" t="s">
        <v>74</v>
      </c>
      <c r="AZ893" t="s">
        <v>74</v>
      </c>
      <c r="BA893" t="s">
        <v>74</v>
      </c>
      <c r="BB893">
        <v>575</v>
      </c>
      <c r="BC893">
        <v>578</v>
      </c>
      <c r="BD893" t="s">
        <v>74</v>
      </c>
      <c r="BE893" t="s">
        <v>9256</v>
      </c>
      <c r="BF893" t="str">
        <f>HYPERLINK("http://dx.doi.org/10.1016/0305-0491(92)90373-Y","http://dx.doi.org/10.1016/0305-0491(92)90373-Y")</f>
        <v>http://dx.doi.org/10.1016/0305-0491(92)90373-Y</v>
      </c>
      <c r="BG893" t="s">
        <v>74</v>
      </c>
      <c r="BH893" t="s">
        <v>74</v>
      </c>
      <c r="BI893">
        <v>4</v>
      </c>
      <c r="BJ893" t="s">
        <v>2462</v>
      </c>
      <c r="BK893" t="s">
        <v>88</v>
      </c>
      <c r="BL893" t="s">
        <v>2462</v>
      </c>
      <c r="BM893" t="s">
        <v>9257</v>
      </c>
      <c r="BN893" t="s">
        <v>74</v>
      </c>
      <c r="BO893" t="s">
        <v>74</v>
      </c>
      <c r="BP893" t="s">
        <v>74</v>
      </c>
      <c r="BQ893" t="s">
        <v>74</v>
      </c>
      <c r="BR893" t="s">
        <v>91</v>
      </c>
      <c r="BS893" t="s">
        <v>9258</v>
      </c>
      <c r="BT893" t="str">
        <f>HYPERLINK("https%3A%2F%2Fwww.webofscience.com%2Fwos%2Fwoscc%2Ffull-record%2FWOS:A1992JX53700013","View Full Record in Web of Science")</f>
        <v>View Full Record in Web of Science</v>
      </c>
    </row>
    <row r="894" spans="1:72" x14ac:dyDescent="0.15">
      <c r="A894" t="s">
        <v>72</v>
      </c>
      <c r="B894" t="s">
        <v>9259</v>
      </c>
      <c r="C894" t="s">
        <v>74</v>
      </c>
      <c r="D894" t="s">
        <v>74</v>
      </c>
      <c r="E894" t="s">
        <v>74</v>
      </c>
      <c r="F894" t="s">
        <v>9259</v>
      </c>
      <c r="G894" t="s">
        <v>74</v>
      </c>
      <c r="H894" t="s">
        <v>74</v>
      </c>
      <c r="I894" t="s">
        <v>9260</v>
      </c>
      <c r="J894" t="s">
        <v>9261</v>
      </c>
      <c r="K894" t="s">
        <v>74</v>
      </c>
      <c r="L894" t="s">
        <v>74</v>
      </c>
      <c r="M894" t="s">
        <v>77</v>
      </c>
      <c r="N894" t="s">
        <v>78</v>
      </c>
      <c r="O894" t="s">
        <v>74</v>
      </c>
      <c r="P894" t="s">
        <v>74</v>
      </c>
      <c r="Q894" t="s">
        <v>74</v>
      </c>
      <c r="R894" t="s">
        <v>74</v>
      </c>
      <c r="S894" t="s">
        <v>74</v>
      </c>
      <c r="T894" t="s">
        <v>9262</v>
      </c>
      <c r="U894" t="s">
        <v>9263</v>
      </c>
      <c r="V894" t="s">
        <v>9264</v>
      </c>
      <c r="W894" t="s">
        <v>9265</v>
      </c>
      <c r="X894" t="s">
        <v>2118</v>
      </c>
      <c r="Y894" t="s">
        <v>74</v>
      </c>
      <c r="Z894" t="s">
        <v>74</v>
      </c>
      <c r="AA894" t="s">
        <v>74</v>
      </c>
      <c r="AB894" t="s">
        <v>74</v>
      </c>
      <c r="AC894" t="s">
        <v>74</v>
      </c>
      <c r="AD894" t="s">
        <v>74</v>
      </c>
      <c r="AE894" t="s">
        <v>74</v>
      </c>
      <c r="AF894" t="s">
        <v>74</v>
      </c>
      <c r="AG894">
        <v>37</v>
      </c>
      <c r="AH894">
        <v>19</v>
      </c>
      <c r="AI894">
        <v>21</v>
      </c>
      <c r="AJ894">
        <v>0</v>
      </c>
      <c r="AK894">
        <v>4</v>
      </c>
      <c r="AL894" t="s">
        <v>9266</v>
      </c>
      <c r="AM894" t="s">
        <v>161</v>
      </c>
      <c r="AN894" t="s">
        <v>2416</v>
      </c>
      <c r="AO894" t="s">
        <v>9267</v>
      </c>
      <c r="AP894" t="s">
        <v>74</v>
      </c>
      <c r="AQ894" t="s">
        <v>74</v>
      </c>
      <c r="AR894" t="s">
        <v>9261</v>
      </c>
      <c r="AS894" t="s">
        <v>9268</v>
      </c>
      <c r="AT894" t="s">
        <v>9200</v>
      </c>
      <c r="AU894">
        <v>1992</v>
      </c>
      <c r="AV894">
        <v>94</v>
      </c>
      <c r="AW894">
        <v>4</v>
      </c>
      <c r="AX894" t="s">
        <v>74</v>
      </c>
      <c r="AY894" t="s">
        <v>74</v>
      </c>
      <c r="AZ894" t="s">
        <v>74</v>
      </c>
      <c r="BA894" t="s">
        <v>74</v>
      </c>
      <c r="BB894">
        <v>801</v>
      </c>
      <c r="BC894">
        <v>810</v>
      </c>
      <c r="BD894" t="s">
        <v>74</v>
      </c>
      <c r="BE894" t="s">
        <v>9269</v>
      </c>
      <c r="BF894" t="str">
        <f>HYPERLINK("http://dx.doi.org/10.2307/1369278","http://dx.doi.org/10.2307/1369278")</f>
        <v>http://dx.doi.org/10.2307/1369278</v>
      </c>
      <c r="BG894" t="s">
        <v>74</v>
      </c>
      <c r="BH894" t="s">
        <v>74</v>
      </c>
      <c r="BI894">
        <v>10</v>
      </c>
      <c r="BJ894" t="s">
        <v>2419</v>
      </c>
      <c r="BK894" t="s">
        <v>88</v>
      </c>
      <c r="BL894" t="s">
        <v>713</v>
      </c>
      <c r="BM894" t="s">
        <v>9270</v>
      </c>
      <c r="BN894" t="s">
        <v>74</v>
      </c>
      <c r="BO894" t="s">
        <v>74</v>
      </c>
      <c r="BP894" t="s">
        <v>74</v>
      </c>
      <c r="BQ894" t="s">
        <v>74</v>
      </c>
      <c r="BR894" t="s">
        <v>91</v>
      </c>
      <c r="BS894" t="s">
        <v>9271</v>
      </c>
      <c r="BT894" t="str">
        <f>HYPERLINK("https%3A%2F%2Fwww.webofscience.com%2Fwos%2Fwoscc%2Ffull-record%2FWOS:A1992KC92500001","View Full Record in Web of Science")</f>
        <v>View Full Record in Web of Science</v>
      </c>
    </row>
    <row r="895" spans="1:72" x14ac:dyDescent="0.15">
      <c r="A895" t="s">
        <v>72</v>
      </c>
      <c r="B895" t="s">
        <v>9272</v>
      </c>
      <c r="C895" t="s">
        <v>74</v>
      </c>
      <c r="D895" t="s">
        <v>74</v>
      </c>
      <c r="E895" t="s">
        <v>74</v>
      </c>
      <c r="F895" t="s">
        <v>9272</v>
      </c>
      <c r="G895" t="s">
        <v>74</v>
      </c>
      <c r="H895" t="s">
        <v>74</v>
      </c>
      <c r="I895" t="s">
        <v>9273</v>
      </c>
      <c r="J895" t="s">
        <v>9274</v>
      </c>
      <c r="K895" t="s">
        <v>74</v>
      </c>
      <c r="L895" t="s">
        <v>74</v>
      </c>
      <c r="M895" t="s">
        <v>77</v>
      </c>
      <c r="N895" t="s">
        <v>78</v>
      </c>
      <c r="O895" t="s">
        <v>74</v>
      </c>
      <c r="P895" t="s">
        <v>74</v>
      </c>
      <c r="Q895" t="s">
        <v>74</v>
      </c>
      <c r="R895" t="s">
        <v>74</v>
      </c>
      <c r="S895" t="s">
        <v>74</v>
      </c>
      <c r="T895" t="s">
        <v>74</v>
      </c>
      <c r="U895" t="s">
        <v>9275</v>
      </c>
      <c r="V895" t="s">
        <v>9276</v>
      </c>
      <c r="W895" t="s">
        <v>9277</v>
      </c>
      <c r="X895" t="s">
        <v>9278</v>
      </c>
      <c r="Y895" t="s">
        <v>9279</v>
      </c>
      <c r="Z895" t="s">
        <v>74</v>
      </c>
      <c r="AA895" t="s">
        <v>9280</v>
      </c>
      <c r="AB895" t="s">
        <v>9281</v>
      </c>
      <c r="AC895" t="s">
        <v>74</v>
      </c>
      <c r="AD895" t="s">
        <v>74</v>
      </c>
      <c r="AE895" t="s">
        <v>74</v>
      </c>
      <c r="AF895" t="s">
        <v>74</v>
      </c>
      <c r="AG895">
        <v>67</v>
      </c>
      <c r="AH895">
        <v>134</v>
      </c>
      <c r="AI895">
        <v>135</v>
      </c>
      <c r="AJ895">
        <v>1</v>
      </c>
      <c r="AK895">
        <v>25</v>
      </c>
      <c r="AL895" t="s">
        <v>873</v>
      </c>
      <c r="AM895" t="s">
        <v>140</v>
      </c>
      <c r="AN895" t="s">
        <v>874</v>
      </c>
      <c r="AO895" t="s">
        <v>9282</v>
      </c>
      <c r="AP895" t="s">
        <v>74</v>
      </c>
      <c r="AQ895" t="s">
        <v>74</v>
      </c>
      <c r="AR895" t="s">
        <v>9283</v>
      </c>
      <c r="AS895" t="s">
        <v>74</v>
      </c>
      <c r="AT895" t="s">
        <v>9284</v>
      </c>
      <c r="AU895">
        <v>1992</v>
      </c>
      <c r="AV895">
        <v>39</v>
      </c>
      <c r="AW895" t="s">
        <v>9285</v>
      </c>
      <c r="AX895" t="s">
        <v>74</v>
      </c>
      <c r="AY895" t="s">
        <v>74</v>
      </c>
      <c r="AZ895" t="s">
        <v>74</v>
      </c>
      <c r="BA895" t="s">
        <v>74</v>
      </c>
      <c r="BB895">
        <v>1885</v>
      </c>
      <c r="BC895">
        <v>1917</v>
      </c>
      <c r="BD895" t="s">
        <v>74</v>
      </c>
      <c r="BE895" t="s">
        <v>9286</v>
      </c>
      <c r="BF895" t="str">
        <f>HYPERLINK("http://dx.doi.org/10.1016/0198-0149(92)90004-D","http://dx.doi.org/10.1016/0198-0149(92)90004-D")</f>
        <v>http://dx.doi.org/10.1016/0198-0149(92)90004-D</v>
      </c>
      <c r="BG895" t="s">
        <v>74</v>
      </c>
      <c r="BH895" t="s">
        <v>74</v>
      </c>
      <c r="BI895">
        <v>33</v>
      </c>
      <c r="BJ895" t="s">
        <v>963</v>
      </c>
      <c r="BK895" t="s">
        <v>88</v>
      </c>
      <c r="BL895" t="s">
        <v>963</v>
      </c>
      <c r="BM895" t="s">
        <v>9287</v>
      </c>
      <c r="BN895" t="s">
        <v>74</v>
      </c>
      <c r="BO895" t="s">
        <v>74</v>
      </c>
      <c r="BP895" t="s">
        <v>74</v>
      </c>
      <c r="BQ895" t="s">
        <v>74</v>
      </c>
      <c r="BR895" t="s">
        <v>91</v>
      </c>
      <c r="BS895" t="s">
        <v>9288</v>
      </c>
      <c r="BT895" t="str">
        <f>HYPERLINK("https%3A%2F%2Fwww.webofscience.com%2Fwos%2Fwoscc%2Ffull-record%2FWOS:A1992JY32600004","View Full Record in Web of Science")</f>
        <v>View Full Record in Web of Science</v>
      </c>
    </row>
    <row r="896" spans="1:72" x14ac:dyDescent="0.15">
      <c r="A896" t="s">
        <v>72</v>
      </c>
      <c r="B896" t="s">
        <v>9289</v>
      </c>
      <c r="C896" t="s">
        <v>74</v>
      </c>
      <c r="D896" t="s">
        <v>74</v>
      </c>
      <c r="E896" t="s">
        <v>74</v>
      </c>
      <c r="F896" t="s">
        <v>9289</v>
      </c>
      <c r="G896" t="s">
        <v>74</v>
      </c>
      <c r="H896" t="s">
        <v>74</v>
      </c>
      <c r="I896" t="s">
        <v>9290</v>
      </c>
      <c r="J896" t="s">
        <v>9274</v>
      </c>
      <c r="K896" t="s">
        <v>74</v>
      </c>
      <c r="L896" t="s">
        <v>74</v>
      </c>
      <c r="M896" t="s">
        <v>77</v>
      </c>
      <c r="N896" t="s">
        <v>78</v>
      </c>
      <c r="O896" t="s">
        <v>74</v>
      </c>
      <c r="P896" t="s">
        <v>74</v>
      </c>
      <c r="Q896" t="s">
        <v>74</v>
      </c>
      <c r="R896" t="s">
        <v>74</v>
      </c>
      <c r="S896" t="s">
        <v>74</v>
      </c>
      <c r="T896" t="s">
        <v>74</v>
      </c>
      <c r="U896" t="s">
        <v>9291</v>
      </c>
      <c r="V896" t="s">
        <v>9292</v>
      </c>
      <c r="W896" t="s">
        <v>7984</v>
      </c>
      <c r="X896" t="s">
        <v>283</v>
      </c>
      <c r="Y896" t="s">
        <v>74</v>
      </c>
      <c r="Z896" t="s">
        <v>74</v>
      </c>
      <c r="AA896" t="s">
        <v>74</v>
      </c>
      <c r="AB896" t="s">
        <v>9293</v>
      </c>
      <c r="AC896" t="s">
        <v>74</v>
      </c>
      <c r="AD896" t="s">
        <v>74</v>
      </c>
      <c r="AE896" t="s">
        <v>74</v>
      </c>
      <c r="AF896" t="s">
        <v>74</v>
      </c>
      <c r="AG896">
        <v>55</v>
      </c>
      <c r="AH896">
        <v>77</v>
      </c>
      <c r="AI896">
        <v>81</v>
      </c>
      <c r="AJ896">
        <v>2</v>
      </c>
      <c r="AK896">
        <v>10</v>
      </c>
      <c r="AL896" t="s">
        <v>873</v>
      </c>
      <c r="AM896" t="s">
        <v>140</v>
      </c>
      <c r="AN896" t="s">
        <v>874</v>
      </c>
      <c r="AO896" t="s">
        <v>9282</v>
      </c>
      <c r="AP896" t="s">
        <v>74</v>
      </c>
      <c r="AQ896" t="s">
        <v>74</v>
      </c>
      <c r="AR896" t="s">
        <v>9283</v>
      </c>
      <c r="AS896" t="s">
        <v>74</v>
      </c>
      <c r="AT896" t="s">
        <v>9284</v>
      </c>
      <c r="AU896">
        <v>1992</v>
      </c>
      <c r="AV896">
        <v>39</v>
      </c>
      <c r="AW896" t="s">
        <v>9285</v>
      </c>
      <c r="AX896" t="s">
        <v>74</v>
      </c>
      <c r="AY896" t="s">
        <v>74</v>
      </c>
      <c r="AZ896" t="s">
        <v>74</v>
      </c>
      <c r="BA896" t="s">
        <v>74</v>
      </c>
      <c r="BB896">
        <v>2053</v>
      </c>
      <c r="BC896">
        <v>2075</v>
      </c>
      <c r="BD896" t="s">
        <v>74</v>
      </c>
      <c r="BE896" t="s">
        <v>9294</v>
      </c>
      <c r="BF896" t="str">
        <f>HYPERLINK("http://dx.doi.org/10.1016/0198-0149(92)90013-J","http://dx.doi.org/10.1016/0198-0149(92)90013-J")</f>
        <v>http://dx.doi.org/10.1016/0198-0149(92)90013-J</v>
      </c>
      <c r="BG896" t="s">
        <v>74</v>
      </c>
      <c r="BH896" t="s">
        <v>74</v>
      </c>
      <c r="BI896">
        <v>23</v>
      </c>
      <c r="BJ896" t="s">
        <v>963</v>
      </c>
      <c r="BK896" t="s">
        <v>88</v>
      </c>
      <c r="BL896" t="s">
        <v>963</v>
      </c>
      <c r="BM896" t="s">
        <v>9287</v>
      </c>
      <c r="BN896" t="s">
        <v>74</v>
      </c>
      <c r="BO896" t="s">
        <v>74</v>
      </c>
      <c r="BP896" t="s">
        <v>74</v>
      </c>
      <c r="BQ896" t="s">
        <v>74</v>
      </c>
      <c r="BR896" t="s">
        <v>91</v>
      </c>
      <c r="BS896" t="s">
        <v>9295</v>
      </c>
      <c r="BT896" t="str">
        <f>HYPERLINK("https%3A%2F%2Fwww.webofscience.com%2Fwos%2Fwoscc%2Ffull-record%2FWOS:A1992JY32600013","View Full Record in Web of Science")</f>
        <v>View Full Record in Web of Science</v>
      </c>
    </row>
    <row r="897" spans="1:72" x14ac:dyDescent="0.15">
      <c r="A897" t="s">
        <v>72</v>
      </c>
      <c r="B897" t="s">
        <v>9296</v>
      </c>
      <c r="C897" t="s">
        <v>74</v>
      </c>
      <c r="D897" t="s">
        <v>74</v>
      </c>
      <c r="E897" t="s">
        <v>74</v>
      </c>
      <c r="F897" t="s">
        <v>9296</v>
      </c>
      <c r="G897" t="s">
        <v>74</v>
      </c>
      <c r="H897" t="s">
        <v>74</v>
      </c>
      <c r="I897" t="s">
        <v>9297</v>
      </c>
      <c r="J897" t="s">
        <v>741</v>
      </c>
      <c r="K897" t="s">
        <v>74</v>
      </c>
      <c r="L897" t="s">
        <v>74</v>
      </c>
      <c r="M897" t="s">
        <v>77</v>
      </c>
      <c r="N897" t="s">
        <v>484</v>
      </c>
      <c r="O897" t="s">
        <v>74</v>
      </c>
      <c r="P897" t="s">
        <v>74</v>
      </c>
      <c r="Q897" t="s">
        <v>74</v>
      </c>
      <c r="R897" t="s">
        <v>74</v>
      </c>
      <c r="S897" t="s">
        <v>74</v>
      </c>
      <c r="T897" t="s">
        <v>74</v>
      </c>
      <c r="U897" t="s">
        <v>9298</v>
      </c>
      <c r="V897" t="s">
        <v>9299</v>
      </c>
      <c r="W897" t="s">
        <v>74</v>
      </c>
      <c r="X897" t="s">
        <v>74</v>
      </c>
      <c r="Y897" t="s">
        <v>9300</v>
      </c>
      <c r="Z897" t="s">
        <v>74</v>
      </c>
      <c r="AA897" t="s">
        <v>74</v>
      </c>
      <c r="AB897" t="s">
        <v>74</v>
      </c>
      <c r="AC897" t="s">
        <v>74</v>
      </c>
      <c r="AD897" t="s">
        <v>74</v>
      </c>
      <c r="AE897" t="s">
        <v>74</v>
      </c>
      <c r="AF897" t="s">
        <v>74</v>
      </c>
      <c r="AG897">
        <v>133</v>
      </c>
      <c r="AH897">
        <v>16</v>
      </c>
      <c r="AI897">
        <v>21</v>
      </c>
      <c r="AJ897">
        <v>0</v>
      </c>
      <c r="AK897">
        <v>35</v>
      </c>
      <c r="AL897" t="s">
        <v>119</v>
      </c>
      <c r="AM897" t="s">
        <v>120</v>
      </c>
      <c r="AN897" t="s">
        <v>121</v>
      </c>
      <c r="AO897" t="s">
        <v>745</v>
      </c>
      <c r="AP897" t="s">
        <v>746</v>
      </c>
      <c r="AQ897" t="s">
        <v>74</v>
      </c>
      <c r="AR897" t="s">
        <v>747</v>
      </c>
      <c r="AS897" t="s">
        <v>748</v>
      </c>
      <c r="AT897" t="s">
        <v>9200</v>
      </c>
      <c r="AU897">
        <v>1992</v>
      </c>
      <c r="AV897">
        <v>33</v>
      </c>
      <c r="AW897">
        <v>2</v>
      </c>
      <c r="AX897" t="s">
        <v>74</v>
      </c>
      <c r="AY897" t="s">
        <v>74</v>
      </c>
      <c r="AZ897" t="s">
        <v>74</v>
      </c>
      <c r="BA897" t="s">
        <v>74</v>
      </c>
      <c r="BB897">
        <v>73</v>
      </c>
      <c r="BC897">
        <v>109</v>
      </c>
      <c r="BD897" t="s">
        <v>74</v>
      </c>
      <c r="BE897" t="s">
        <v>9301</v>
      </c>
      <c r="BF897" t="str">
        <f>HYPERLINK("http://dx.doi.org/10.1016/0012-8252(92)90021-K","http://dx.doi.org/10.1016/0012-8252(92)90021-K")</f>
        <v>http://dx.doi.org/10.1016/0012-8252(92)90021-K</v>
      </c>
      <c r="BG897" t="s">
        <v>74</v>
      </c>
      <c r="BH897" t="s">
        <v>74</v>
      </c>
      <c r="BI897">
        <v>37</v>
      </c>
      <c r="BJ897" t="s">
        <v>451</v>
      </c>
      <c r="BK897" t="s">
        <v>88</v>
      </c>
      <c r="BL897" t="s">
        <v>452</v>
      </c>
      <c r="BM897" t="s">
        <v>9302</v>
      </c>
      <c r="BN897" t="s">
        <v>74</v>
      </c>
      <c r="BO897" t="s">
        <v>74</v>
      </c>
      <c r="BP897" t="s">
        <v>74</v>
      </c>
      <c r="BQ897" t="s">
        <v>74</v>
      </c>
      <c r="BR897" t="s">
        <v>91</v>
      </c>
      <c r="BS897" t="s">
        <v>9303</v>
      </c>
      <c r="BT897" t="str">
        <f>HYPERLINK("https%3A%2F%2Fwww.webofscience.com%2Fwos%2Fwoscc%2Ffull-record%2FWOS:A1992KA70700001","View Full Record in Web of Science")</f>
        <v>View Full Record in Web of Science</v>
      </c>
    </row>
    <row r="898" spans="1:72" x14ac:dyDescent="0.15">
      <c r="A898" t="s">
        <v>72</v>
      </c>
      <c r="B898" t="s">
        <v>3273</v>
      </c>
      <c r="C898" t="s">
        <v>74</v>
      </c>
      <c r="D898" t="s">
        <v>74</v>
      </c>
      <c r="E898" t="s">
        <v>74</v>
      </c>
      <c r="F898" t="s">
        <v>3273</v>
      </c>
      <c r="G898" t="s">
        <v>74</v>
      </c>
      <c r="H898" t="s">
        <v>74</v>
      </c>
      <c r="I898" t="s">
        <v>9304</v>
      </c>
      <c r="J898" t="s">
        <v>8761</v>
      </c>
      <c r="K898" t="s">
        <v>74</v>
      </c>
      <c r="L898" t="s">
        <v>74</v>
      </c>
      <c r="M898" t="s">
        <v>77</v>
      </c>
      <c r="N898" t="s">
        <v>78</v>
      </c>
      <c r="O898" t="s">
        <v>74</v>
      </c>
      <c r="P898" t="s">
        <v>74</v>
      </c>
      <c r="Q898" t="s">
        <v>74</v>
      </c>
      <c r="R898" t="s">
        <v>74</v>
      </c>
      <c r="S898" t="s">
        <v>74</v>
      </c>
      <c r="T898" t="s">
        <v>9305</v>
      </c>
      <c r="U898" t="s">
        <v>9306</v>
      </c>
      <c r="V898" t="s">
        <v>9307</v>
      </c>
      <c r="W898" t="s">
        <v>9308</v>
      </c>
      <c r="X898" t="s">
        <v>9309</v>
      </c>
      <c r="Y898" t="s">
        <v>9310</v>
      </c>
      <c r="Z898" t="s">
        <v>74</v>
      </c>
      <c r="AA898" t="s">
        <v>594</v>
      </c>
      <c r="AB898" t="s">
        <v>74</v>
      </c>
      <c r="AC898" t="s">
        <v>74</v>
      </c>
      <c r="AD898" t="s">
        <v>74</v>
      </c>
      <c r="AE898" t="s">
        <v>74</v>
      </c>
      <c r="AF898" t="s">
        <v>74</v>
      </c>
      <c r="AG898">
        <v>32</v>
      </c>
      <c r="AH898">
        <v>22</v>
      </c>
      <c r="AI898">
        <v>25</v>
      </c>
      <c r="AJ898">
        <v>0</v>
      </c>
      <c r="AK898">
        <v>3</v>
      </c>
      <c r="AL898" t="s">
        <v>119</v>
      </c>
      <c r="AM898" t="s">
        <v>120</v>
      </c>
      <c r="AN898" t="s">
        <v>121</v>
      </c>
      <c r="AO898" t="s">
        <v>8770</v>
      </c>
      <c r="AP898" t="s">
        <v>74</v>
      </c>
      <c r="AQ898" t="s">
        <v>74</v>
      </c>
      <c r="AR898" t="s">
        <v>8771</v>
      </c>
      <c r="AS898" t="s">
        <v>8772</v>
      </c>
      <c r="AT898" t="s">
        <v>9311</v>
      </c>
      <c r="AU898">
        <v>1992</v>
      </c>
      <c r="AV898">
        <v>98</v>
      </c>
      <c r="AW898" t="s">
        <v>344</v>
      </c>
      <c r="AX898" t="s">
        <v>74</v>
      </c>
      <c r="AY898" t="s">
        <v>74</v>
      </c>
      <c r="AZ898" t="s">
        <v>74</v>
      </c>
      <c r="BA898" t="s">
        <v>74</v>
      </c>
      <c r="BB898">
        <v>117</v>
      </c>
      <c r="BC898">
        <v>122</v>
      </c>
      <c r="BD898" t="s">
        <v>74</v>
      </c>
      <c r="BE898" t="s">
        <v>74</v>
      </c>
      <c r="BF898" t="s">
        <v>74</v>
      </c>
      <c r="BG898" t="s">
        <v>74</v>
      </c>
      <c r="BH898" t="s">
        <v>74</v>
      </c>
      <c r="BI898">
        <v>6</v>
      </c>
      <c r="BJ898" t="s">
        <v>5356</v>
      </c>
      <c r="BK898" t="s">
        <v>88</v>
      </c>
      <c r="BL898" t="s">
        <v>5356</v>
      </c>
      <c r="BM898" t="s">
        <v>9312</v>
      </c>
      <c r="BN898" t="s">
        <v>74</v>
      </c>
      <c r="BO898" t="s">
        <v>74</v>
      </c>
      <c r="BP898" t="s">
        <v>74</v>
      </c>
      <c r="BQ898" t="s">
        <v>74</v>
      </c>
      <c r="BR898" t="s">
        <v>91</v>
      </c>
      <c r="BS898" t="s">
        <v>9313</v>
      </c>
      <c r="BT898" t="str">
        <f>HYPERLINK("https%3A%2F%2Fwww.webofscience.com%2Fwos%2Fwoscc%2Ffull-record%2FWOS:A1992JY64400019","View Full Record in Web of Science")</f>
        <v>View Full Record in Web of Science</v>
      </c>
    </row>
    <row r="899" spans="1:72" x14ac:dyDescent="0.15">
      <c r="A899" t="s">
        <v>72</v>
      </c>
      <c r="B899" t="s">
        <v>9314</v>
      </c>
      <c r="C899" t="s">
        <v>74</v>
      </c>
      <c r="D899" t="s">
        <v>74</v>
      </c>
      <c r="E899" t="s">
        <v>74</v>
      </c>
      <c r="F899" t="s">
        <v>9314</v>
      </c>
      <c r="G899" t="s">
        <v>74</v>
      </c>
      <c r="H899" t="s">
        <v>74</v>
      </c>
      <c r="I899" t="s">
        <v>9315</v>
      </c>
      <c r="J899" t="s">
        <v>8761</v>
      </c>
      <c r="K899" t="s">
        <v>74</v>
      </c>
      <c r="L899" t="s">
        <v>74</v>
      </c>
      <c r="M899" t="s">
        <v>77</v>
      </c>
      <c r="N899" t="s">
        <v>78</v>
      </c>
      <c r="O899" t="s">
        <v>74</v>
      </c>
      <c r="P899" t="s">
        <v>74</v>
      </c>
      <c r="Q899" t="s">
        <v>74</v>
      </c>
      <c r="R899" t="s">
        <v>74</v>
      </c>
      <c r="S899" t="s">
        <v>74</v>
      </c>
      <c r="T899" t="s">
        <v>9316</v>
      </c>
      <c r="U899" t="s">
        <v>9317</v>
      </c>
      <c r="V899" t="s">
        <v>9318</v>
      </c>
      <c r="W899" t="s">
        <v>9319</v>
      </c>
      <c r="X899" t="s">
        <v>1309</v>
      </c>
      <c r="Y899" t="s">
        <v>2679</v>
      </c>
      <c r="Z899" t="s">
        <v>74</v>
      </c>
      <c r="AA899" t="s">
        <v>594</v>
      </c>
      <c r="AB899" t="s">
        <v>74</v>
      </c>
      <c r="AC899" t="s">
        <v>74</v>
      </c>
      <c r="AD899" t="s">
        <v>74</v>
      </c>
      <c r="AE899" t="s">
        <v>74</v>
      </c>
      <c r="AF899" t="s">
        <v>74</v>
      </c>
      <c r="AG899">
        <v>18</v>
      </c>
      <c r="AH899">
        <v>27</v>
      </c>
      <c r="AI899">
        <v>28</v>
      </c>
      <c r="AJ899">
        <v>0</v>
      </c>
      <c r="AK899">
        <v>1</v>
      </c>
      <c r="AL899" t="s">
        <v>119</v>
      </c>
      <c r="AM899" t="s">
        <v>120</v>
      </c>
      <c r="AN899" t="s">
        <v>121</v>
      </c>
      <c r="AO899" t="s">
        <v>8770</v>
      </c>
      <c r="AP899" t="s">
        <v>74</v>
      </c>
      <c r="AQ899" t="s">
        <v>74</v>
      </c>
      <c r="AR899" t="s">
        <v>8771</v>
      </c>
      <c r="AS899" t="s">
        <v>8772</v>
      </c>
      <c r="AT899" t="s">
        <v>9311</v>
      </c>
      <c r="AU899">
        <v>1992</v>
      </c>
      <c r="AV899">
        <v>98</v>
      </c>
      <c r="AW899" t="s">
        <v>344</v>
      </c>
      <c r="AX899" t="s">
        <v>74</v>
      </c>
      <c r="AY899" t="s">
        <v>74</v>
      </c>
      <c r="AZ899" t="s">
        <v>74</v>
      </c>
      <c r="BA899" t="s">
        <v>74</v>
      </c>
      <c r="BB899">
        <v>205</v>
      </c>
      <c r="BC899">
        <v>208</v>
      </c>
      <c r="BD899" t="s">
        <v>74</v>
      </c>
      <c r="BE899" t="s">
        <v>74</v>
      </c>
      <c r="BF899" t="s">
        <v>74</v>
      </c>
      <c r="BG899" t="s">
        <v>74</v>
      </c>
      <c r="BH899" t="s">
        <v>74</v>
      </c>
      <c r="BI899">
        <v>4</v>
      </c>
      <c r="BJ899" t="s">
        <v>5356</v>
      </c>
      <c r="BK899" t="s">
        <v>88</v>
      </c>
      <c r="BL899" t="s">
        <v>5356</v>
      </c>
      <c r="BM899" t="s">
        <v>9312</v>
      </c>
      <c r="BN899" t="s">
        <v>74</v>
      </c>
      <c r="BO899" t="s">
        <v>74</v>
      </c>
      <c r="BP899" t="s">
        <v>74</v>
      </c>
      <c r="BQ899" t="s">
        <v>74</v>
      </c>
      <c r="BR899" t="s">
        <v>91</v>
      </c>
      <c r="BS899" t="s">
        <v>9320</v>
      </c>
      <c r="BT899" t="str">
        <f>HYPERLINK("https%3A%2F%2Fwww.webofscience.com%2Fwos%2Fwoscc%2Ffull-record%2FWOS:A1992JY64400035","View Full Record in Web of Science")</f>
        <v>View Full Record in Web of Science</v>
      </c>
    </row>
    <row r="900" spans="1:72" x14ac:dyDescent="0.15">
      <c r="A900" t="s">
        <v>72</v>
      </c>
      <c r="B900" t="s">
        <v>9321</v>
      </c>
      <c r="C900" t="s">
        <v>74</v>
      </c>
      <c r="D900" t="s">
        <v>74</v>
      </c>
      <c r="E900" t="s">
        <v>74</v>
      </c>
      <c r="F900" t="s">
        <v>9321</v>
      </c>
      <c r="G900" t="s">
        <v>74</v>
      </c>
      <c r="H900" t="s">
        <v>74</v>
      </c>
      <c r="I900" t="s">
        <v>9322</v>
      </c>
      <c r="J900" t="s">
        <v>2528</v>
      </c>
      <c r="K900" t="s">
        <v>74</v>
      </c>
      <c r="L900" t="s">
        <v>74</v>
      </c>
      <c r="M900" t="s">
        <v>77</v>
      </c>
      <c r="N900" t="s">
        <v>78</v>
      </c>
      <c r="O900" t="s">
        <v>74</v>
      </c>
      <c r="P900" t="s">
        <v>74</v>
      </c>
      <c r="Q900" t="s">
        <v>74</v>
      </c>
      <c r="R900" t="s">
        <v>74</v>
      </c>
      <c r="S900" t="s">
        <v>74</v>
      </c>
      <c r="T900" t="s">
        <v>74</v>
      </c>
      <c r="U900" t="s">
        <v>9323</v>
      </c>
      <c r="V900" t="s">
        <v>9324</v>
      </c>
      <c r="W900" t="s">
        <v>74</v>
      </c>
      <c r="X900" t="s">
        <v>74</v>
      </c>
      <c r="Y900" t="s">
        <v>9325</v>
      </c>
      <c r="Z900" t="s">
        <v>74</v>
      </c>
      <c r="AA900" t="s">
        <v>74</v>
      </c>
      <c r="AB900" t="s">
        <v>74</v>
      </c>
      <c r="AC900" t="s">
        <v>74</v>
      </c>
      <c r="AD900" t="s">
        <v>74</v>
      </c>
      <c r="AE900" t="s">
        <v>74</v>
      </c>
      <c r="AF900" t="s">
        <v>74</v>
      </c>
      <c r="AG900">
        <v>38</v>
      </c>
      <c r="AH900">
        <v>34</v>
      </c>
      <c r="AI900">
        <v>34</v>
      </c>
      <c r="AJ900">
        <v>0</v>
      </c>
      <c r="AK900">
        <v>1</v>
      </c>
      <c r="AL900" t="s">
        <v>1617</v>
      </c>
      <c r="AM900" t="s">
        <v>178</v>
      </c>
      <c r="AN900" t="s">
        <v>2536</v>
      </c>
      <c r="AO900" t="s">
        <v>2537</v>
      </c>
      <c r="AP900" t="s">
        <v>74</v>
      </c>
      <c r="AQ900" t="s">
        <v>74</v>
      </c>
      <c r="AR900" t="s">
        <v>2538</v>
      </c>
      <c r="AS900" t="s">
        <v>2539</v>
      </c>
      <c r="AT900" t="s">
        <v>9200</v>
      </c>
      <c r="AU900">
        <v>1992</v>
      </c>
      <c r="AV900">
        <v>129</v>
      </c>
      <c r="AW900">
        <v>6</v>
      </c>
      <c r="AX900" t="s">
        <v>74</v>
      </c>
      <c r="AY900" t="s">
        <v>74</v>
      </c>
      <c r="AZ900" t="s">
        <v>74</v>
      </c>
      <c r="BA900" t="s">
        <v>74</v>
      </c>
      <c r="BB900">
        <v>771</v>
      </c>
      <c r="BC900">
        <v>778</v>
      </c>
      <c r="BD900" t="s">
        <v>74</v>
      </c>
      <c r="BE900" t="s">
        <v>9326</v>
      </c>
      <c r="BF900" t="str">
        <f>HYPERLINK("http://dx.doi.org/10.1017/S0016756800008499","http://dx.doi.org/10.1017/S0016756800008499")</f>
        <v>http://dx.doi.org/10.1017/S0016756800008499</v>
      </c>
      <c r="BG900" t="s">
        <v>74</v>
      </c>
      <c r="BH900" t="s">
        <v>74</v>
      </c>
      <c r="BI900">
        <v>8</v>
      </c>
      <c r="BJ900" t="s">
        <v>451</v>
      </c>
      <c r="BK900" t="s">
        <v>88</v>
      </c>
      <c r="BL900" t="s">
        <v>452</v>
      </c>
      <c r="BM900" t="s">
        <v>9327</v>
      </c>
      <c r="BN900" t="s">
        <v>74</v>
      </c>
      <c r="BO900" t="s">
        <v>74</v>
      </c>
      <c r="BP900" t="s">
        <v>74</v>
      </c>
      <c r="BQ900" t="s">
        <v>74</v>
      </c>
      <c r="BR900" t="s">
        <v>91</v>
      </c>
      <c r="BS900" t="s">
        <v>9328</v>
      </c>
      <c r="BT900" t="str">
        <f>HYPERLINK("https%3A%2F%2Fwww.webofscience.com%2Fwos%2Fwoscc%2Ffull-record%2FWOS:A1992KC12400008","View Full Record in Web of Science")</f>
        <v>View Full Record in Web of Science</v>
      </c>
    </row>
    <row r="901" spans="1:72" x14ac:dyDescent="0.15">
      <c r="A901" t="s">
        <v>72</v>
      </c>
      <c r="B901" t="s">
        <v>9329</v>
      </c>
      <c r="C901" t="s">
        <v>74</v>
      </c>
      <c r="D901" t="s">
        <v>74</v>
      </c>
      <c r="E901" t="s">
        <v>74</v>
      </c>
      <c r="F901" t="s">
        <v>9329</v>
      </c>
      <c r="G901" t="s">
        <v>74</v>
      </c>
      <c r="H901" t="s">
        <v>74</v>
      </c>
      <c r="I901" t="s">
        <v>9330</v>
      </c>
      <c r="J901" t="s">
        <v>755</v>
      </c>
      <c r="K901" t="s">
        <v>74</v>
      </c>
      <c r="L901" t="s">
        <v>74</v>
      </c>
      <c r="M901" t="s">
        <v>77</v>
      </c>
      <c r="N901" t="s">
        <v>78</v>
      </c>
      <c r="O901" t="s">
        <v>74</v>
      </c>
      <c r="P901" t="s">
        <v>74</v>
      </c>
      <c r="Q901" t="s">
        <v>74</v>
      </c>
      <c r="R901" t="s">
        <v>74</v>
      </c>
      <c r="S901" t="s">
        <v>74</v>
      </c>
      <c r="T901" t="s">
        <v>74</v>
      </c>
      <c r="U901" t="s">
        <v>9331</v>
      </c>
      <c r="V901" t="s">
        <v>9332</v>
      </c>
      <c r="W901" t="s">
        <v>9333</v>
      </c>
      <c r="X901" t="s">
        <v>9334</v>
      </c>
      <c r="Y901" t="s">
        <v>9335</v>
      </c>
      <c r="Z901" t="s">
        <v>74</v>
      </c>
      <c r="AA901" t="s">
        <v>9336</v>
      </c>
      <c r="AB901" t="s">
        <v>1431</v>
      </c>
      <c r="AC901" t="s">
        <v>74</v>
      </c>
      <c r="AD901" t="s">
        <v>74</v>
      </c>
      <c r="AE901" t="s">
        <v>74</v>
      </c>
      <c r="AF901" t="s">
        <v>74</v>
      </c>
      <c r="AG901">
        <v>93</v>
      </c>
      <c r="AH901">
        <v>62</v>
      </c>
      <c r="AI901">
        <v>64</v>
      </c>
      <c r="AJ901">
        <v>0</v>
      </c>
      <c r="AK901">
        <v>6</v>
      </c>
      <c r="AL901" t="s">
        <v>761</v>
      </c>
      <c r="AM901" t="s">
        <v>762</v>
      </c>
      <c r="AN901" t="s">
        <v>763</v>
      </c>
      <c r="AO901" t="s">
        <v>764</v>
      </c>
      <c r="AP901" t="s">
        <v>74</v>
      </c>
      <c r="AQ901" t="s">
        <v>74</v>
      </c>
      <c r="AR901" t="s">
        <v>765</v>
      </c>
      <c r="AS901" t="s">
        <v>766</v>
      </c>
      <c r="AT901" t="s">
        <v>9200</v>
      </c>
      <c r="AU901">
        <v>1992</v>
      </c>
      <c r="AV901">
        <v>104</v>
      </c>
      <c r="AW901">
        <v>11</v>
      </c>
      <c r="AX901" t="s">
        <v>74</v>
      </c>
      <c r="AY901" t="s">
        <v>74</v>
      </c>
      <c r="AZ901" t="s">
        <v>74</v>
      </c>
      <c r="BA901" t="s">
        <v>74</v>
      </c>
      <c r="BB901">
        <v>1497</v>
      </c>
      <c r="BC901">
        <v>1514</v>
      </c>
      <c r="BD901" t="s">
        <v>74</v>
      </c>
      <c r="BE901" t="s">
        <v>9337</v>
      </c>
      <c r="BF901" t="str">
        <f>HYPERLINK("http://dx.doi.org/10.1130/0016-7606(1992)104&lt;1497:SGAGOS&gt;2.3.CO;2","http://dx.doi.org/10.1130/0016-7606(1992)104&lt;1497:SGAGOS&gt;2.3.CO;2")</f>
        <v>http://dx.doi.org/10.1130/0016-7606(1992)104&lt;1497:SGAGOS&gt;2.3.CO;2</v>
      </c>
      <c r="BG901" t="s">
        <v>74</v>
      </c>
      <c r="BH901" t="s">
        <v>74</v>
      </c>
      <c r="BI901">
        <v>18</v>
      </c>
      <c r="BJ901" t="s">
        <v>451</v>
      </c>
      <c r="BK901" t="s">
        <v>88</v>
      </c>
      <c r="BL901" t="s">
        <v>452</v>
      </c>
      <c r="BM901" t="s">
        <v>9338</v>
      </c>
      <c r="BN901" t="s">
        <v>74</v>
      </c>
      <c r="BO901" t="s">
        <v>74</v>
      </c>
      <c r="BP901" t="s">
        <v>74</v>
      </c>
      <c r="BQ901" t="s">
        <v>74</v>
      </c>
      <c r="BR901" t="s">
        <v>91</v>
      </c>
      <c r="BS901" t="s">
        <v>9339</v>
      </c>
      <c r="BT901" t="str">
        <f>HYPERLINK("https%3A%2F%2Fwww.webofscience.com%2Fwos%2Fwoscc%2Ffull-record%2FWOS:A1992JW83200008","View Full Record in Web of Science")</f>
        <v>View Full Record in Web of Science</v>
      </c>
    </row>
    <row r="902" spans="1:72" x14ac:dyDescent="0.15">
      <c r="A902" t="s">
        <v>72</v>
      </c>
      <c r="B902" t="s">
        <v>9340</v>
      </c>
      <c r="C902" t="s">
        <v>74</v>
      </c>
      <c r="D902" t="s">
        <v>74</v>
      </c>
      <c r="E902" t="s">
        <v>74</v>
      </c>
      <c r="F902" t="s">
        <v>9340</v>
      </c>
      <c r="G902" t="s">
        <v>74</v>
      </c>
      <c r="H902" t="s">
        <v>74</v>
      </c>
      <c r="I902" t="s">
        <v>9341</v>
      </c>
      <c r="J902" t="s">
        <v>786</v>
      </c>
      <c r="K902" t="s">
        <v>74</v>
      </c>
      <c r="L902" t="s">
        <v>74</v>
      </c>
      <c r="M902" t="s">
        <v>787</v>
      </c>
      <c r="N902" t="s">
        <v>78</v>
      </c>
      <c r="O902" t="s">
        <v>74</v>
      </c>
      <c r="P902" t="s">
        <v>74</v>
      </c>
      <c r="Q902" t="s">
        <v>74</v>
      </c>
      <c r="R902" t="s">
        <v>74</v>
      </c>
      <c r="S902" t="s">
        <v>74</v>
      </c>
      <c r="T902" t="s">
        <v>74</v>
      </c>
      <c r="U902" t="s">
        <v>9342</v>
      </c>
      <c r="V902" t="s">
        <v>74</v>
      </c>
      <c r="W902" t="s">
        <v>9343</v>
      </c>
      <c r="X902" t="s">
        <v>9344</v>
      </c>
      <c r="Y902" t="s">
        <v>74</v>
      </c>
      <c r="Z902" t="s">
        <v>74</v>
      </c>
      <c r="AA902" t="s">
        <v>74</v>
      </c>
      <c r="AB902" t="s">
        <v>74</v>
      </c>
      <c r="AC902" t="s">
        <v>74</v>
      </c>
      <c r="AD902" t="s">
        <v>74</v>
      </c>
      <c r="AE902" t="s">
        <v>74</v>
      </c>
      <c r="AF902" t="s">
        <v>74</v>
      </c>
      <c r="AG902">
        <v>22</v>
      </c>
      <c r="AH902">
        <v>3</v>
      </c>
      <c r="AI902">
        <v>3</v>
      </c>
      <c r="AJ902">
        <v>0</v>
      </c>
      <c r="AK902">
        <v>0</v>
      </c>
      <c r="AL902" t="s">
        <v>789</v>
      </c>
      <c r="AM902" t="s">
        <v>790</v>
      </c>
      <c r="AN902" t="s">
        <v>791</v>
      </c>
      <c r="AO902" t="s">
        <v>792</v>
      </c>
      <c r="AP902" t="s">
        <v>74</v>
      </c>
      <c r="AQ902" t="s">
        <v>74</v>
      </c>
      <c r="AR902" t="s">
        <v>793</v>
      </c>
      <c r="AS902" t="s">
        <v>794</v>
      </c>
      <c r="AT902" t="s">
        <v>9284</v>
      </c>
      <c r="AU902">
        <v>1992</v>
      </c>
      <c r="AV902">
        <v>32</v>
      </c>
      <c r="AW902">
        <v>6</v>
      </c>
      <c r="AX902" t="s">
        <v>74</v>
      </c>
      <c r="AY902" t="s">
        <v>74</v>
      </c>
      <c r="AZ902" t="s">
        <v>74</v>
      </c>
      <c r="BA902" t="s">
        <v>74</v>
      </c>
      <c r="BB902">
        <v>61</v>
      </c>
      <c r="BC902">
        <v>67</v>
      </c>
      <c r="BD902" t="s">
        <v>74</v>
      </c>
      <c r="BE902" t="s">
        <v>74</v>
      </c>
      <c r="BF902" t="s">
        <v>74</v>
      </c>
      <c r="BG902" t="s">
        <v>74</v>
      </c>
      <c r="BH902" t="s">
        <v>74</v>
      </c>
      <c r="BI902">
        <v>7</v>
      </c>
      <c r="BJ902" t="s">
        <v>727</v>
      </c>
      <c r="BK902" t="s">
        <v>88</v>
      </c>
      <c r="BL902" t="s">
        <v>727</v>
      </c>
      <c r="BM902" t="s">
        <v>9345</v>
      </c>
      <c r="BN902" t="s">
        <v>74</v>
      </c>
      <c r="BO902" t="s">
        <v>74</v>
      </c>
      <c r="BP902" t="s">
        <v>74</v>
      </c>
      <c r="BQ902" t="s">
        <v>74</v>
      </c>
      <c r="BR902" t="s">
        <v>91</v>
      </c>
      <c r="BS902" t="s">
        <v>9346</v>
      </c>
      <c r="BT902" t="str">
        <f>HYPERLINK("https%3A%2F%2Fwww.webofscience.com%2Fwos%2Fwoscc%2Ffull-record%2FWOS:A1992MF36600009","View Full Record in Web of Science")</f>
        <v>View Full Record in Web of Science</v>
      </c>
    </row>
    <row r="903" spans="1:72" x14ac:dyDescent="0.15">
      <c r="A903" t="s">
        <v>72</v>
      </c>
      <c r="B903" t="s">
        <v>9347</v>
      </c>
      <c r="C903" t="s">
        <v>74</v>
      </c>
      <c r="D903" t="s">
        <v>74</v>
      </c>
      <c r="E903" t="s">
        <v>74</v>
      </c>
      <c r="F903" t="s">
        <v>9347</v>
      </c>
      <c r="G903" t="s">
        <v>74</v>
      </c>
      <c r="H903" t="s">
        <v>74</v>
      </c>
      <c r="I903" t="s">
        <v>9348</v>
      </c>
      <c r="J903" t="s">
        <v>786</v>
      </c>
      <c r="K903" t="s">
        <v>74</v>
      </c>
      <c r="L903" t="s">
        <v>74</v>
      </c>
      <c r="M903" t="s">
        <v>787</v>
      </c>
      <c r="N903" t="s">
        <v>78</v>
      </c>
      <c r="O903" t="s">
        <v>74</v>
      </c>
      <c r="P903" t="s">
        <v>74</v>
      </c>
      <c r="Q903" t="s">
        <v>74</v>
      </c>
      <c r="R903" t="s">
        <v>74</v>
      </c>
      <c r="S903" t="s">
        <v>74</v>
      </c>
      <c r="T903" t="s">
        <v>74</v>
      </c>
      <c r="U903" t="s">
        <v>74</v>
      </c>
      <c r="V903" t="s">
        <v>74</v>
      </c>
      <c r="W903" t="s">
        <v>9349</v>
      </c>
      <c r="X903" t="s">
        <v>821</v>
      </c>
      <c r="Y903" t="s">
        <v>74</v>
      </c>
      <c r="Z903" t="s">
        <v>74</v>
      </c>
      <c r="AA903" t="s">
        <v>9350</v>
      </c>
      <c r="AB903" t="s">
        <v>9351</v>
      </c>
      <c r="AC903" t="s">
        <v>74</v>
      </c>
      <c r="AD903" t="s">
        <v>74</v>
      </c>
      <c r="AE903" t="s">
        <v>74</v>
      </c>
      <c r="AF903" t="s">
        <v>74</v>
      </c>
      <c r="AG903">
        <v>6</v>
      </c>
      <c r="AH903">
        <v>1</v>
      </c>
      <c r="AI903">
        <v>1</v>
      </c>
      <c r="AJ903">
        <v>0</v>
      </c>
      <c r="AK903">
        <v>1</v>
      </c>
      <c r="AL903" t="s">
        <v>789</v>
      </c>
      <c r="AM903" t="s">
        <v>790</v>
      </c>
      <c r="AN903" t="s">
        <v>791</v>
      </c>
      <c r="AO903" t="s">
        <v>792</v>
      </c>
      <c r="AP903" t="s">
        <v>74</v>
      </c>
      <c r="AQ903" t="s">
        <v>74</v>
      </c>
      <c r="AR903" t="s">
        <v>793</v>
      </c>
      <c r="AS903" t="s">
        <v>794</v>
      </c>
      <c r="AT903" t="s">
        <v>9284</v>
      </c>
      <c r="AU903">
        <v>1992</v>
      </c>
      <c r="AV903">
        <v>32</v>
      </c>
      <c r="AW903">
        <v>6</v>
      </c>
      <c r="AX903" t="s">
        <v>74</v>
      </c>
      <c r="AY903" t="s">
        <v>74</v>
      </c>
      <c r="AZ903" t="s">
        <v>74</v>
      </c>
      <c r="BA903" t="s">
        <v>74</v>
      </c>
      <c r="BB903">
        <v>122</v>
      </c>
      <c r="BC903">
        <v>127</v>
      </c>
      <c r="BD903" t="s">
        <v>74</v>
      </c>
      <c r="BE903" t="s">
        <v>74</v>
      </c>
      <c r="BF903" t="s">
        <v>74</v>
      </c>
      <c r="BG903" t="s">
        <v>74</v>
      </c>
      <c r="BH903" t="s">
        <v>74</v>
      </c>
      <c r="BI903">
        <v>6</v>
      </c>
      <c r="BJ903" t="s">
        <v>727</v>
      </c>
      <c r="BK903" t="s">
        <v>88</v>
      </c>
      <c r="BL903" t="s">
        <v>727</v>
      </c>
      <c r="BM903" t="s">
        <v>9345</v>
      </c>
      <c r="BN903" t="s">
        <v>74</v>
      </c>
      <c r="BO903" t="s">
        <v>74</v>
      </c>
      <c r="BP903" t="s">
        <v>74</v>
      </c>
      <c r="BQ903" t="s">
        <v>74</v>
      </c>
      <c r="BR903" t="s">
        <v>91</v>
      </c>
      <c r="BS903" t="s">
        <v>9352</v>
      </c>
      <c r="BT903" t="str">
        <f>HYPERLINK("https%3A%2F%2Fwww.webofscience.com%2Fwos%2Fwoscc%2Ffull-record%2FWOS:A1992MF36600018","View Full Record in Web of Science")</f>
        <v>View Full Record in Web of Science</v>
      </c>
    </row>
    <row r="904" spans="1:72" x14ac:dyDescent="0.15">
      <c r="A904" t="s">
        <v>72</v>
      </c>
      <c r="B904" t="s">
        <v>9353</v>
      </c>
      <c r="C904" t="s">
        <v>74</v>
      </c>
      <c r="D904" t="s">
        <v>74</v>
      </c>
      <c r="E904" t="s">
        <v>74</v>
      </c>
      <c r="F904" t="s">
        <v>9353</v>
      </c>
      <c r="G904" t="s">
        <v>74</v>
      </c>
      <c r="H904" t="s">
        <v>74</v>
      </c>
      <c r="I904" t="s">
        <v>9354</v>
      </c>
      <c r="J904" t="s">
        <v>4029</v>
      </c>
      <c r="K904" t="s">
        <v>74</v>
      </c>
      <c r="L904" t="s">
        <v>74</v>
      </c>
      <c r="M904" t="s">
        <v>77</v>
      </c>
      <c r="N904" t="s">
        <v>78</v>
      </c>
      <c r="O904" t="s">
        <v>74</v>
      </c>
      <c r="P904" t="s">
        <v>74</v>
      </c>
      <c r="Q904" t="s">
        <v>74</v>
      </c>
      <c r="R904" t="s">
        <v>74</v>
      </c>
      <c r="S904" t="s">
        <v>74</v>
      </c>
      <c r="T904" t="s">
        <v>9355</v>
      </c>
      <c r="U904" t="s">
        <v>74</v>
      </c>
      <c r="V904" t="s">
        <v>74</v>
      </c>
      <c r="W904" t="s">
        <v>74</v>
      </c>
      <c r="X904" t="s">
        <v>74</v>
      </c>
      <c r="Y904" t="s">
        <v>9356</v>
      </c>
      <c r="Z904" t="s">
        <v>74</v>
      </c>
      <c r="AA904" t="s">
        <v>74</v>
      </c>
      <c r="AB904" t="s">
        <v>74</v>
      </c>
      <c r="AC904" t="s">
        <v>74</v>
      </c>
      <c r="AD904" t="s">
        <v>74</v>
      </c>
      <c r="AE904" t="s">
        <v>74</v>
      </c>
      <c r="AF904" t="s">
        <v>74</v>
      </c>
      <c r="AG904">
        <v>12</v>
      </c>
      <c r="AH904">
        <v>12</v>
      </c>
      <c r="AI904">
        <v>12</v>
      </c>
      <c r="AJ904">
        <v>0</v>
      </c>
      <c r="AK904">
        <v>7</v>
      </c>
      <c r="AL904" t="s">
        <v>1583</v>
      </c>
      <c r="AM904" t="s">
        <v>430</v>
      </c>
      <c r="AN904" t="s">
        <v>1584</v>
      </c>
      <c r="AO904" t="s">
        <v>4033</v>
      </c>
      <c r="AP904" t="s">
        <v>74</v>
      </c>
      <c r="AQ904" t="s">
        <v>74</v>
      </c>
      <c r="AR904" t="s">
        <v>4034</v>
      </c>
      <c r="AS904" t="s">
        <v>4035</v>
      </c>
      <c r="AT904" t="s">
        <v>9200</v>
      </c>
      <c r="AU904">
        <v>1992</v>
      </c>
      <c r="AV904">
        <v>49</v>
      </c>
      <c r="AW904">
        <v>4</v>
      </c>
      <c r="AX904" t="s">
        <v>74</v>
      </c>
      <c r="AY904" t="s">
        <v>74</v>
      </c>
      <c r="AZ904" t="s">
        <v>74</v>
      </c>
      <c r="BA904" t="s">
        <v>74</v>
      </c>
      <c r="BB904">
        <v>445</v>
      </c>
      <c r="BC904">
        <v>451</v>
      </c>
      <c r="BD904" t="s">
        <v>74</v>
      </c>
      <c r="BE904" t="s">
        <v>9357</v>
      </c>
      <c r="BF904" t="str">
        <f>HYPERLINK("http://dx.doi.org/10.1093/icesjms/49.4.445","http://dx.doi.org/10.1093/icesjms/49.4.445")</f>
        <v>http://dx.doi.org/10.1093/icesjms/49.4.445</v>
      </c>
      <c r="BG904" t="s">
        <v>74</v>
      </c>
      <c r="BH904" t="s">
        <v>74</v>
      </c>
      <c r="BI904">
        <v>7</v>
      </c>
      <c r="BJ904" t="s">
        <v>4037</v>
      </c>
      <c r="BK904" t="s">
        <v>88</v>
      </c>
      <c r="BL904" t="s">
        <v>4037</v>
      </c>
      <c r="BM904" t="s">
        <v>9358</v>
      </c>
      <c r="BN904" t="s">
        <v>74</v>
      </c>
      <c r="BO904" t="s">
        <v>74</v>
      </c>
      <c r="BP904" t="s">
        <v>74</v>
      </c>
      <c r="BQ904" t="s">
        <v>74</v>
      </c>
      <c r="BR904" t="s">
        <v>91</v>
      </c>
      <c r="BS904" t="s">
        <v>9359</v>
      </c>
      <c r="BT904" t="str">
        <f>HYPERLINK("https%3A%2F%2Fwww.webofscience.com%2Fwos%2Fwoscc%2Ffull-record%2FWOS:A1992KD33500009","View Full Record in Web of Science")</f>
        <v>View Full Record in Web of Science</v>
      </c>
    </row>
    <row r="905" spans="1:72" x14ac:dyDescent="0.15">
      <c r="A905" t="s">
        <v>72</v>
      </c>
      <c r="B905" t="s">
        <v>5657</v>
      </c>
      <c r="C905" t="s">
        <v>74</v>
      </c>
      <c r="D905" t="s">
        <v>74</v>
      </c>
      <c r="E905" t="s">
        <v>74</v>
      </c>
      <c r="F905" t="s">
        <v>5657</v>
      </c>
      <c r="G905" t="s">
        <v>74</v>
      </c>
      <c r="H905" t="s">
        <v>74</v>
      </c>
      <c r="I905" t="s">
        <v>5658</v>
      </c>
      <c r="J905" t="s">
        <v>869</v>
      </c>
      <c r="K905" t="s">
        <v>74</v>
      </c>
      <c r="L905" t="s">
        <v>74</v>
      </c>
      <c r="M905" t="s">
        <v>77</v>
      </c>
      <c r="N905" t="s">
        <v>78</v>
      </c>
      <c r="O905" t="s">
        <v>74</v>
      </c>
      <c r="P905" t="s">
        <v>74</v>
      </c>
      <c r="Q905" t="s">
        <v>74</v>
      </c>
      <c r="R905" t="s">
        <v>74</v>
      </c>
      <c r="S905" t="s">
        <v>74</v>
      </c>
      <c r="T905" t="s">
        <v>74</v>
      </c>
      <c r="U905" t="s">
        <v>5659</v>
      </c>
      <c r="V905" t="s">
        <v>9360</v>
      </c>
      <c r="W905" t="s">
        <v>74</v>
      </c>
      <c r="X905" t="s">
        <v>74</v>
      </c>
      <c r="Y905" t="s">
        <v>5661</v>
      </c>
      <c r="Z905" t="s">
        <v>74</v>
      </c>
      <c r="AA905" t="s">
        <v>74</v>
      </c>
      <c r="AB905" t="s">
        <v>74</v>
      </c>
      <c r="AC905" t="s">
        <v>74</v>
      </c>
      <c r="AD905" t="s">
        <v>74</v>
      </c>
      <c r="AE905" t="s">
        <v>74</v>
      </c>
      <c r="AF905" t="s">
        <v>74</v>
      </c>
      <c r="AG905">
        <v>49</v>
      </c>
      <c r="AH905">
        <v>3</v>
      </c>
      <c r="AI905">
        <v>3</v>
      </c>
      <c r="AJ905">
        <v>0</v>
      </c>
      <c r="AK905">
        <v>0</v>
      </c>
      <c r="AL905" t="s">
        <v>873</v>
      </c>
      <c r="AM905" t="s">
        <v>140</v>
      </c>
      <c r="AN905" t="s">
        <v>874</v>
      </c>
      <c r="AO905" t="s">
        <v>875</v>
      </c>
      <c r="AP905" t="s">
        <v>74</v>
      </c>
      <c r="AQ905" t="s">
        <v>74</v>
      </c>
      <c r="AR905" t="s">
        <v>876</v>
      </c>
      <c r="AS905" t="s">
        <v>877</v>
      </c>
      <c r="AT905" t="s">
        <v>9284</v>
      </c>
      <c r="AU905">
        <v>1992</v>
      </c>
      <c r="AV905">
        <v>54</v>
      </c>
      <c r="AW905" t="s">
        <v>878</v>
      </c>
      <c r="AX905" t="s">
        <v>74</v>
      </c>
      <c r="AY905" t="s">
        <v>74</v>
      </c>
      <c r="AZ905" t="s">
        <v>74</v>
      </c>
      <c r="BA905" t="s">
        <v>74</v>
      </c>
      <c r="BB905">
        <v>1423</v>
      </c>
      <c r="BC905">
        <v>1445</v>
      </c>
      <c r="BD905" t="s">
        <v>74</v>
      </c>
      <c r="BE905" t="s">
        <v>9361</v>
      </c>
      <c r="BF905" t="str">
        <f>HYPERLINK("http://dx.doi.org/10.1016/0021-9169(92)90150-J","http://dx.doi.org/10.1016/0021-9169(92)90150-J")</f>
        <v>http://dx.doi.org/10.1016/0021-9169(92)90150-J</v>
      </c>
      <c r="BG905" t="s">
        <v>74</v>
      </c>
      <c r="BH905" t="s">
        <v>74</v>
      </c>
      <c r="BI905">
        <v>23</v>
      </c>
      <c r="BJ905" t="s">
        <v>403</v>
      </c>
      <c r="BK905" t="s">
        <v>88</v>
      </c>
      <c r="BL905" t="s">
        <v>403</v>
      </c>
      <c r="BM905" t="s">
        <v>9362</v>
      </c>
      <c r="BN905" t="s">
        <v>74</v>
      </c>
      <c r="BO905" t="s">
        <v>74</v>
      </c>
      <c r="BP905" t="s">
        <v>74</v>
      </c>
      <c r="BQ905" t="s">
        <v>74</v>
      </c>
      <c r="BR905" t="s">
        <v>91</v>
      </c>
      <c r="BS905" t="s">
        <v>9363</v>
      </c>
      <c r="BT905" t="str">
        <f>HYPERLINK("https%3A%2F%2Fwww.webofscience.com%2Fwos%2Fwoscc%2Ffull-record%2FWOS:A1992JU41200004","View Full Record in Web of Science")</f>
        <v>View Full Record in Web of Science</v>
      </c>
    </row>
    <row r="906" spans="1:72" x14ac:dyDescent="0.15">
      <c r="A906" t="s">
        <v>72</v>
      </c>
      <c r="B906" t="s">
        <v>9364</v>
      </c>
      <c r="C906" t="s">
        <v>74</v>
      </c>
      <c r="D906" t="s">
        <v>74</v>
      </c>
      <c r="E906" t="s">
        <v>74</v>
      </c>
      <c r="F906" t="s">
        <v>9364</v>
      </c>
      <c r="G906" t="s">
        <v>74</v>
      </c>
      <c r="H906" t="s">
        <v>74</v>
      </c>
      <c r="I906" t="s">
        <v>9365</v>
      </c>
      <c r="J906" t="s">
        <v>869</v>
      </c>
      <c r="K906" t="s">
        <v>74</v>
      </c>
      <c r="L906" t="s">
        <v>74</v>
      </c>
      <c r="M906" t="s">
        <v>77</v>
      </c>
      <c r="N906" t="s">
        <v>78</v>
      </c>
      <c r="O906" t="s">
        <v>74</v>
      </c>
      <c r="P906" t="s">
        <v>74</v>
      </c>
      <c r="Q906" t="s">
        <v>74</v>
      </c>
      <c r="R906" t="s">
        <v>74</v>
      </c>
      <c r="S906" t="s">
        <v>74</v>
      </c>
      <c r="T906" t="s">
        <v>74</v>
      </c>
      <c r="U906" t="s">
        <v>9366</v>
      </c>
      <c r="V906" t="s">
        <v>9367</v>
      </c>
      <c r="W906" t="s">
        <v>74</v>
      </c>
      <c r="X906" t="s">
        <v>74</v>
      </c>
      <c r="Y906" t="s">
        <v>9368</v>
      </c>
      <c r="Z906" t="s">
        <v>74</v>
      </c>
      <c r="AA906" t="s">
        <v>9369</v>
      </c>
      <c r="AB906" t="s">
        <v>9370</v>
      </c>
      <c r="AC906" t="s">
        <v>74</v>
      </c>
      <c r="AD906" t="s">
        <v>74</v>
      </c>
      <c r="AE906" t="s">
        <v>74</v>
      </c>
      <c r="AF906" t="s">
        <v>74</v>
      </c>
      <c r="AG906">
        <v>19</v>
      </c>
      <c r="AH906">
        <v>3</v>
      </c>
      <c r="AI906">
        <v>4</v>
      </c>
      <c r="AJ906">
        <v>0</v>
      </c>
      <c r="AK906">
        <v>0</v>
      </c>
      <c r="AL906" t="s">
        <v>873</v>
      </c>
      <c r="AM906" t="s">
        <v>140</v>
      </c>
      <c r="AN906" t="s">
        <v>874</v>
      </c>
      <c r="AO906" t="s">
        <v>875</v>
      </c>
      <c r="AP906" t="s">
        <v>74</v>
      </c>
      <c r="AQ906" t="s">
        <v>74</v>
      </c>
      <c r="AR906" t="s">
        <v>876</v>
      </c>
      <c r="AS906" t="s">
        <v>877</v>
      </c>
      <c r="AT906" t="s">
        <v>9284</v>
      </c>
      <c r="AU906">
        <v>1992</v>
      </c>
      <c r="AV906">
        <v>54</v>
      </c>
      <c r="AW906" t="s">
        <v>878</v>
      </c>
      <c r="AX906" t="s">
        <v>74</v>
      </c>
      <c r="AY906" t="s">
        <v>74</v>
      </c>
      <c r="AZ906" t="s">
        <v>74</v>
      </c>
      <c r="BA906" t="s">
        <v>74</v>
      </c>
      <c r="BB906">
        <v>1527</v>
      </c>
      <c r="BC906">
        <v>1533</v>
      </c>
      <c r="BD906" t="s">
        <v>74</v>
      </c>
      <c r="BE906" t="s">
        <v>9371</v>
      </c>
      <c r="BF906" t="str">
        <f>HYPERLINK("http://dx.doi.org/10.1016/0021-9169(92)90160-M","http://dx.doi.org/10.1016/0021-9169(92)90160-M")</f>
        <v>http://dx.doi.org/10.1016/0021-9169(92)90160-M</v>
      </c>
      <c r="BG906" t="s">
        <v>74</v>
      </c>
      <c r="BH906" t="s">
        <v>74</v>
      </c>
      <c r="BI906">
        <v>7</v>
      </c>
      <c r="BJ906" t="s">
        <v>403</v>
      </c>
      <c r="BK906" t="s">
        <v>88</v>
      </c>
      <c r="BL906" t="s">
        <v>403</v>
      </c>
      <c r="BM906" t="s">
        <v>9362</v>
      </c>
      <c r="BN906" t="s">
        <v>74</v>
      </c>
      <c r="BO906" t="s">
        <v>74</v>
      </c>
      <c r="BP906" t="s">
        <v>74</v>
      </c>
      <c r="BQ906" t="s">
        <v>74</v>
      </c>
      <c r="BR906" t="s">
        <v>91</v>
      </c>
      <c r="BS906" t="s">
        <v>9372</v>
      </c>
      <c r="BT906" t="str">
        <f>HYPERLINK("https%3A%2F%2Fwww.webofscience.com%2Fwos%2Fwoscc%2Ffull-record%2FWOS:A1992JU41200014","View Full Record in Web of Science")</f>
        <v>View Full Record in Web of Science</v>
      </c>
    </row>
    <row r="907" spans="1:72" x14ac:dyDescent="0.15">
      <c r="A907" t="s">
        <v>72</v>
      </c>
      <c r="B907" t="s">
        <v>9373</v>
      </c>
      <c r="C907" t="s">
        <v>74</v>
      </c>
      <c r="D907" t="s">
        <v>74</v>
      </c>
      <c r="E907" t="s">
        <v>74</v>
      </c>
      <c r="F907" t="s">
        <v>9373</v>
      </c>
      <c r="G907" t="s">
        <v>74</v>
      </c>
      <c r="H907" t="s">
        <v>74</v>
      </c>
      <c r="I907" t="s">
        <v>9374</v>
      </c>
      <c r="J907" t="s">
        <v>869</v>
      </c>
      <c r="K907" t="s">
        <v>74</v>
      </c>
      <c r="L907" t="s">
        <v>74</v>
      </c>
      <c r="M907" t="s">
        <v>77</v>
      </c>
      <c r="N907" t="s">
        <v>78</v>
      </c>
      <c r="O907" t="s">
        <v>74</v>
      </c>
      <c r="P907" t="s">
        <v>74</v>
      </c>
      <c r="Q907" t="s">
        <v>74</v>
      </c>
      <c r="R907" t="s">
        <v>74</v>
      </c>
      <c r="S907" t="s">
        <v>74</v>
      </c>
      <c r="T907" t="s">
        <v>74</v>
      </c>
      <c r="U907" t="s">
        <v>9375</v>
      </c>
      <c r="V907" t="s">
        <v>9376</v>
      </c>
      <c r="W907" t="s">
        <v>9377</v>
      </c>
      <c r="X907" t="s">
        <v>9378</v>
      </c>
      <c r="Y907" t="s">
        <v>9379</v>
      </c>
      <c r="Z907" t="s">
        <v>74</v>
      </c>
      <c r="AA907" t="s">
        <v>74</v>
      </c>
      <c r="AB907" t="s">
        <v>74</v>
      </c>
      <c r="AC907" t="s">
        <v>74</v>
      </c>
      <c r="AD907" t="s">
        <v>74</v>
      </c>
      <c r="AE907" t="s">
        <v>74</v>
      </c>
      <c r="AF907" t="s">
        <v>74</v>
      </c>
      <c r="AG907">
        <v>31</v>
      </c>
      <c r="AH907">
        <v>6</v>
      </c>
      <c r="AI907">
        <v>6</v>
      </c>
      <c r="AJ907">
        <v>0</v>
      </c>
      <c r="AK907">
        <v>1</v>
      </c>
      <c r="AL907" t="s">
        <v>873</v>
      </c>
      <c r="AM907" t="s">
        <v>140</v>
      </c>
      <c r="AN907" t="s">
        <v>874</v>
      </c>
      <c r="AO907" t="s">
        <v>875</v>
      </c>
      <c r="AP907" t="s">
        <v>74</v>
      </c>
      <c r="AQ907" t="s">
        <v>74</v>
      </c>
      <c r="AR907" t="s">
        <v>876</v>
      </c>
      <c r="AS907" t="s">
        <v>877</v>
      </c>
      <c r="AT907" t="s">
        <v>9284</v>
      </c>
      <c r="AU907">
        <v>1992</v>
      </c>
      <c r="AV907">
        <v>54</v>
      </c>
      <c r="AW907" t="s">
        <v>878</v>
      </c>
      <c r="AX907" t="s">
        <v>74</v>
      </c>
      <c r="AY907" t="s">
        <v>74</v>
      </c>
      <c r="AZ907" t="s">
        <v>74</v>
      </c>
      <c r="BA907" t="s">
        <v>74</v>
      </c>
      <c r="BB907">
        <v>1573</v>
      </c>
      <c r="BC907">
        <v>1591</v>
      </c>
      <c r="BD907" t="s">
        <v>74</v>
      </c>
      <c r="BE907" t="s">
        <v>9380</v>
      </c>
      <c r="BF907" t="str">
        <f>HYPERLINK("http://dx.doi.org/10.1016/0021-9169(92)90164-G","http://dx.doi.org/10.1016/0021-9169(92)90164-G")</f>
        <v>http://dx.doi.org/10.1016/0021-9169(92)90164-G</v>
      </c>
      <c r="BG907" t="s">
        <v>74</v>
      </c>
      <c r="BH907" t="s">
        <v>74</v>
      </c>
      <c r="BI907">
        <v>19</v>
      </c>
      <c r="BJ907" t="s">
        <v>403</v>
      </c>
      <c r="BK907" t="s">
        <v>88</v>
      </c>
      <c r="BL907" t="s">
        <v>403</v>
      </c>
      <c r="BM907" t="s">
        <v>9362</v>
      </c>
      <c r="BN907" t="s">
        <v>74</v>
      </c>
      <c r="BO907" t="s">
        <v>74</v>
      </c>
      <c r="BP907" t="s">
        <v>74</v>
      </c>
      <c r="BQ907" t="s">
        <v>74</v>
      </c>
      <c r="BR907" t="s">
        <v>91</v>
      </c>
      <c r="BS907" t="s">
        <v>9381</v>
      </c>
      <c r="BT907" t="str">
        <f>HYPERLINK("https%3A%2F%2Fwww.webofscience.com%2Fwos%2Fwoscc%2Ffull-record%2FWOS:A1992JU41200018","View Full Record in Web of Science")</f>
        <v>View Full Record in Web of Science</v>
      </c>
    </row>
    <row r="908" spans="1:72" x14ac:dyDescent="0.15">
      <c r="A908" t="s">
        <v>72</v>
      </c>
      <c r="B908" t="s">
        <v>9382</v>
      </c>
      <c r="C908" t="s">
        <v>74</v>
      </c>
      <c r="D908" t="s">
        <v>74</v>
      </c>
      <c r="E908" t="s">
        <v>74</v>
      </c>
      <c r="F908" t="s">
        <v>9382</v>
      </c>
      <c r="G908" t="s">
        <v>74</v>
      </c>
      <c r="H908" t="s">
        <v>74</v>
      </c>
      <c r="I908" t="s">
        <v>9383</v>
      </c>
      <c r="J908" t="s">
        <v>950</v>
      </c>
      <c r="K908" t="s">
        <v>74</v>
      </c>
      <c r="L908" t="s">
        <v>74</v>
      </c>
      <c r="M908" t="s">
        <v>77</v>
      </c>
      <c r="N908" t="s">
        <v>599</v>
      </c>
      <c r="O908" t="s">
        <v>74</v>
      </c>
      <c r="P908" t="s">
        <v>74</v>
      </c>
      <c r="Q908" t="s">
        <v>74</v>
      </c>
      <c r="R908" t="s">
        <v>74</v>
      </c>
      <c r="S908" t="s">
        <v>74</v>
      </c>
      <c r="T908" t="s">
        <v>74</v>
      </c>
      <c r="U908" t="s">
        <v>9384</v>
      </c>
      <c r="V908" t="s">
        <v>9385</v>
      </c>
      <c r="W908" t="s">
        <v>9068</v>
      </c>
      <c r="X908" t="s">
        <v>9069</v>
      </c>
      <c r="Y908" t="s">
        <v>74</v>
      </c>
      <c r="Z908" t="s">
        <v>74</v>
      </c>
      <c r="AA908" t="s">
        <v>74</v>
      </c>
      <c r="AB908" t="s">
        <v>74</v>
      </c>
      <c r="AC908" t="s">
        <v>74</v>
      </c>
      <c r="AD908" t="s">
        <v>74</v>
      </c>
      <c r="AE908" t="s">
        <v>74</v>
      </c>
      <c r="AF908" t="s">
        <v>74</v>
      </c>
      <c r="AG908">
        <v>12</v>
      </c>
      <c r="AH908">
        <v>98</v>
      </c>
      <c r="AI908">
        <v>104</v>
      </c>
      <c r="AJ908">
        <v>0</v>
      </c>
      <c r="AK908">
        <v>8</v>
      </c>
      <c r="AL908" t="s">
        <v>956</v>
      </c>
      <c r="AM908" t="s">
        <v>957</v>
      </c>
      <c r="AN908" t="s">
        <v>958</v>
      </c>
      <c r="AO908" t="s">
        <v>959</v>
      </c>
      <c r="AP908" t="s">
        <v>74</v>
      </c>
      <c r="AQ908" t="s">
        <v>74</v>
      </c>
      <c r="AR908" t="s">
        <v>960</v>
      </c>
      <c r="AS908" t="s">
        <v>961</v>
      </c>
      <c r="AT908" t="s">
        <v>9200</v>
      </c>
      <c r="AU908">
        <v>1992</v>
      </c>
      <c r="AV908">
        <v>22</v>
      </c>
      <c r="AW908">
        <v>11</v>
      </c>
      <c r="AX908" t="s">
        <v>74</v>
      </c>
      <c r="AY908" t="s">
        <v>74</v>
      </c>
      <c r="AZ908" t="s">
        <v>74</v>
      </c>
      <c r="BA908" t="s">
        <v>74</v>
      </c>
      <c r="BB908">
        <v>1379</v>
      </c>
      <c r="BC908">
        <v>1387</v>
      </c>
      <c r="BD908" t="s">
        <v>74</v>
      </c>
      <c r="BE908" t="s">
        <v>9386</v>
      </c>
      <c r="BF908" t="str">
        <f>HYPERLINK("http://dx.doi.org/10.1175/1520-0485(1992)022&lt;1379:AEBMIT&gt;2.0.CO;2","http://dx.doi.org/10.1175/1520-0485(1992)022&lt;1379:AEBMIT&gt;2.0.CO;2")</f>
        <v>http://dx.doi.org/10.1175/1520-0485(1992)022&lt;1379:AEBMIT&gt;2.0.CO;2</v>
      </c>
      <c r="BG908" t="s">
        <v>74</v>
      </c>
      <c r="BH908" t="s">
        <v>74</v>
      </c>
      <c r="BI908">
        <v>9</v>
      </c>
      <c r="BJ908" t="s">
        <v>963</v>
      </c>
      <c r="BK908" t="s">
        <v>88</v>
      </c>
      <c r="BL908" t="s">
        <v>963</v>
      </c>
      <c r="BM908" t="s">
        <v>9387</v>
      </c>
      <c r="BN908" t="s">
        <v>74</v>
      </c>
      <c r="BO908" t="s">
        <v>965</v>
      </c>
      <c r="BP908" t="s">
        <v>74</v>
      </c>
      <c r="BQ908" t="s">
        <v>74</v>
      </c>
      <c r="BR908" t="s">
        <v>91</v>
      </c>
      <c r="BS908" t="s">
        <v>9388</v>
      </c>
      <c r="BT908" t="str">
        <f>HYPERLINK("https%3A%2F%2Fwww.webofscience.com%2Fwos%2Fwoscc%2Ffull-record%2FWOS:A1992JZ29700013","View Full Record in Web of Science")</f>
        <v>View Full Record in Web of Science</v>
      </c>
    </row>
    <row r="909" spans="1:72" x14ac:dyDescent="0.15">
      <c r="A909" t="s">
        <v>72</v>
      </c>
      <c r="B909" t="s">
        <v>9389</v>
      </c>
      <c r="C909" t="s">
        <v>74</v>
      </c>
      <c r="D909" t="s">
        <v>74</v>
      </c>
      <c r="E909" t="s">
        <v>74</v>
      </c>
      <c r="F909" t="s">
        <v>9389</v>
      </c>
      <c r="G909" t="s">
        <v>74</v>
      </c>
      <c r="H909" t="s">
        <v>74</v>
      </c>
      <c r="I909" t="s">
        <v>9390</v>
      </c>
      <c r="J909" t="s">
        <v>9391</v>
      </c>
      <c r="K909" t="s">
        <v>74</v>
      </c>
      <c r="L909" t="s">
        <v>74</v>
      </c>
      <c r="M909" t="s">
        <v>77</v>
      </c>
      <c r="N909" t="s">
        <v>78</v>
      </c>
      <c r="O909" t="s">
        <v>74</v>
      </c>
      <c r="P909" t="s">
        <v>74</v>
      </c>
      <c r="Q909" t="s">
        <v>74</v>
      </c>
      <c r="R909" t="s">
        <v>74</v>
      </c>
      <c r="S909" t="s">
        <v>74</v>
      </c>
      <c r="T909" t="s">
        <v>9392</v>
      </c>
      <c r="U909" t="s">
        <v>9393</v>
      </c>
      <c r="V909" t="s">
        <v>9394</v>
      </c>
      <c r="W909" t="s">
        <v>9395</v>
      </c>
      <c r="X909" t="s">
        <v>9396</v>
      </c>
      <c r="Y909" t="s">
        <v>9397</v>
      </c>
      <c r="Z909" t="s">
        <v>74</v>
      </c>
      <c r="AA909" t="s">
        <v>74</v>
      </c>
      <c r="AB909" t="s">
        <v>74</v>
      </c>
      <c r="AC909" t="s">
        <v>74</v>
      </c>
      <c r="AD909" t="s">
        <v>74</v>
      </c>
      <c r="AE909" t="s">
        <v>74</v>
      </c>
      <c r="AF909" t="s">
        <v>74</v>
      </c>
      <c r="AG909">
        <v>44</v>
      </c>
      <c r="AH909">
        <v>37</v>
      </c>
      <c r="AI909">
        <v>39</v>
      </c>
      <c r="AJ909">
        <v>0</v>
      </c>
      <c r="AK909">
        <v>21</v>
      </c>
      <c r="AL909" t="s">
        <v>9398</v>
      </c>
      <c r="AM909" t="s">
        <v>161</v>
      </c>
      <c r="AN909" t="s">
        <v>9399</v>
      </c>
      <c r="AO909" t="s">
        <v>9400</v>
      </c>
      <c r="AP909" t="s">
        <v>74</v>
      </c>
      <c r="AQ909" t="s">
        <v>74</v>
      </c>
      <c r="AR909" t="s">
        <v>9401</v>
      </c>
      <c r="AS909" t="s">
        <v>74</v>
      </c>
      <c r="AT909" t="s">
        <v>9284</v>
      </c>
      <c r="AU909">
        <v>1992</v>
      </c>
      <c r="AV909">
        <v>39</v>
      </c>
      <c r="AW909">
        <v>6</v>
      </c>
      <c r="AX909" t="s">
        <v>74</v>
      </c>
      <c r="AY909" t="s">
        <v>74</v>
      </c>
      <c r="AZ909" t="s">
        <v>74</v>
      </c>
      <c r="BA909" t="s">
        <v>74</v>
      </c>
      <c r="BB909">
        <v>724</v>
      </c>
      <c r="BC909">
        <v>732</v>
      </c>
      <c r="BD909" t="s">
        <v>74</v>
      </c>
      <c r="BE909" t="s">
        <v>9402</v>
      </c>
      <c r="BF909" t="str">
        <f>HYPERLINK("http://dx.doi.org/10.1111/j.1550-7408.1992.tb04455.x","http://dx.doi.org/10.1111/j.1550-7408.1992.tb04455.x")</f>
        <v>http://dx.doi.org/10.1111/j.1550-7408.1992.tb04455.x</v>
      </c>
      <c r="BG909" t="s">
        <v>74</v>
      </c>
      <c r="BH909" t="s">
        <v>74</v>
      </c>
      <c r="BI909">
        <v>9</v>
      </c>
      <c r="BJ909" t="s">
        <v>713</v>
      </c>
      <c r="BK909" t="s">
        <v>88</v>
      </c>
      <c r="BL909" t="s">
        <v>713</v>
      </c>
      <c r="BM909" t="s">
        <v>9403</v>
      </c>
      <c r="BN909" t="s">
        <v>74</v>
      </c>
      <c r="BO909" t="s">
        <v>74</v>
      </c>
      <c r="BP909" t="s">
        <v>74</v>
      </c>
      <c r="BQ909" t="s">
        <v>74</v>
      </c>
      <c r="BR909" t="s">
        <v>91</v>
      </c>
      <c r="BS909" t="s">
        <v>9404</v>
      </c>
      <c r="BT909" t="str">
        <f>HYPERLINK("https%3A%2F%2Fwww.webofscience.com%2Fwos%2Fwoscc%2Ffull-record%2FWOS:A1992JY43600011","View Full Record in Web of Science")</f>
        <v>View Full Record in Web of Science</v>
      </c>
    </row>
    <row r="910" spans="1:72" x14ac:dyDescent="0.15">
      <c r="A910" t="s">
        <v>72</v>
      </c>
      <c r="B910" t="s">
        <v>9405</v>
      </c>
      <c r="C910" t="s">
        <v>74</v>
      </c>
      <c r="D910" t="s">
        <v>74</v>
      </c>
      <c r="E910" t="s">
        <v>74</v>
      </c>
      <c r="F910" t="s">
        <v>9405</v>
      </c>
      <c r="G910" t="s">
        <v>74</v>
      </c>
      <c r="H910" t="s">
        <v>74</v>
      </c>
      <c r="I910" t="s">
        <v>9406</v>
      </c>
      <c r="J910" t="s">
        <v>9407</v>
      </c>
      <c r="K910" t="s">
        <v>74</v>
      </c>
      <c r="L910" t="s">
        <v>74</v>
      </c>
      <c r="M910" t="s">
        <v>77</v>
      </c>
      <c r="N910" t="s">
        <v>78</v>
      </c>
      <c r="O910" t="s">
        <v>74</v>
      </c>
      <c r="P910" t="s">
        <v>74</v>
      </c>
      <c r="Q910" t="s">
        <v>74</v>
      </c>
      <c r="R910" t="s">
        <v>74</v>
      </c>
      <c r="S910" t="s">
        <v>74</v>
      </c>
      <c r="T910" t="s">
        <v>74</v>
      </c>
      <c r="U910" t="s">
        <v>9408</v>
      </c>
      <c r="V910" t="s">
        <v>9409</v>
      </c>
      <c r="W910" t="s">
        <v>9410</v>
      </c>
      <c r="X910" t="s">
        <v>9411</v>
      </c>
      <c r="Y910" t="s">
        <v>74</v>
      </c>
      <c r="Z910" t="s">
        <v>74</v>
      </c>
      <c r="AA910" t="s">
        <v>74</v>
      </c>
      <c r="AB910" t="s">
        <v>74</v>
      </c>
      <c r="AC910" t="s">
        <v>74</v>
      </c>
      <c r="AD910" t="s">
        <v>74</v>
      </c>
      <c r="AE910" t="s">
        <v>74</v>
      </c>
      <c r="AF910" t="s">
        <v>74</v>
      </c>
      <c r="AG910">
        <v>34</v>
      </c>
      <c r="AH910">
        <v>35</v>
      </c>
      <c r="AI910">
        <v>36</v>
      </c>
      <c r="AJ910">
        <v>3</v>
      </c>
      <c r="AK910">
        <v>21</v>
      </c>
      <c r="AL910" t="s">
        <v>7517</v>
      </c>
      <c r="AM910" t="s">
        <v>7518</v>
      </c>
      <c r="AN910" t="s">
        <v>7519</v>
      </c>
      <c r="AO910" t="s">
        <v>9412</v>
      </c>
      <c r="AP910" t="s">
        <v>74</v>
      </c>
      <c r="AQ910" t="s">
        <v>74</v>
      </c>
      <c r="AR910" t="s">
        <v>9413</v>
      </c>
      <c r="AS910" t="s">
        <v>9414</v>
      </c>
      <c r="AT910" t="s">
        <v>9200</v>
      </c>
      <c r="AU910">
        <v>1992</v>
      </c>
      <c r="AV910">
        <v>27</v>
      </c>
      <c r="AW910">
        <v>5</v>
      </c>
      <c r="AX910">
        <v>1</v>
      </c>
      <c r="AY910" t="s">
        <v>74</v>
      </c>
      <c r="AZ910" t="s">
        <v>74</v>
      </c>
      <c r="BA910" t="s">
        <v>74</v>
      </c>
      <c r="BB910">
        <v>653</v>
      </c>
      <c r="BC910">
        <v>662</v>
      </c>
      <c r="BD910" t="s">
        <v>74</v>
      </c>
      <c r="BE910" t="s">
        <v>9415</v>
      </c>
      <c r="BF910" t="str">
        <f>HYPERLINK("http://dx.doi.org/10.1016/0190-9622(92)70233-6","http://dx.doi.org/10.1016/0190-9622(92)70233-6")</f>
        <v>http://dx.doi.org/10.1016/0190-9622(92)70233-6</v>
      </c>
      <c r="BG910" t="s">
        <v>74</v>
      </c>
      <c r="BH910" t="s">
        <v>74</v>
      </c>
      <c r="BI910">
        <v>10</v>
      </c>
      <c r="BJ910" t="s">
        <v>5900</v>
      </c>
      <c r="BK910" t="s">
        <v>88</v>
      </c>
      <c r="BL910" t="s">
        <v>5900</v>
      </c>
      <c r="BM910" t="s">
        <v>9416</v>
      </c>
      <c r="BN910">
        <v>1430383</v>
      </c>
      <c r="BO910" t="s">
        <v>74</v>
      </c>
      <c r="BP910" t="s">
        <v>74</v>
      </c>
      <c r="BQ910" t="s">
        <v>74</v>
      </c>
      <c r="BR910" t="s">
        <v>91</v>
      </c>
      <c r="BS910" t="s">
        <v>9417</v>
      </c>
      <c r="BT910" t="str">
        <f>HYPERLINK("https%3A%2F%2Fwww.webofscience.com%2Fwos%2Fwoscc%2Ffull-record%2FWOS:A1992JV88600001","View Full Record in Web of Science")</f>
        <v>View Full Record in Web of Science</v>
      </c>
    </row>
    <row r="911" spans="1:72" x14ac:dyDescent="0.15">
      <c r="A911" t="s">
        <v>72</v>
      </c>
      <c r="B911" t="s">
        <v>9418</v>
      </c>
      <c r="C911" t="s">
        <v>74</v>
      </c>
      <c r="D911" t="s">
        <v>74</v>
      </c>
      <c r="E911" t="s">
        <v>74</v>
      </c>
      <c r="F911" t="s">
        <v>9418</v>
      </c>
      <c r="G911" t="s">
        <v>74</v>
      </c>
      <c r="H911" t="s">
        <v>74</v>
      </c>
      <c r="I911" t="s">
        <v>9419</v>
      </c>
      <c r="J911" t="s">
        <v>1017</v>
      </c>
      <c r="K911" t="s">
        <v>74</v>
      </c>
      <c r="L911" t="s">
        <v>74</v>
      </c>
      <c r="M911" t="s">
        <v>77</v>
      </c>
      <c r="N911" t="s">
        <v>78</v>
      </c>
      <c r="O911" t="s">
        <v>74</v>
      </c>
      <c r="P911" t="s">
        <v>74</v>
      </c>
      <c r="Q911" t="s">
        <v>74</v>
      </c>
      <c r="R911" t="s">
        <v>74</v>
      </c>
      <c r="S911" t="s">
        <v>74</v>
      </c>
      <c r="T911" t="s">
        <v>74</v>
      </c>
      <c r="U911" t="s">
        <v>9420</v>
      </c>
      <c r="V911" t="s">
        <v>9421</v>
      </c>
      <c r="W911" t="s">
        <v>9422</v>
      </c>
      <c r="X911" t="s">
        <v>138</v>
      </c>
      <c r="Y911" t="s">
        <v>9423</v>
      </c>
      <c r="Z911" t="s">
        <v>74</v>
      </c>
      <c r="AA911" t="s">
        <v>74</v>
      </c>
      <c r="AB911" t="s">
        <v>74</v>
      </c>
      <c r="AC911" t="s">
        <v>74</v>
      </c>
      <c r="AD911" t="s">
        <v>74</v>
      </c>
      <c r="AE911" t="s">
        <v>74</v>
      </c>
      <c r="AF911" t="s">
        <v>74</v>
      </c>
      <c r="AG911">
        <v>81</v>
      </c>
      <c r="AH911">
        <v>37</v>
      </c>
      <c r="AI911">
        <v>39</v>
      </c>
      <c r="AJ911">
        <v>0</v>
      </c>
      <c r="AK911">
        <v>3</v>
      </c>
      <c r="AL911" t="s">
        <v>1023</v>
      </c>
      <c r="AM911" t="s">
        <v>1024</v>
      </c>
      <c r="AN911" t="s">
        <v>1025</v>
      </c>
      <c r="AO911" t="s">
        <v>1026</v>
      </c>
      <c r="AP911" t="s">
        <v>74</v>
      </c>
      <c r="AQ911" t="s">
        <v>74</v>
      </c>
      <c r="AR911" t="s">
        <v>1027</v>
      </c>
      <c r="AS911" t="s">
        <v>1028</v>
      </c>
      <c r="AT911" t="s">
        <v>9200</v>
      </c>
      <c r="AU911">
        <v>1992</v>
      </c>
      <c r="AV911">
        <v>149</v>
      </c>
      <c r="AW911" t="s">
        <v>74</v>
      </c>
      <c r="AX911">
        <v>6</v>
      </c>
      <c r="AY911" t="s">
        <v>74</v>
      </c>
      <c r="AZ911" t="s">
        <v>74</v>
      </c>
      <c r="BA911" t="s">
        <v>74</v>
      </c>
      <c r="BB911">
        <v>1003</v>
      </c>
      <c r="BC911">
        <v>1020</v>
      </c>
      <c r="BD911" t="s">
        <v>74</v>
      </c>
      <c r="BE911" t="s">
        <v>9424</v>
      </c>
      <c r="BF911" t="str">
        <f>HYPERLINK("http://dx.doi.org/10.1144/gsjgs.149.6.1003","http://dx.doi.org/10.1144/gsjgs.149.6.1003")</f>
        <v>http://dx.doi.org/10.1144/gsjgs.149.6.1003</v>
      </c>
      <c r="BG911" t="s">
        <v>74</v>
      </c>
      <c r="BH911" t="s">
        <v>74</v>
      </c>
      <c r="BI911">
        <v>18</v>
      </c>
      <c r="BJ911" t="s">
        <v>451</v>
      </c>
      <c r="BK911" t="s">
        <v>88</v>
      </c>
      <c r="BL911" t="s">
        <v>452</v>
      </c>
      <c r="BM911" t="s">
        <v>9425</v>
      </c>
      <c r="BN911" t="s">
        <v>74</v>
      </c>
      <c r="BO911" t="s">
        <v>74</v>
      </c>
      <c r="BP911" t="s">
        <v>74</v>
      </c>
      <c r="BQ911" t="s">
        <v>74</v>
      </c>
      <c r="BR911" t="s">
        <v>91</v>
      </c>
      <c r="BS911" t="s">
        <v>9426</v>
      </c>
      <c r="BT911" t="str">
        <f>HYPERLINK("https%3A%2F%2Fwww.webofscience.com%2Fwos%2Fwoscc%2Ffull-record%2FWOS:A1992KB87300014","View Full Record in Web of Science")</f>
        <v>View Full Record in Web of Science</v>
      </c>
    </row>
    <row r="912" spans="1:72" x14ac:dyDescent="0.15">
      <c r="A912" t="s">
        <v>72</v>
      </c>
      <c r="B912" t="s">
        <v>9427</v>
      </c>
      <c r="C912" t="s">
        <v>74</v>
      </c>
      <c r="D912" t="s">
        <v>74</v>
      </c>
      <c r="E912" t="s">
        <v>74</v>
      </c>
      <c r="F912" t="s">
        <v>9427</v>
      </c>
      <c r="G912" t="s">
        <v>74</v>
      </c>
      <c r="H912" t="s">
        <v>74</v>
      </c>
      <c r="I912" t="s">
        <v>9428</v>
      </c>
      <c r="J912" t="s">
        <v>9429</v>
      </c>
      <c r="K912" t="s">
        <v>74</v>
      </c>
      <c r="L912" t="s">
        <v>74</v>
      </c>
      <c r="M912" t="s">
        <v>77</v>
      </c>
      <c r="N912" t="s">
        <v>78</v>
      </c>
      <c r="O912" t="s">
        <v>74</v>
      </c>
      <c r="P912" t="s">
        <v>74</v>
      </c>
      <c r="Q912" t="s">
        <v>74</v>
      </c>
      <c r="R912" t="s">
        <v>74</v>
      </c>
      <c r="S912" t="s">
        <v>74</v>
      </c>
      <c r="T912" t="s">
        <v>9430</v>
      </c>
      <c r="U912" t="s">
        <v>74</v>
      </c>
      <c r="V912" t="s">
        <v>9431</v>
      </c>
      <c r="W912" t="s">
        <v>74</v>
      </c>
      <c r="X912" t="s">
        <v>74</v>
      </c>
      <c r="Y912" t="s">
        <v>9432</v>
      </c>
      <c r="Z912" t="s">
        <v>74</v>
      </c>
      <c r="AA912" t="s">
        <v>74</v>
      </c>
      <c r="AB912" t="s">
        <v>74</v>
      </c>
      <c r="AC912" t="s">
        <v>74</v>
      </c>
      <c r="AD912" t="s">
        <v>74</v>
      </c>
      <c r="AE912" t="s">
        <v>74</v>
      </c>
      <c r="AF912" t="s">
        <v>74</v>
      </c>
      <c r="AG912">
        <v>0</v>
      </c>
      <c r="AH912">
        <v>7</v>
      </c>
      <c r="AI912">
        <v>7</v>
      </c>
      <c r="AJ912">
        <v>0</v>
      </c>
      <c r="AK912">
        <v>1</v>
      </c>
      <c r="AL912" t="s">
        <v>9433</v>
      </c>
      <c r="AM912" t="s">
        <v>2041</v>
      </c>
      <c r="AN912" t="s">
        <v>9434</v>
      </c>
      <c r="AO912" t="s">
        <v>9435</v>
      </c>
      <c r="AP912" t="s">
        <v>74</v>
      </c>
      <c r="AQ912" t="s">
        <v>74</v>
      </c>
      <c r="AR912" t="s">
        <v>9436</v>
      </c>
      <c r="AS912" t="s">
        <v>9437</v>
      </c>
      <c r="AT912" t="s">
        <v>9200</v>
      </c>
      <c r="AU912">
        <v>1992</v>
      </c>
      <c r="AV912">
        <v>40</v>
      </c>
      <c r="AW912">
        <v>5</v>
      </c>
      <c r="AX912" t="s">
        <v>74</v>
      </c>
      <c r="AY912" t="s">
        <v>74</v>
      </c>
      <c r="AZ912" t="s">
        <v>74</v>
      </c>
      <c r="BA912" t="s">
        <v>74</v>
      </c>
      <c r="BB912">
        <v>443</v>
      </c>
      <c r="BC912">
        <v>452</v>
      </c>
      <c r="BD912" t="s">
        <v>74</v>
      </c>
      <c r="BE912" t="s">
        <v>74</v>
      </c>
      <c r="BF912" t="s">
        <v>74</v>
      </c>
      <c r="BG912" t="s">
        <v>74</v>
      </c>
      <c r="BH912" t="s">
        <v>74</v>
      </c>
      <c r="BI912">
        <v>10</v>
      </c>
      <c r="BJ912" t="s">
        <v>451</v>
      </c>
      <c r="BK912" t="s">
        <v>88</v>
      </c>
      <c r="BL912" t="s">
        <v>452</v>
      </c>
      <c r="BM912" t="s">
        <v>9438</v>
      </c>
      <c r="BN912" t="s">
        <v>74</v>
      </c>
      <c r="BO912" t="s">
        <v>74</v>
      </c>
      <c r="BP912" t="s">
        <v>74</v>
      </c>
      <c r="BQ912" t="s">
        <v>74</v>
      </c>
      <c r="BR912" t="s">
        <v>91</v>
      </c>
      <c r="BS912" t="s">
        <v>9439</v>
      </c>
      <c r="BT912" t="str">
        <f>HYPERLINK("https%3A%2F%2Fwww.webofscience.com%2Fwos%2Fwoscc%2Ffull-record%2FWOS:A1992JX95200004","View Full Record in Web of Science")</f>
        <v>View Full Record in Web of Science</v>
      </c>
    </row>
    <row r="913" spans="1:72" x14ac:dyDescent="0.15">
      <c r="A913" t="s">
        <v>72</v>
      </c>
      <c r="B913" t="s">
        <v>9440</v>
      </c>
      <c r="C913" t="s">
        <v>74</v>
      </c>
      <c r="D913" t="s">
        <v>74</v>
      </c>
      <c r="E913" t="s">
        <v>74</v>
      </c>
      <c r="F913" t="s">
        <v>9440</v>
      </c>
      <c r="G913" t="s">
        <v>74</v>
      </c>
      <c r="H913" t="s">
        <v>74</v>
      </c>
      <c r="I913" t="s">
        <v>9441</v>
      </c>
      <c r="J913" t="s">
        <v>9442</v>
      </c>
      <c r="K913" t="s">
        <v>74</v>
      </c>
      <c r="L913" t="s">
        <v>74</v>
      </c>
      <c r="M913" t="s">
        <v>77</v>
      </c>
      <c r="N913" t="s">
        <v>78</v>
      </c>
      <c r="O913" t="s">
        <v>74</v>
      </c>
      <c r="P913" t="s">
        <v>74</v>
      </c>
      <c r="Q913" t="s">
        <v>74</v>
      </c>
      <c r="R913" t="s">
        <v>74</v>
      </c>
      <c r="S913" t="s">
        <v>74</v>
      </c>
      <c r="T913" t="s">
        <v>74</v>
      </c>
      <c r="U913" t="s">
        <v>9443</v>
      </c>
      <c r="V913" t="s">
        <v>9444</v>
      </c>
      <c r="W913" t="s">
        <v>9445</v>
      </c>
      <c r="X913" t="s">
        <v>9446</v>
      </c>
      <c r="Y913" t="s">
        <v>9447</v>
      </c>
      <c r="Z913" t="s">
        <v>74</v>
      </c>
      <c r="AA913" t="s">
        <v>9448</v>
      </c>
      <c r="AB913" t="s">
        <v>9449</v>
      </c>
      <c r="AC913" t="s">
        <v>74</v>
      </c>
      <c r="AD913" t="s">
        <v>74</v>
      </c>
      <c r="AE913" t="s">
        <v>74</v>
      </c>
      <c r="AF913" t="s">
        <v>74</v>
      </c>
      <c r="AG913">
        <v>34</v>
      </c>
      <c r="AH913">
        <v>24</v>
      </c>
      <c r="AI913">
        <v>25</v>
      </c>
      <c r="AJ913">
        <v>0</v>
      </c>
      <c r="AK913">
        <v>2</v>
      </c>
      <c r="AL913" t="s">
        <v>119</v>
      </c>
      <c r="AM913" t="s">
        <v>120</v>
      </c>
      <c r="AN913" t="s">
        <v>121</v>
      </c>
      <c r="AO913" t="s">
        <v>9450</v>
      </c>
      <c r="AP913" t="s">
        <v>74</v>
      </c>
      <c r="AQ913" t="s">
        <v>74</v>
      </c>
      <c r="AR913" t="s">
        <v>9451</v>
      </c>
      <c r="AS913" t="s">
        <v>9452</v>
      </c>
      <c r="AT913" t="s">
        <v>9200</v>
      </c>
      <c r="AU913">
        <v>1992</v>
      </c>
      <c r="AV913">
        <v>53</v>
      </c>
      <c r="AW913" t="s">
        <v>2492</v>
      </c>
      <c r="AX913" t="s">
        <v>74</v>
      </c>
      <c r="AY913" t="s">
        <v>74</v>
      </c>
      <c r="AZ913" t="s">
        <v>74</v>
      </c>
      <c r="BA913" t="s">
        <v>74</v>
      </c>
      <c r="BB913">
        <v>89</v>
      </c>
      <c r="BC913">
        <v>102</v>
      </c>
      <c r="BD913" t="s">
        <v>74</v>
      </c>
      <c r="BE913" t="s">
        <v>9453</v>
      </c>
      <c r="BF913" t="str">
        <f>HYPERLINK("http://dx.doi.org/10.1016/0377-0273(92)90076-P","http://dx.doi.org/10.1016/0377-0273(92)90076-P")</f>
        <v>http://dx.doi.org/10.1016/0377-0273(92)90076-P</v>
      </c>
      <c r="BG913" t="s">
        <v>74</v>
      </c>
      <c r="BH913" t="s">
        <v>74</v>
      </c>
      <c r="BI913">
        <v>14</v>
      </c>
      <c r="BJ913" t="s">
        <v>451</v>
      </c>
      <c r="BK913" t="s">
        <v>88</v>
      </c>
      <c r="BL913" t="s">
        <v>452</v>
      </c>
      <c r="BM913" t="s">
        <v>9454</v>
      </c>
      <c r="BN913" t="s">
        <v>74</v>
      </c>
      <c r="BO913" t="s">
        <v>74</v>
      </c>
      <c r="BP913" t="s">
        <v>74</v>
      </c>
      <c r="BQ913" t="s">
        <v>74</v>
      </c>
      <c r="BR913" t="s">
        <v>91</v>
      </c>
      <c r="BS913" t="s">
        <v>9455</v>
      </c>
      <c r="BT913" t="str">
        <f>HYPERLINK("https%3A%2F%2Fwww.webofscience.com%2Fwos%2Fwoscc%2Ffull-record%2FWOS:A1992KE86600007","View Full Record in Web of Science")</f>
        <v>View Full Record in Web of Science</v>
      </c>
    </row>
    <row r="914" spans="1:72" x14ac:dyDescent="0.15">
      <c r="A914" t="s">
        <v>72</v>
      </c>
      <c r="B914" t="s">
        <v>9456</v>
      </c>
      <c r="C914" t="s">
        <v>74</v>
      </c>
      <c r="D914" t="s">
        <v>74</v>
      </c>
      <c r="E914" t="s">
        <v>74</v>
      </c>
      <c r="F914" t="s">
        <v>9456</v>
      </c>
      <c r="G914" t="s">
        <v>74</v>
      </c>
      <c r="H914" t="s">
        <v>74</v>
      </c>
      <c r="I914" t="s">
        <v>9457</v>
      </c>
      <c r="J914" t="s">
        <v>173</v>
      </c>
      <c r="K914" t="s">
        <v>74</v>
      </c>
      <c r="L914" t="s">
        <v>74</v>
      </c>
      <c r="M914" t="s">
        <v>77</v>
      </c>
      <c r="N914" t="s">
        <v>78</v>
      </c>
      <c r="O914" t="s">
        <v>74</v>
      </c>
      <c r="P914" t="s">
        <v>74</v>
      </c>
      <c r="Q914" t="s">
        <v>74</v>
      </c>
      <c r="R914" t="s">
        <v>74</v>
      </c>
      <c r="S914" t="s">
        <v>74</v>
      </c>
      <c r="T914" t="s">
        <v>74</v>
      </c>
      <c r="U914" t="s">
        <v>9458</v>
      </c>
      <c r="V914" t="s">
        <v>9459</v>
      </c>
      <c r="W914" t="s">
        <v>74</v>
      </c>
      <c r="X914" t="s">
        <v>74</v>
      </c>
      <c r="Y914" t="s">
        <v>9460</v>
      </c>
      <c r="Z914" t="s">
        <v>74</v>
      </c>
      <c r="AA914" t="s">
        <v>74</v>
      </c>
      <c r="AB914" t="s">
        <v>1898</v>
      </c>
      <c r="AC914" t="s">
        <v>74</v>
      </c>
      <c r="AD914" t="s">
        <v>74</v>
      </c>
      <c r="AE914" t="s">
        <v>74</v>
      </c>
      <c r="AF914" t="s">
        <v>74</v>
      </c>
      <c r="AG914">
        <v>36</v>
      </c>
      <c r="AH914">
        <v>59</v>
      </c>
      <c r="AI914">
        <v>60</v>
      </c>
      <c r="AJ914">
        <v>0</v>
      </c>
      <c r="AK914">
        <v>14</v>
      </c>
      <c r="AL914" t="s">
        <v>177</v>
      </c>
      <c r="AM914" t="s">
        <v>178</v>
      </c>
      <c r="AN914" t="s">
        <v>179</v>
      </c>
      <c r="AO914" t="s">
        <v>180</v>
      </c>
      <c r="AP914" t="s">
        <v>74</v>
      </c>
      <c r="AQ914" t="s">
        <v>74</v>
      </c>
      <c r="AR914" t="s">
        <v>181</v>
      </c>
      <c r="AS914" t="s">
        <v>182</v>
      </c>
      <c r="AT914" t="s">
        <v>9200</v>
      </c>
      <c r="AU914">
        <v>1992</v>
      </c>
      <c r="AV914">
        <v>114</v>
      </c>
      <c r="AW914">
        <v>3</v>
      </c>
      <c r="AX914" t="s">
        <v>74</v>
      </c>
      <c r="AY914" t="s">
        <v>74</v>
      </c>
      <c r="AZ914" t="s">
        <v>74</v>
      </c>
      <c r="BA914" t="s">
        <v>74</v>
      </c>
      <c r="BB914">
        <v>415</v>
      </c>
      <c r="BC914">
        <v>421</v>
      </c>
      <c r="BD914" t="s">
        <v>74</v>
      </c>
      <c r="BE914" t="s">
        <v>9461</v>
      </c>
      <c r="BF914" t="str">
        <f>HYPERLINK("http://dx.doi.org/10.1007/BF00350032","http://dx.doi.org/10.1007/BF00350032")</f>
        <v>http://dx.doi.org/10.1007/BF00350032</v>
      </c>
      <c r="BG914" t="s">
        <v>74</v>
      </c>
      <c r="BH914" t="s">
        <v>74</v>
      </c>
      <c r="BI914">
        <v>7</v>
      </c>
      <c r="BJ914" t="s">
        <v>184</v>
      </c>
      <c r="BK914" t="s">
        <v>88</v>
      </c>
      <c r="BL914" t="s">
        <v>184</v>
      </c>
      <c r="BM914" t="s">
        <v>9462</v>
      </c>
      <c r="BN914" t="s">
        <v>74</v>
      </c>
      <c r="BO914" t="s">
        <v>74</v>
      </c>
      <c r="BP914" t="s">
        <v>74</v>
      </c>
      <c r="BQ914" t="s">
        <v>74</v>
      </c>
      <c r="BR914" t="s">
        <v>91</v>
      </c>
      <c r="BS914" t="s">
        <v>9463</v>
      </c>
      <c r="BT914" t="str">
        <f>HYPERLINK("https%3A%2F%2Fwww.webofscience.com%2Fwos%2Fwoscc%2Ffull-record%2FWOS:A1992KA52500008","View Full Record in Web of Science")</f>
        <v>View Full Record in Web of Science</v>
      </c>
    </row>
    <row r="915" spans="1:72" x14ac:dyDescent="0.15">
      <c r="A915" t="s">
        <v>72</v>
      </c>
      <c r="B915" t="s">
        <v>9464</v>
      </c>
      <c r="C915" t="s">
        <v>74</v>
      </c>
      <c r="D915" t="s">
        <v>74</v>
      </c>
      <c r="E915" t="s">
        <v>74</v>
      </c>
      <c r="F915" t="s">
        <v>9464</v>
      </c>
      <c r="G915" t="s">
        <v>74</v>
      </c>
      <c r="H915" t="s">
        <v>74</v>
      </c>
      <c r="I915" t="s">
        <v>9465</v>
      </c>
      <c r="J915" t="s">
        <v>1085</v>
      </c>
      <c r="K915" t="s">
        <v>74</v>
      </c>
      <c r="L915" t="s">
        <v>74</v>
      </c>
      <c r="M915" t="s">
        <v>77</v>
      </c>
      <c r="N915" t="s">
        <v>78</v>
      </c>
      <c r="O915" t="s">
        <v>74</v>
      </c>
      <c r="P915" t="s">
        <v>74</v>
      </c>
      <c r="Q915" t="s">
        <v>74</v>
      </c>
      <c r="R915" t="s">
        <v>74</v>
      </c>
      <c r="S915" t="s">
        <v>74</v>
      </c>
      <c r="T915" t="s">
        <v>74</v>
      </c>
      <c r="U915" t="s">
        <v>9466</v>
      </c>
      <c r="V915" t="s">
        <v>9467</v>
      </c>
      <c r="W915" t="s">
        <v>74</v>
      </c>
      <c r="X915" t="s">
        <v>74</v>
      </c>
      <c r="Y915" t="s">
        <v>9468</v>
      </c>
      <c r="Z915" t="s">
        <v>74</v>
      </c>
      <c r="AA915" t="s">
        <v>1273</v>
      </c>
      <c r="AB915" t="s">
        <v>74</v>
      </c>
      <c r="AC915" t="s">
        <v>74</v>
      </c>
      <c r="AD915" t="s">
        <v>74</v>
      </c>
      <c r="AE915" t="s">
        <v>74</v>
      </c>
      <c r="AF915" t="s">
        <v>74</v>
      </c>
      <c r="AG915">
        <v>78</v>
      </c>
      <c r="AH915">
        <v>26</v>
      </c>
      <c r="AI915">
        <v>26</v>
      </c>
      <c r="AJ915">
        <v>0</v>
      </c>
      <c r="AK915">
        <v>2</v>
      </c>
      <c r="AL915" t="s">
        <v>1092</v>
      </c>
      <c r="AM915" t="s">
        <v>1093</v>
      </c>
      <c r="AN915" t="s">
        <v>1094</v>
      </c>
      <c r="AO915" t="s">
        <v>1095</v>
      </c>
      <c r="AP915" t="s">
        <v>74</v>
      </c>
      <c r="AQ915" t="s">
        <v>74</v>
      </c>
      <c r="AR915" t="s">
        <v>1096</v>
      </c>
      <c r="AS915" t="s">
        <v>1097</v>
      </c>
      <c r="AT915" t="s">
        <v>9200</v>
      </c>
      <c r="AU915">
        <v>1992</v>
      </c>
      <c r="AV915">
        <v>89</v>
      </c>
      <c r="AW915" t="s">
        <v>1699</v>
      </c>
      <c r="AX915" t="s">
        <v>74</v>
      </c>
      <c r="AY915" t="s">
        <v>74</v>
      </c>
      <c r="AZ915" t="s">
        <v>74</v>
      </c>
      <c r="BA915" t="s">
        <v>74</v>
      </c>
      <c r="BB915">
        <v>135</v>
      </c>
      <c r="BC915">
        <v>146</v>
      </c>
      <c r="BD915" t="s">
        <v>74</v>
      </c>
      <c r="BE915" t="s">
        <v>9469</v>
      </c>
      <c r="BF915" t="str">
        <f>HYPERLINK("http://dx.doi.org/10.3354/meps089135","http://dx.doi.org/10.3354/meps089135")</f>
        <v>http://dx.doi.org/10.3354/meps089135</v>
      </c>
      <c r="BG915" t="s">
        <v>74</v>
      </c>
      <c r="BH915" t="s">
        <v>74</v>
      </c>
      <c r="BI915">
        <v>12</v>
      </c>
      <c r="BJ915" t="s">
        <v>1099</v>
      </c>
      <c r="BK915" t="s">
        <v>88</v>
      </c>
      <c r="BL915" t="s">
        <v>1100</v>
      </c>
      <c r="BM915" t="s">
        <v>9470</v>
      </c>
      <c r="BN915" t="s">
        <v>74</v>
      </c>
      <c r="BO915" t="s">
        <v>169</v>
      </c>
      <c r="BP915" t="s">
        <v>74</v>
      </c>
      <c r="BQ915" t="s">
        <v>74</v>
      </c>
      <c r="BR915" t="s">
        <v>91</v>
      </c>
      <c r="BS915" t="s">
        <v>9471</v>
      </c>
      <c r="BT915" t="str">
        <f>HYPERLINK("https%3A%2F%2Fwww.webofscience.com%2Fwos%2Fwoscc%2Ffull-record%2FWOS:A1992KH34600003","View Full Record in Web of Science")</f>
        <v>View Full Record in Web of Science</v>
      </c>
    </row>
    <row r="916" spans="1:72" x14ac:dyDescent="0.15">
      <c r="A916" t="s">
        <v>72</v>
      </c>
      <c r="B916" t="s">
        <v>9472</v>
      </c>
      <c r="C916" t="s">
        <v>74</v>
      </c>
      <c r="D916" t="s">
        <v>74</v>
      </c>
      <c r="E916" t="s">
        <v>74</v>
      </c>
      <c r="F916" t="s">
        <v>9472</v>
      </c>
      <c r="G916" t="s">
        <v>74</v>
      </c>
      <c r="H916" t="s">
        <v>74</v>
      </c>
      <c r="I916" t="s">
        <v>9473</v>
      </c>
      <c r="J916" t="s">
        <v>1085</v>
      </c>
      <c r="K916" t="s">
        <v>74</v>
      </c>
      <c r="L916" t="s">
        <v>74</v>
      </c>
      <c r="M916" t="s">
        <v>77</v>
      </c>
      <c r="N916" t="s">
        <v>78</v>
      </c>
      <c r="O916" t="s">
        <v>74</v>
      </c>
      <c r="P916" t="s">
        <v>74</v>
      </c>
      <c r="Q916" t="s">
        <v>74</v>
      </c>
      <c r="R916" t="s">
        <v>74</v>
      </c>
      <c r="S916" t="s">
        <v>74</v>
      </c>
      <c r="T916" t="s">
        <v>74</v>
      </c>
      <c r="U916" t="s">
        <v>9474</v>
      </c>
      <c r="V916" t="s">
        <v>9475</v>
      </c>
      <c r="W916" t="s">
        <v>74</v>
      </c>
      <c r="X916" t="s">
        <v>74</v>
      </c>
      <c r="Y916" t="s">
        <v>9476</v>
      </c>
      <c r="Z916" t="s">
        <v>74</v>
      </c>
      <c r="AA916" t="s">
        <v>74</v>
      </c>
      <c r="AB916" t="s">
        <v>74</v>
      </c>
      <c r="AC916" t="s">
        <v>74</v>
      </c>
      <c r="AD916" t="s">
        <v>74</v>
      </c>
      <c r="AE916" t="s">
        <v>74</v>
      </c>
      <c r="AF916" t="s">
        <v>74</v>
      </c>
      <c r="AG916">
        <v>23</v>
      </c>
      <c r="AH916">
        <v>76</v>
      </c>
      <c r="AI916">
        <v>80</v>
      </c>
      <c r="AJ916">
        <v>0</v>
      </c>
      <c r="AK916">
        <v>6</v>
      </c>
      <c r="AL916" t="s">
        <v>1092</v>
      </c>
      <c r="AM916" t="s">
        <v>1093</v>
      </c>
      <c r="AN916" t="s">
        <v>1094</v>
      </c>
      <c r="AO916" t="s">
        <v>1095</v>
      </c>
      <c r="AP916" t="s">
        <v>74</v>
      </c>
      <c r="AQ916" t="s">
        <v>74</v>
      </c>
      <c r="AR916" t="s">
        <v>1096</v>
      </c>
      <c r="AS916" t="s">
        <v>1097</v>
      </c>
      <c r="AT916" t="s">
        <v>9200</v>
      </c>
      <c r="AU916">
        <v>1992</v>
      </c>
      <c r="AV916">
        <v>89</v>
      </c>
      <c r="AW916" t="s">
        <v>1699</v>
      </c>
      <c r="AX916" t="s">
        <v>74</v>
      </c>
      <c r="AY916" t="s">
        <v>74</v>
      </c>
      <c r="AZ916" t="s">
        <v>74</v>
      </c>
      <c r="BA916" t="s">
        <v>74</v>
      </c>
      <c r="BB916">
        <v>175</v>
      </c>
      <c r="BC916">
        <v>181</v>
      </c>
      <c r="BD916" t="s">
        <v>74</v>
      </c>
      <c r="BE916" t="s">
        <v>9477</v>
      </c>
      <c r="BF916" t="str">
        <f>HYPERLINK("http://dx.doi.org/10.3354/meps089175","http://dx.doi.org/10.3354/meps089175")</f>
        <v>http://dx.doi.org/10.3354/meps089175</v>
      </c>
      <c r="BG916" t="s">
        <v>74</v>
      </c>
      <c r="BH916" t="s">
        <v>74</v>
      </c>
      <c r="BI916">
        <v>7</v>
      </c>
      <c r="BJ916" t="s">
        <v>1099</v>
      </c>
      <c r="BK916" t="s">
        <v>88</v>
      </c>
      <c r="BL916" t="s">
        <v>1100</v>
      </c>
      <c r="BM916" t="s">
        <v>9470</v>
      </c>
      <c r="BN916" t="s">
        <v>74</v>
      </c>
      <c r="BO916" t="s">
        <v>169</v>
      </c>
      <c r="BP916" t="s">
        <v>74</v>
      </c>
      <c r="BQ916" t="s">
        <v>74</v>
      </c>
      <c r="BR916" t="s">
        <v>91</v>
      </c>
      <c r="BS916" t="s">
        <v>9478</v>
      </c>
      <c r="BT916" t="str">
        <f>HYPERLINK("https%3A%2F%2Fwww.webofscience.com%2Fwos%2Fwoscc%2Ffull-record%2FWOS:A1992KH34600007","View Full Record in Web of Science")</f>
        <v>View Full Record in Web of Science</v>
      </c>
    </row>
    <row r="917" spans="1:72" x14ac:dyDescent="0.15">
      <c r="A917" t="s">
        <v>72</v>
      </c>
      <c r="B917" t="s">
        <v>9479</v>
      </c>
      <c r="C917" t="s">
        <v>74</v>
      </c>
      <c r="D917" t="s">
        <v>74</v>
      </c>
      <c r="E917" t="s">
        <v>74</v>
      </c>
      <c r="F917" t="s">
        <v>9479</v>
      </c>
      <c r="G917" t="s">
        <v>74</v>
      </c>
      <c r="H917" t="s">
        <v>74</v>
      </c>
      <c r="I917" t="s">
        <v>9480</v>
      </c>
      <c r="J917" t="s">
        <v>1085</v>
      </c>
      <c r="K917" t="s">
        <v>74</v>
      </c>
      <c r="L917" t="s">
        <v>74</v>
      </c>
      <c r="M917" t="s">
        <v>77</v>
      </c>
      <c r="N917" t="s">
        <v>78</v>
      </c>
      <c r="O917" t="s">
        <v>74</v>
      </c>
      <c r="P917" t="s">
        <v>74</v>
      </c>
      <c r="Q917" t="s">
        <v>74</v>
      </c>
      <c r="R917" t="s">
        <v>74</v>
      </c>
      <c r="S917" t="s">
        <v>74</v>
      </c>
      <c r="T917" t="s">
        <v>74</v>
      </c>
      <c r="U917" t="s">
        <v>9481</v>
      </c>
      <c r="V917" t="s">
        <v>9482</v>
      </c>
      <c r="W917" t="s">
        <v>74</v>
      </c>
      <c r="X917" t="s">
        <v>74</v>
      </c>
      <c r="Y917" t="s">
        <v>9483</v>
      </c>
      <c r="Z917" t="s">
        <v>74</v>
      </c>
      <c r="AA917" t="s">
        <v>74</v>
      </c>
      <c r="AB917" t="s">
        <v>1898</v>
      </c>
      <c r="AC917" t="s">
        <v>74</v>
      </c>
      <c r="AD917" t="s">
        <v>74</v>
      </c>
      <c r="AE917" t="s">
        <v>74</v>
      </c>
      <c r="AF917" t="s">
        <v>74</v>
      </c>
      <c r="AG917">
        <v>43</v>
      </c>
      <c r="AH917">
        <v>81</v>
      </c>
      <c r="AI917">
        <v>88</v>
      </c>
      <c r="AJ917">
        <v>1</v>
      </c>
      <c r="AK917">
        <v>14</v>
      </c>
      <c r="AL917" t="s">
        <v>1092</v>
      </c>
      <c r="AM917" t="s">
        <v>1093</v>
      </c>
      <c r="AN917" t="s">
        <v>1094</v>
      </c>
      <c r="AO917" t="s">
        <v>1095</v>
      </c>
      <c r="AP917" t="s">
        <v>74</v>
      </c>
      <c r="AQ917" t="s">
        <v>74</v>
      </c>
      <c r="AR917" t="s">
        <v>1096</v>
      </c>
      <c r="AS917" t="s">
        <v>1097</v>
      </c>
      <c r="AT917" t="s">
        <v>9200</v>
      </c>
      <c r="AU917">
        <v>1992</v>
      </c>
      <c r="AV917">
        <v>89</v>
      </c>
      <c r="AW917" t="s">
        <v>1699</v>
      </c>
      <c r="AX917" t="s">
        <v>74</v>
      </c>
      <c r="AY917" t="s">
        <v>74</v>
      </c>
      <c r="AZ917" t="s">
        <v>74</v>
      </c>
      <c r="BA917" t="s">
        <v>74</v>
      </c>
      <c r="BB917">
        <v>183</v>
      </c>
      <c r="BC917">
        <v>195</v>
      </c>
      <c r="BD917" t="s">
        <v>74</v>
      </c>
      <c r="BE917" t="s">
        <v>9484</v>
      </c>
      <c r="BF917" t="str">
        <f>HYPERLINK("http://dx.doi.org/10.3354/meps089183","http://dx.doi.org/10.3354/meps089183")</f>
        <v>http://dx.doi.org/10.3354/meps089183</v>
      </c>
      <c r="BG917" t="s">
        <v>74</v>
      </c>
      <c r="BH917" t="s">
        <v>74</v>
      </c>
      <c r="BI917">
        <v>13</v>
      </c>
      <c r="BJ917" t="s">
        <v>1099</v>
      </c>
      <c r="BK917" t="s">
        <v>88</v>
      </c>
      <c r="BL917" t="s">
        <v>1100</v>
      </c>
      <c r="BM917" t="s">
        <v>9470</v>
      </c>
      <c r="BN917" t="s">
        <v>74</v>
      </c>
      <c r="BO917" t="s">
        <v>169</v>
      </c>
      <c r="BP917" t="s">
        <v>74</v>
      </c>
      <c r="BQ917" t="s">
        <v>74</v>
      </c>
      <c r="BR917" t="s">
        <v>91</v>
      </c>
      <c r="BS917" t="s">
        <v>9485</v>
      </c>
      <c r="BT917" t="str">
        <f>HYPERLINK("https%3A%2F%2Fwww.webofscience.com%2Fwos%2Fwoscc%2Ffull-record%2FWOS:A1992KH34600008","View Full Record in Web of Science")</f>
        <v>View Full Record in Web of Science</v>
      </c>
    </row>
    <row r="918" spans="1:72" x14ac:dyDescent="0.15">
      <c r="A918" t="s">
        <v>72</v>
      </c>
      <c r="B918" t="s">
        <v>9486</v>
      </c>
      <c r="C918" t="s">
        <v>74</v>
      </c>
      <c r="D918" t="s">
        <v>74</v>
      </c>
      <c r="E918" t="s">
        <v>74</v>
      </c>
      <c r="F918" t="s">
        <v>9486</v>
      </c>
      <c r="G918" t="s">
        <v>74</v>
      </c>
      <c r="H918" t="s">
        <v>74</v>
      </c>
      <c r="I918" t="s">
        <v>9487</v>
      </c>
      <c r="J918" t="s">
        <v>1085</v>
      </c>
      <c r="K918" t="s">
        <v>74</v>
      </c>
      <c r="L918" t="s">
        <v>74</v>
      </c>
      <c r="M918" t="s">
        <v>77</v>
      </c>
      <c r="N918" t="s">
        <v>78</v>
      </c>
      <c r="O918" t="s">
        <v>74</v>
      </c>
      <c r="P918" t="s">
        <v>74</v>
      </c>
      <c r="Q918" t="s">
        <v>74</v>
      </c>
      <c r="R918" t="s">
        <v>74</v>
      </c>
      <c r="S918" t="s">
        <v>74</v>
      </c>
      <c r="T918" t="s">
        <v>74</v>
      </c>
      <c r="U918" t="s">
        <v>9488</v>
      </c>
      <c r="V918" t="s">
        <v>9489</v>
      </c>
      <c r="W918" t="s">
        <v>9490</v>
      </c>
      <c r="X918" t="s">
        <v>74</v>
      </c>
      <c r="Y918" t="s">
        <v>9491</v>
      </c>
      <c r="Z918" t="s">
        <v>74</v>
      </c>
      <c r="AA918" t="s">
        <v>9492</v>
      </c>
      <c r="AB918" t="s">
        <v>9493</v>
      </c>
      <c r="AC918" t="s">
        <v>74</v>
      </c>
      <c r="AD918" t="s">
        <v>74</v>
      </c>
      <c r="AE918" t="s">
        <v>74</v>
      </c>
      <c r="AF918" t="s">
        <v>74</v>
      </c>
      <c r="AG918">
        <v>64</v>
      </c>
      <c r="AH918">
        <v>79</v>
      </c>
      <c r="AI918">
        <v>82</v>
      </c>
      <c r="AJ918">
        <v>1</v>
      </c>
      <c r="AK918">
        <v>23</v>
      </c>
      <c r="AL918" t="s">
        <v>1092</v>
      </c>
      <c r="AM918" t="s">
        <v>1093</v>
      </c>
      <c r="AN918" t="s">
        <v>1094</v>
      </c>
      <c r="AO918" t="s">
        <v>1095</v>
      </c>
      <c r="AP918" t="s">
        <v>74</v>
      </c>
      <c r="AQ918" t="s">
        <v>74</v>
      </c>
      <c r="AR918" t="s">
        <v>1096</v>
      </c>
      <c r="AS918" t="s">
        <v>1097</v>
      </c>
      <c r="AT918" t="s">
        <v>9200</v>
      </c>
      <c r="AU918">
        <v>1992</v>
      </c>
      <c r="AV918">
        <v>88</v>
      </c>
      <c r="AW918" t="s">
        <v>1699</v>
      </c>
      <c r="AX918" t="s">
        <v>74</v>
      </c>
      <c r="AY918" t="s">
        <v>74</v>
      </c>
      <c r="AZ918" t="s">
        <v>74</v>
      </c>
      <c r="BA918" t="s">
        <v>74</v>
      </c>
      <c r="BB918">
        <v>257</v>
      </c>
      <c r="BC918">
        <v>270</v>
      </c>
      <c r="BD918" t="s">
        <v>74</v>
      </c>
      <c r="BE918" t="s">
        <v>9494</v>
      </c>
      <c r="BF918" t="str">
        <f>HYPERLINK("http://dx.doi.org/10.3354/meps088257","http://dx.doi.org/10.3354/meps088257")</f>
        <v>http://dx.doi.org/10.3354/meps088257</v>
      </c>
      <c r="BG918" t="s">
        <v>74</v>
      </c>
      <c r="BH918" t="s">
        <v>74</v>
      </c>
      <c r="BI918">
        <v>14</v>
      </c>
      <c r="BJ918" t="s">
        <v>1099</v>
      </c>
      <c r="BK918" t="s">
        <v>88</v>
      </c>
      <c r="BL918" t="s">
        <v>1100</v>
      </c>
      <c r="BM918" t="s">
        <v>9495</v>
      </c>
      <c r="BN918" t="s">
        <v>74</v>
      </c>
      <c r="BO918" t="s">
        <v>169</v>
      </c>
      <c r="BP918" t="s">
        <v>74</v>
      </c>
      <c r="BQ918" t="s">
        <v>74</v>
      </c>
      <c r="BR918" t="s">
        <v>91</v>
      </c>
      <c r="BS918" t="s">
        <v>9496</v>
      </c>
      <c r="BT918" t="str">
        <f>HYPERLINK("https%3A%2F%2Fwww.webofscience.com%2Fwos%2Fwoscc%2Ffull-record%2FWOS:A1992KE42300014","View Full Record in Web of Science")</f>
        <v>View Full Record in Web of Science</v>
      </c>
    </row>
    <row r="919" spans="1:72" x14ac:dyDescent="0.15">
      <c r="A919" t="s">
        <v>72</v>
      </c>
      <c r="B919" t="s">
        <v>7610</v>
      </c>
      <c r="C919" t="s">
        <v>74</v>
      </c>
      <c r="D919" t="s">
        <v>74</v>
      </c>
      <c r="E919" t="s">
        <v>74</v>
      </c>
      <c r="F919" t="s">
        <v>7610</v>
      </c>
      <c r="G919" t="s">
        <v>74</v>
      </c>
      <c r="H919" t="s">
        <v>74</v>
      </c>
      <c r="I919" t="s">
        <v>9497</v>
      </c>
      <c r="J919" t="s">
        <v>1085</v>
      </c>
      <c r="K919" t="s">
        <v>74</v>
      </c>
      <c r="L919" t="s">
        <v>74</v>
      </c>
      <c r="M919" t="s">
        <v>77</v>
      </c>
      <c r="N919" t="s">
        <v>78</v>
      </c>
      <c r="O919" t="s">
        <v>74</v>
      </c>
      <c r="P919" t="s">
        <v>74</v>
      </c>
      <c r="Q919" t="s">
        <v>74</v>
      </c>
      <c r="R919" t="s">
        <v>74</v>
      </c>
      <c r="S919" t="s">
        <v>74</v>
      </c>
      <c r="T919" t="s">
        <v>74</v>
      </c>
      <c r="U919" t="s">
        <v>9498</v>
      </c>
      <c r="V919" t="s">
        <v>9499</v>
      </c>
      <c r="W919" t="s">
        <v>74</v>
      </c>
      <c r="X919" t="s">
        <v>74</v>
      </c>
      <c r="Y919" t="s">
        <v>9500</v>
      </c>
      <c r="Z919" t="s">
        <v>74</v>
      </c>
      <c r="AA919" t="s">
        <v>4283</v>
      </c>
      <c r="AB919" t="s">
        <v>4284</v>
      </c>
      <c r="AC919" t="s">
        <v>74</v>
      </c>
      <c r="AD919" t="s">
        <v>74</v>
      </c>
      <c r="AE919" t="s">
        <v>74</v>
      </c>
      <c r="AF919" t="s">
        <v>74</v>
      </c>
      <c r="AG919">
        <v>38</v>
      </c>
      <c r="AH919">
        <v>26</v>
      </c>
      <c r="AI919">
        <v>27</v>
      </c>
      <c r="AJ919">
        <v>1</v>
      </c>
      <c r="AK919">
        <v>7</v>
      </c>
      <c r="AL919" t="s">
        <v>1092</v>
      </c>
      <c r="AM919" t="s">
        <v>1093</v>
      </c>
      <c r="AN919" t="s">
        <v>1094</v>
      </c>
      <c r="AO919" t="s">
        <v>1095</v>
      </c>
      <c r="AP919" t="s">
        <v>7952</v>
      </c>
      <c r="AQ919" t="s">
        <v>74</v>
      </c>
      <c r="AR919" t="s">
        <v>1096</v>
      </c>
      <c r="AS919" t="s">
        <v>1097</v>
      </c>
      <c r="AT919" t="s">
        <v>9200</v>
      </c>
      <c r="AU919">
        <v>1992</v>
      </c>
      <c r="AV919">
        <v>88</v>
      </c>
      <c r="AW919" t="s">
        <v>1699</v>
      </c>
      <c r="AX919" t="s">
        <v>74</v>
      </c>
      <c r="AY919" t="s">
        <v>74</v>
      </c>
      <c r="AZ919" t="s">
        <v>74</v>
      </c>
      <c r="BA919" t="s">
        <v>74</v>
      </c>
      <c r="BB919">
        <v>271</v>
      </c>
      <c r="BC919">
        <v>278</v>
      </c>
      <c r="BD919" t="s">
        <v>74</v>
      </c>
      <c r="BE919" t="s">
        <v>9501</v>
      </c>
      <c r="BF919" t="str">
        <f>HYPERLINK("http://dx.doi.org/10.3354/meps088271","http://dx.doi.org/10.3354/meps088271")</f>
        <v>http://dx.doi.org/10.3354/meps088271</v>
      </c>
      <c r="BG919" t="s">
        <v>74</v>
      </c>
      <c r="BH919" t="s">
        <v>74</v>
      </c>
      <c r="BI919">
        <v>8</v>
      </c>
      <c r="BJ919" t="s">
        <v>1099</v>
      </c>
      <c r="BK919" t="s">
        <v>88</v>
      </c>
      <c r="BL919" t="s">
        <v>1100</v>
      </c>
      <c r="BM919" t="s">
        <v>9495</v>
      </c>
      <c r="BN919" t="s">
        <v>74</v>
      </c>
      <c r="BO919" t="s">
        <v>169</v>
      </c>
      <c r="BP919" t="s">
        <v>74</v>
      </c>
      <c r="BQ919" t="s">
        <v>74</v>
      </c>
      <c r="BR919" t="s">
        <v>91</v>
      </c>
      <c r="BS919" t="s">
        <v>9502</v>
      </c>
      <c r="BT919" t="str">
        <f>HYPERLINK("https%3A%2F%2Fwww.webofscience.com%2Fwos%2Fwoscc%2Ffull-record%2FWOS:A1992KE42300015","View Full Record in Web of Science")</f>
        <v>View Full Record in Web of Science</v>
      </c>
    </row>
    <row r="920" spans="1:72" x14ac:dyDescent="0.15">
      <c r="A920" t="s">
        <v>72</v>
      </c>
      <c r="B920" t="s">
        <v>6286</v>
      </c>
      <c r="C920" t="s">
        <v>74</v>
      </c>
      <c r="D920" t="s">
        <v>74</v>
      </c>
      <c r="E920" t="s">
        <v>74</v>
      </c>
      <c r="F920" t="s">
        <v>6286</v>
      </c>
      <c r="G920" t="s">
        <v>74</v>
      </c>
      <c r="H920" t="s">
        <v>74</v>
      </c>
      <c r="I920" t="s">
        <v>9503</v>
      </c>
      <c r="J920" t="s">
        <v>1852</v>
      </c>
      <c r="K920" t="s">
        <v>74</v>
      </c>
      <c r="L920" t="s">
        <v>74</v>
      </c>
      <c r="M920" t="s">
        <v>77</v>
      </c>
      <c r="N920" t="s">
        <v>78</v>
      </c>
      <c r="O920" t="s">
        <v>74</v>
      </c>
      <c r="P920" t="s">
        <v>74</v>
      </c>
      <c r="Q920" t="s">
        <v>74</v>
      </c>
      <c r="R920" t="s">
        <v>74</v>
      </c>
      <c r="S920" t="s">
        <v>74</v>
      </c>
      <c r="T920" t="s">
        <v>9504</v>
      </c>
      <c r="U920" t="s">
        <v>9505</v>
      </c>
      <c r="V920" t="s">
        <v>9506</v>
      </c>
      <c r="W920" t="s">
        <v>74</v>
      </c>
      <c r="X920" t="s">
        <v>74</v>
      </c>
      <c r="Y920" t="s">
        <v>9507</v>
      </c>
      <c r="Z920" t="s">
        <v>74</v>
      </c>
      <c r="AA920" t="s">
        <v>74</v>
      </c>
      <c r="AB920" t="s">
        <v>74</v>
      </c>
      <c r="AC920" t="s">
        <v>74</v>
      </c>
      <c r="AD920" t="s">
        <v>74</v>
      </c>
      <c r="AE920" t="s">
        <v>74</v>
      </c>
      <c r="AF920" t="s">
        <v>74</v>
      </c>
      <c r="AG920">
        <v>39</v>
      </c>
      <c r="AH920">
        <v>30</v>
      </c>
      <c r="AI920">
        <v>37</v>
      </c>
      <c r="AJ920">
        <v>0</v>
      </c>
      <c r="AK920">
        <v>12</v>
      </c>
      <c r="AL920" t="s">
        <v>319</v>
      </c>
      <c r="AM920" t="s">
        <v>178</v>
      </c>
      <c r="AN920" t="s">
        <v>2400</v>
      </c>
      <c r="AO920" t="s">
        <v>1860</v>
      </c>
      <c r="AP920" t="s">
        <v>4247</v>
      </c>
      <c r="AQ920" t="s">
        <v>74</v>
      </c>
      <c r="AR920" t="s">
        <v>1852</v>
      </c>
      <c r="AS920" t="s">
        <v>1861</v>
      </c>
      <c r="AT920" t="s">
        <v>9200</v>
      </c>
      <c r="AU920">
        <v>1992</v>
      </c>
      <c r="AV920">
        <v>92</v>
      </c>
      <c r="AW920">
        <v>2</v>
      </c>
      <c r="AX920" t="s">
        <v>74</v>
      </c>
      <c r="AY920" t="s">
        <v>74</v>
      </c>
      <c r="AZ920" t="s">
        <v>74</v>
      </c>
      <c r="BA920" t="s">
        <v>74</v>
      </c>
      <c r="BB920">
        <v>201</v>
      </c>
      <c r="BC920">
        <v>206</v>
      </c>
      <c r="BD920" t="s">
        <v>74</v>
      </c>
      <c r="BE920" t="s">
        <v>9508</v>
      </c>
      <c r="BF920" t="str">
        <f>HYPERLINK("http://dx.doi.org/10.1007/BF00317365","http://dx.doi.org/10.1007/BF00317365")</f>
        <v>http://dx.doi.org/10.1007/BF00317365</v>
      </c>
      <c r="BG920" t="s">
        <v>74</v>
      </c>
      <c r="BH920" t="s">
        <v>74</v>
      </c>
      <c r="BI920">
        <v>6</v>
      </c>
      <c r="BJ920" t="s">
        <v>1635</v>
      </c>
      <c r="BK920" t="s">
        <v>88</v>
      </c>
      <c r="BL920" t="s">
        <v>347</v>
      </c>
      <c r="BM920" t="s">
        <v>9509</v>
      </c>
      <c r="BN920">
        <v>28313052</v>
      </c>
      <c r="BO920" t="s">
        <v>74</v>
      </c>
      <c r="BP920" t="s">
        <v>74</v>
      </c>
      <c r="BQ920" t="s">
        <v>74</v>
      </c>
      <c r="BR920" t="s">
        <v>91</v>
      </c>
      <c r="BS920" t="s">
        <v>9510</v>
      </c>
      <c r="BT920" t="str">
        <f>HYPERLINK("https%3A%2F%2Fwww.webofscience.com%2Fwos%2Fwoscc%2Ffull-record%2FWOS:A1992JY89500009","View Full Record in Web of Science")</f>
        <v>View Full Record in Web of Science</v>
      </c>
    </row>
    <row r="921" spans="1:72" x14ac:dyDescent="0.15">
      <c r="A921" t="s">
        <v>72</v>
      </c>
      <c r="B921" t="s">
        <v>9511</v>
      </c>
      <c r="C921" t="s">
        <v>74</v>
      </c>
      <c r="D921" t="s">
        <v>74</v>
      </c>
      <c r="E921" t="s">
        <v>74</v>
      </c>
      <c r="F921" t="s">
        <v>9511</v>
      </c>
      <c r="G921" t="s">
        <v>74</v>
      </c>
      <c r="H921" t="s">
        <v>74</v>
      </c>
      <c r="I921" t="s">
        <v>9512</v>
      </c>
      <c r="J921" t="s">
        <v>1176</v>
      </c>
      <c r="K921" t="s">
        <v>74</v>
      </c>
      <c r="L921" t="s">
        <v>74</v>
      </c>
      <c r="M921" t="s">
        <v>787</v>
      </c>
      <c r="N921" t="s">
        <v>78</v>
      </c>
      <c r="O921" t="s">
        <v>74</v>
      </c>
      <c r="P921" t="s">
        <v>74</v>
      </c>
      <c r="Q921" t="s">
        <v>74</v>
      </c>
      <c r="R921" t="s">
        <v>74</v>
      </c>
      <c r="S921" t="s">
        <v>74</v>
      </c>
      <c r="T921" t="s">
        <v>74</v>
      </c>
      <c r="U921" t="s">
        <v>74</v>
      </c>
      <c r="V921" t="s">
        <v>9513</v>
      </c>
      <c r="W921" t="s">
        <v>74</v>
      </c>
      <c r="X921" t="s">
        <v>74</v>
      </c>
      <c r="Y921" t="s">
        <v>9514</v>
      </c>
      <c r="Z921" t="s">
        <v>74</v>
      </c>
      <c r="AA921" t="s">
        <v>74</v>
      </c>
      <c r="AB921" t="s">
        <v>74</v>
      </c>
      <c r="AC921" t="s">
        <v>74</v>
      </c>
      <c r="AD921" t="s">
        <v>74</v>
      </c>
      <c r="AE921" t="s">
        <v>74</v>
      </c>
      <c r="AF921" t="s">
        <v>74</v>
      </c>
      <c r="AG921">
        <v>14</v>
      </c>
      <c r="AH921">
        <v>0</v>
      </c>
      <c r="AI921">
        <v>0</v>
      </c>
      <c r="AJ921">
        <v>0</v>
      </c>
      <c r="AK921">
        <v>0</v>
      </c>
      <c r="AL921" t="s">
        <v>789</v>
      </c>
      <c r="AM921" t="s">
        <v>790</v>
      </c>
      <c r="AN921" t="s">
        <v>791</v>
      </c>
      <c r="AO921" t="s">
        <v>1179</v>
      </c>
      <c r="AP921" t="s">
        <v>74</v>
      </c>
      <c r="AQ921" t="s">
        <v>74</v>
      </c>
      <c r="AR921" t="s">
        <v>1180</v>
      </c>
      <c r="AS921" t="s">
        <v>1181</v>
      </c>
      <c r="AT921" t="s">
        <v>9284</v>
      </c>
      <c r="AU921">
        <v>1992</v>
      </c>
      <c r="AV921">
        <v>32</v>
      </c>
      <c r="AW921">
        <v>6</v>
      </c>
      <c r="AX921" t="s">
        <v>74</v>
      </c>
      <c r="AY921" t="s">
        <v>74</v>
      </c>
      <c r="AZ921" t="s">
        <v>74</v>
      </c>
      <c r="BA921" t="s">
        <v>74</v>
      </c>
      <c r="BB921">
        <v>1111</v>
      </c>
      <c r="BC921">
        <v>1114</v>
      </c>
      <c r="BD921" t="s">
        <v>74</v>
      </c>
      <c r="BE921" t="s">
        <v>74</v>
      </c>
      <c r="BF921" t="s">
        <v>74</v>
      </c>
      <c r="BG921" t="s">
        <v>74</v>
      </c>
      <c r="BH921" t="s">
        <v>74</v>
      </c>
      <c r="BI921">
        <v>4</v>
      </c>
      <c r="BJ921" t="s">
        <v>963</v>
      </c>
      <c r="BK921" t="s">
        <v>88</v>
      </c>
      <c r="BL921" t="s">
        <v>963</v>
      </c>
      <c r="BM921" t="s">
        <v>9515</v>
      </c>
      <c r="BN921" t="s">
        <v>74</v>
      </c>
      <c r="BO921" t="s">
        <v>74</v>
      </c>
      <c r="BP921" t="s">
        <v>74</v>
      </c>
      <c r="BQ921" t="s">
        <v>74</v>
      </c>
      <c r="BR921" t="s">
        <v>91</v>
      </c>
      <c r="BS921" t="s">
        <v>9516</v>
      </c>
      <c r="BT921" t="str">
        <f>HYPERLINK("https%3A%2F%2Fwww.webofscience.com%2Fwos%2Fwoscc%2Ffull-record%2FWOS:A1992KH79900017","View Full Record in Web of Science")</f>
        <v>View Full Record in Web of Science</v>
      </c>
    </row>
    <row r="922" spans="1:72" x14ac:dyDescent="0.15">
      <c r="A922" t="s">
        <v>72</v>
      </c>
      <c r="B922" t="s">
        <v>9517</v>
      </c>
      <c r="C922" t="s">
        <v>74</v>
      </c>
      <c r="D922" t="s">
        <v>74</v>
      </c>
      <c r="E922" t="s">
        <v>74</v>
      </c>
      <c r="F922" t="s">
        <v>9517</v>
      </c>
      <c r="G922" t="s">
        <v>74</v>
      </c>
      <c r="H922" t="s">
        <v>74</v>
      </c>
      <c r="I922" t="s">
        <v>9518</v>
      </c>
      <c r="J922" t="s">
        <v>9519</v>
      </c>
      <c r="K922" t="s">
        <v>74</v>
      </c>
      <c r="L922" t="s">
        <v>74</v>
      </c>
      <c r="M922" t="s">
        <v>77</v>
      </c>
      <c r="N922" t="s">
        <v>78</v>
      </c>
      <c r="O922" t="s">
        <v>74</v>
      </c>
      <c r="P922" t="s">
        <v>74</v>
      </c>
      <c r="Q922" t="s">
        <v>74</v>
      </c>
      <c r="R922" t="s">
        <v>74</v>
      </c>
      <c r="S922" t="s">
        <v>74</v>
      </c>
      <c r="T922" t="s">
        <v>74</v>
      </c>
      <c r="U922" t="s">
        <v>74</v>
      </c>
      <c r="V922" t="s">
        <v>74</v>
      </c>
      <c r="W922" t="s">
        <v>74</v>
      </c>
      <c r="X922" t="s">
        <v>74</v>
      </c>
      <c r="Y922" t="s">
        <v>9520</v>
      </c>
      <c r="Z922" t="s">
        <v>74</v>
      </c>
      <c r="AA922" t="s">
        <v>74</v>
      </c>
      <c r="AB922" t="s">
        <v>74</v>
      </c>
      <c r="AC922" t="s">
        <v>74</v>
      </c>
      <c r="AD922" t="s">
        <v>74</v>
      </c>
      <c r="AE922" t="s">
        <v>74</v>
      </c>
      <c r="AF922" t="s">
        <v>74</v>
      </c>
      <c r="AG922">
        <v>0</v>
      </c>
      <c r="AH922">
        <v>0</v>
      </c>
      <c r="AI922">
        <v>0</v>
      </c>
      <c r="AJ922">
        <v>0</v>
      </c>
      <c r="AK922">
        <v>0</v>
      </c>
      <c r="AL922" t="s">
        <v>9521</v>
      </c>
      <c r="AM922" t="s">
        <v>2855</v>
      </c>
      <c r="AN922" t="s">
        <v>9522</v>
      </c>
      <c r="AO922" t="s">
        <v>9523</v>
      </c>
      <c r="AP922" t="s">
        <v>74</v>
      </c>
      <c r="AQ922" t="s">
        <v>74</v>
      </c>
      <c r="AR922" t="s">
        <v>9524</v>
      </c>
      <c r="AS922" t="s">
        <v>9525</v>
      </c>
      <c r="AT922" t="s">
        <v>9200</v>
      </c>
      <c r="AU922">
        <v>1992</v>
      </c>
      <c r="AV922">
        <v>5</v>
      </c>
      <c r="AW922">
        <v>11</v>
      </c>
      <c r="AX922" t="s">
        <v>74</v>
      </c>
      <c r="AY922" t="s">
        <v>74</v>
      </c>
      <c r="AZ922" t="s">
        <v>74</v>
      </c>
      <c r="BA922" t="s">
        <v>74</v>
      </c>
      <c r="BB922">
        <v>21</v>
      </c>
      <c r="BC922">
        <v>22</v>
      </c>
      <c r="BD922" t="s">
        <v>74</v>
      </c>
      <c r="BE922" t="s">
        <v>9526</v>
      </c>
      <c r="BF922" t="str">
        <f>HYPERLINK("http://dx.doi.org/10.1088/2058-7058/5/11/22","http://dx.doi.org/10.1088/2058-7058/5/11/22")</f>
        <v>http://dx.doi.org/10.1088/2058-7058/5/11/22</v>
      </c>
      <c r="BG922" t="s">
        <v>74</v>
      </c>
      <c r="BH922" t="s">
        <v>74</v>
      </c>
      <c r="BI922">
        <v>2</v>
      </c>
      <c r="BJ922" t="s">
        <v>308</v>
      </c>
      <c r="BK922" t="s">
        <v>88</v>
      </c>
      <c r="BL922" t="s">
        <v>309</v>
      </c>
      <c r="BM922" t="s">
        <v>9527</v>
      </c>
      <c r="BN922" t="s">
        <v>74</v>
      </c>
      <c r="BO922" t="s">
        <v>74</v>
      </c>
      <c r="BP922" t="s">
        <v>74</v>
      </c>
      <c r="BQ922" t="s">
        <v>74</v>
      </c>
      <c r="BR922" t="s">
        <v>91</v>
      </c>
      <c r="BS922" t="s">
        <v>9528</v>
      </c>
      <c r="BT922" t="str">
        <f>HYPERLINK("https%3A%2F%2Fwww.webofscience.com%2Fwos%2Fwoscc%2Ffull-record%2FWOS:A1992JY14700019","View Full Record in Web of Science")</f>
        <v>View Full Record in Web of Science</v>
      </c>
    </row>
    <row r="923" spans="1:72" x14ac:dyDescent="0.15">
      <c r="A923" t="s">
        <v>72</v>
      </c>
      <c r="B923" t="s">
        <v>9529</v>
      </c>
      <c r="C923" t="s">
        <v>74</v>
      </c>
      <c r="D923" t="s">
        <v>74</v>
      </c>
      <c r="E923" t="s">
        <v>74</v>
      </c>
      <c r="F923" t="s">
        <v>9529</v>
      </c>
      <c r="G923" t="s">
        <v>74</v>
      </c>
      <c r="H923" t="s">
        <v>74</v>
      </c>
      <c r="I923" t="s">
        <v>9530</v>
      </c>
      <c r="J923" t="s">
        <v>1239</v>
      </c>
      <c r="K923" t="s">
        <v>74</v>
      </c>
      <c r="L923" t="s">
        <v>74</v>
      </c>
      <c r="M923" t="s">
        <v>77</v>
      </c>
      <c r="N923" t="s">
        <v>78</v>
      </c>
      <c r="O923" t="s">
        <v>74</v>
      </c>
      <c r="P923" t="s">
        <v>74</v>
      </c>
      <c r="Q923" t="s">
        <v>74</v>
      </c>
      <c r="R923" t="s">
        <v>74</v>
      </c>
      <c r="S923" t="s">
        <v>74</v>
      </c>
      <c r="T923" t="s">
        <v>74</v>
      </c>
      <c r="U923" t="s">
        <v>9531</v>
      </c>
      <c r="V923" t="s">
        <v>9532</v>
      </c>
      <c r="W923" t="s">
        <v>9533</v>
      </c>
      <c r="X923" t="s">
        <v>9534</v>
      </c>
      <c r="Y923" t="s">
        <v>74</v>
      </c>
      <c r="Z923" t="s">
        <v>74</v>
      </c>
      <c r="AA923" t="s">
        <v>74</v>
      </c>
      <c r="AB923" t="s">
        <v>74</v>
      </c>
      <c r="AC923" t="s">
        <v>74</v>
      </c>
      <c r="AD923" t="s">
        <v>74</v>
      </c>
      <c r="AE923" t="s">
        <v>74</v>
      </c>
      <c r="AF923" t="s">
        <v>74</v>
      </c>
      <c r="AG923">
        <v>24</v>
      </c>
      <c r="AH923">
        <v>16</v>
      </c>
      <c r="AI923">
        <v>16</v>
      </c>
      <c r="AJ923">
        <v>0</v>
      </c>
      <c r="AK923">
        <v>5</v>
      </c>
      <c r="AL923" t="s">
        <v>1244</v>
      </c>
      <c r="AM923" t="s">
        <v>1245</v>
      </c>
      <c r="AN923" t="s">
        <v>1246</v>
      </c>
      <c r="AO923" t="s">
        <v>1247</v>
      </c>
      <c r="AP923" t="s">
        <v>74</v>
      </c>
      <c r="AQ923" t="s">
        <v>74</v>
      </c>
      <c r="AR923" t="s">
        <v>1248</v>
      </c>
      <c r="AS923" t="s">
        <v>1249</v>
      </c>
      <c r="AT923" t="s">
        <v>9284</v>
      </c>
      <c r="AU923">
        <v>1992</v>
      </c>
      <c r="AV923">
        <v>65</v>
      </c>
      <c r="AW923">
        <v>6</v>
      </c>
      <c r="AX923" t="s">
        <v>74</v>
      </c>
      <c r="AY923" t="s">
        <v>74</v>
      </c>
      <c r="AZ923" t="s">
        <v>74</v>
      </c>
      <c r="BA923" t="s">
        <v>74</v>
      </c>
      <c r="BB923">
        <v>1092</v>
      </c>
      <c r="BC923">
        <v>1113</v>
      </c>
      <c r="BD923" t="s">
        <v>74</v>
      </c>
      <c r="BE923" t="s">
        <v>9535</v>
      </c>
      <c r="BF923" t="str">
        <f>HYPERLINK("http://dx.doi.org/10.1086/physzool.65.6.30158270","http://dx.doi.org/10.1086/physzool.65.6.30158270")</f>
        <v>http://dx.doi.org/10.1086/physzool.65.6.30158270</v>
      </c>
      <c r="BG923" t="s">
        <v>74</v>
      </c>
      <c r="BH923" t="s">
        <v>74</v>
      </c>
      <c r="BI923">
        <v>22</v>
      </c>
      <c r="BJ923" t="s">
        <v>1251</v>
      </c>
      <c r="BK923" t="s">
        <v>88</v>
      </c>
      <c r="BL923" t="s">
        <v>1251</v>
      </c>
      <c r="BM923" t="s">
        <v>9536</v>
      </c>
      <c r="BN923" t="s">
        <v>74</v>
      </c>
      <c r="BO923" t="s">
        <v>74</v>
      </c>
      <c r="BP923" t="s">
        <v>74</v>
      </c>
      <c r="BQ923" t="s">
        <v>74</v>
      </c>
      <c r="BR923" t="s">
        <v>91</v>
      </c>
      <c r="BS923" t="s">
        <v>9537</v>
      </c>
      <c r="BT923" t="str">
        <f>HYPERLINK("https%3A%2F%2Fwww.webofscience.com%2Fwos%2Fwoscc%2Ffull-record%2FWOS:A1992KP95800003","View Full Record in Web of Science")</f>
        <v>View Full Record in Web of Science</v>
      </c>
    </row>
    <row r="924" spans="1:72" x14ac:dyDescent="0.15">
      <c r="A924" t="s">
        <v>72</v>
      </c>
      <c r="B924" t="s">
        <v>9538</v>
      </c>
      <c r="C924" t="s">
        <v>74</v>
      </c>
      <c r="D924" t="s">
        <v>74</v>
      </c>
      <c r="E924" t="s">
        <v>74</v>
      </c>
      <c r="F924" t="s">
        <v>9538</v>
      </c>
      <c r="G924" t="s">
        <v>74</v>
      </c>
      <c r="H924" t="s">
        <v>74</v>
      </c>
      <c r="I924" t="s">
        <v>9539</v>
      </c>
      <c r="J924" t="s">
        <v>1239</v>
      </c>
      <c r="K924" t="s">
        <v>74</v>
      </c>
      <c r="L924" t="s">
        <v>74</v>
      </c>
      <c r="M924" t="s">
        <v>77</v>
      </c>
      <c r="N924" t="s">
        <v>78</v>
      </c>
      <c r="O924" t="s">
        <v>74</v>
      </c>
      <c r="P924" t="s">
        <v>74</v>
      </c>
      <c r="Q924" t="s">
        <v>74</v>
      </c>
      <c r="R924" t="s">
        <v>74</v>
      </c>
      <c r="S924" t="s">
        <v>74</v>
      </c>
      <c r="T924" t="s">
        <v>74</v>
      </c>
      <c r="U924" t="s">
        <v>74</v>
      </c>
      <c r="V924" t="s">
        <v>9540</v>
      </c>
      <c r="W924" t="s">
        <v>74</v>
      </c>
      <c r="X924" t="s">
        <v>74</v>
      </c>
      <c r="Y924" t="s">
        <v>9541</v>
      </c>
      <c r="Z924" t="s">
        <v>74</v>
      </c>
      <c r="AA924" t="s">
        <v>74</v>
      </c>
      <c r="AB924" t="s">
        <v>74</v>
      </c>
      <c r="AC924" t="s">
        <v>74</v>
      </c>
      <c r="AD924" t="s">
        <v>74</v>
      </c>
      <c r="AE924" t="s">
        <v>74</v>
      </c>
      <c r="AF924" t="s">
        <v>74</v>
      </c>
      <c r="AG924">
        <v>31</v>
      </c>
      <c r="AH924">
        <v>30</v>
      </c>
      <c r="AI924">
        <v>32</v>
      </c>
      <c r="AJ924">
        <v>0</v>
      </c>
      <c r="AK924">
        <v>7</v>
      </c>
      <c r="AL924" t="s">
        <v>1244</v>
      </c>
      <c r="AM924" t="s">
        <v>1245</v>
      </c>
      <c r="AN924" t="s">
        <v>9542</v>
      </c>
      <c r="AO924" t="s">
        <v>1247</v>
      </c>
      <c r="AP924" t="s">
        <v>74</v>
      </c>
      <c r="AQ924" t="s">
        <v>74</v>
      </c>
      <c r="AR924" t="s">
        <v>1248</v>
      </c>
      <c r="AS924" t="s">
        <v>1249</v>
      </c>
      <c r="AT924" t="s">
        <v>9284</v>
      </c>
      <c r="AU924">
        <v>1992</v>
      </c>
      <c r="AV924">
        <v>65</v>
      </c>
      <c r="AW924">
        <v>6</v>
      </c>
      <c r="AX924" t="s">
        <v>74</v>
      </c>
      <c r="AY924" t="s">
        <v>74</v>
      </c>
      <c r="AZ924" t="s">
        <v>74</v>
      </c>
      <c r="BA924" t="s">
        <v>74</v>
      </c>
      <c r="BB924">
        <v>1271</v>
      </c>
      <c r="BC924">
        <v>1284</v>
      </c>
      <c r="BD924" t="s">
        <v>74</v>
      </c>
      <c r="BE924" t="s">
        <v>9543</v>
      </c>
      <c r="BF924" t="str">
        <f>HYPERLINK("http://dx.doi.org/10.1086/physzool.65.6.30158279","http://dx.doi.org/10.1086/physzool.65.6.30158279")</f>
        <v>http://dx.doi.org/10.1086/physzool.65.6.30158279</v>
      </c>
      <c r="BG924" t="s">
        <v>74</v>
      </c>
      <c r="BH924" t="s">
        <v>74</v>
      </c>
      <c r="BI924">
        <v>14</v>
      </c>
      <c r="BJ924" t="s">
        <v>1251</v>
      </c>
      <c r="BK924" t="s">
        <v>88</v>
      </c>
      <c r="BL924" t="s">
        <v>1251</v>
      </c>
      <c r="BM924" t="s">
        <v>9536</v>
      </c>
      <c r="BN924" t="s">
        <v>74</v>
      </c>
      <c r="BO924" t="s">
        <v>74</v>
      </c>
      <c r="BP924" t="s">
        <v>74</v>
      </c>
      <c r="BQ924" t="s">
        <v>74</v>
      </c>
      <c r="BR924" t="s">
        <v>91</v>
      </c>
      <c r="BS924" t="s">
        <v>9544</v>
      </c>
      <c r="BT924" t="str">
        <f>HYPERLINK("https%3A%2F%2Fwww.webofscience.com%2Fwos%2Fwoscc%2Ffull-record%2FWOS:A1992KP95800012","View Full Record in Web of Science")</f>
        <v>View Full Record in Web of Science</v>
      </c>
    </row>
    <row r="925" spans="1:72" x14ac:dyDescent="0.15">
      <c r="A925" t="s">
        <v>72</v>
      </c>
      <c r="B925" t="s">
        <v>9545</v>
      </c>
      <c r="C925" t="s">
        <v>74</v>
      </c>
      <c r="D925" t="s">
        <v>74</v>
      </c>
      <c r="E925" t="s">
        <v>74</v>
      </c>
      <c r="F925" t="s">
        <v>9545</v>
      </c>
      <c r="G925" t="s">
        <v>74</v>
      </c>
      <c r="H925" t="s">
        <v>74</v>
      </c>
      <c r="I925" t="s">
        <v>9546</v>
      </c>
      <c r="J925" t="s">
        <v>1256</v>
      </c>
      <c r="K925" t="s">
        <v>74</v>
      </c>
      <c r="L925" t="s">
        <v>74</v>
      </c>
      <c r="M925" t="s">
        <v>77</v>
      </c>
      <c r="N925" t="s">
        <v>78</v>
      </c>
      <c r="O925" t="s">
        <v>74</v>
      </c>
      <c r="P925" t="s">
        <v>74</v>
      </c>
      <c r="Q925" t="s">
        <v>74</v>
      </c>
      <c r="R925" t="s">
        <v>74</v>
      </c>
      <c r="S925" t="s">
        <v>74</v>
      </c>
      <c r="T925" t="s">
        <v>74</v>
      </c>
      <c r="U925" t="s">
        <v>9547</v>
      </c>
      <c r="V925" t="s">
        <v>9548</v>
      </c>
      <c r="W925" t="s">
        <v>74</v>
      </c>
      <c r="X925" t="s">
        <v>74</v>
      </c>
      <c r="Y925" t="s">
        <v>9549</v>
      </c>
      <c r="Z925" t="s">
        <v>74</v>
      </c>
      <c r="AA925" t="s">
        <v>74</v>
      </c>
      <c r="AB925" t="s">
        <v>9550</v>
      </c>
      <c r="AC925" t="s">
        <v>74</v>
      </c>
      <c r="AD925" t="s">
        <v>74</v>
      </c>
      <c r="AE925" t="s">
        <v>74</v>
      </c>
      <c r="AF925" t="s">
        <v>74</v>
      </c>
      <c r="AG925">
        <v>34</v>
      </c>
      <c r="AH925">
        <v>32</v>
      </c>
      <c r="AI925">
        <v>32</v>
      </c>
      <c r="AJ925">
        <v>0</v>
      </c>
      <c r="AK925">
        <v>1</v>
      </c>
      <c r="AL925" t="s">
        <v>319</v>
      </c>
      <c r="AM925" t="s">
        <v>178</v>
      </c>
      <c r="AN925" t="s">
        <v>1290</v>
      </c>
      <c r="AO925" t="s">
        <v>1261</v>
      </c>
      <c r="AP925" t="s">
        <v>1291</v>
      </c>
      <c r="AQ925" t="s">
        <v>74</v>
      </c>
      <c r="AR925" t="s">
        <v>1262</v>
      </c>
      <c r="AS925" t="s">
        <v>1263</v>
      </c>
      <c r="AT925" t="s">
        <v>9200</v>
      </c>
      <c r="AU925">
        <v>1992</v>
      </c>
      <c r="AV925">
        <v>12</v>
      </c>
      <c r="AW925" t="s">
        <v>9551</v>
      </c>
      <c r="AX925" t="s">
        <v>74</v>
      </c>
      <c r="AY925" t="s">
        <v>74</v>
      </c>
      <c r="AZ925" t="s">
        <v>74</v>
      </c>
      <c r="BA925" t="s">
        <v>74</v>
      </c>
      <c r="BB925">
        <v>553</v>
      </c>
      <c r="BC925">
        <v>558</v>
      </c>
      <c r="BD925" t="s">
        <v>74</v>
      </c>
      <c r="BE925" t="s">
        <v>74</v>
      </c>
      <c r="BF925" t="s">
        <v>74</v>
      </c>
      <c r="BG925" t="s">
        <v>74</v>
      </c>
      <c r="BH925" t="s">
        <v>74</v>
      </c>
      <c r="BI925">
        <v>6</v>
      </c>
      <c r="BJ925" t="s">
        <v>1264</v>
      </c>
      <c r="BK925" t="s">
        <v>88</v>
      </c>
      <c r="BL925" t="s">
        <v>1265</v>
      </c>
      <c r="BM925" t="s">
        <v>9552</v>
      </c>
      <c r="BN925" t="s">
        <v>74</v>
      </c>
      <c r="BO925" t="s">
        <v>74</v>
      </c>
      <c r="BP925" t="s">
        <v>74</v>
      </c>
      <c r="BQ925" t="s">
        <v>74</v>
      </c>
      <c r="BR925" t="s">
        <v>91</v>
      </c>
      <c r="BS925" t="s">
        <v>9553</v>
      </c>
      <c r="BT925" t="str">
        <f>HYPERLINK("https%3A%2F%2Fwww.webofscience.com%2Fwos%2Fwoscc%2Ffull-record%2FWOS:A1992JY25600002","View Full Record in Web of Science")</f>
        <v>View Full Record in Web of Science</v>
      </c>
    </row>
    <row r="926" spans="1:72" x14ac:dyDescent="0.15">
      <c r="A926" t="s">
        <v>72</v>
      </c>
      <c r="B926" t="s">
        <v>9554</v>
      </c>
      <c r="C926" t="s">
        <v>74</v>
      </c>
      <c r="D926" t="s">
        <v>74</v>
      </c>
      <c r="E926" t="s">
        <v>74</v>
      </c>
      <c r="F926" t="s">
        <v>9554</v>
      </c>
      <c r="G926" t="s">
        <v>74</v>
      </c>
      <c r="H926" t="s">
        <v>74</v>
      </c>
      <c r="I926" t="s">
        <v>9555</v>
      </c>
      <c r="J926" t="s">
        <v>1256</v>
      </c>
      <c r="K926" t="s">
        <v>74</v>
      </c>
      <c r="L926" t="s">
        <v>74</v>
      </c>
      <c r="M926" t="s">
        <v>77</v>
      </c>
      <c r="N926" t="s">
        <v>78</v>
      </c>
      <c r="O926" t="s">
        <v>74</v>
      </c>
      <c r="P926" t="s">
        <v>74</v>
      </c>
      <c r="Q926" t="s">
        <v>74</v>
      </c>
      <c r="R926" t="s">
        <v>74</v>
      </c>
      <c r="S926" t="s">
        <v>74</v>
      </c>
      <c r="T926" t="s">
        <v>74</v>
      </c>
      <c r="U926" t="s">
        <v>74</v>
      </c>
      <c r="V926" t="s">
        <v>9556</v>
      </c>
      <c r="W926" t="s">
        <v>9557</v>
      </c>
      <c r="X926" t="s">
        <v>4171</v>
      </c>
      <c r="Y926" t="s">
        <v>74</v>
      </c>
      <c r="Z926" t="s">
        <v>74</v>
      </c>
      <c r="AA926" t="s">
        <v>9558</v>
      </c>
      <c r="AB926" t="s">
        <v>9559</v>
      </c>
      <c r="AC926" t="s">
        <v>74</v>
      </c>
      <c r="AD926" t="s">
        <v>74</v>
      </c>
      <c r="AE926" t="s">
        <v>74</v>
      </c>
      <c r="AF926" t="s">
        <v>74</v>
      </c>
      <c r="AG926">
        <v>77</v>
      </c>
      <c r="AH926">
        <v>65</v>
      </c>
      <c r="AI926">
        <v>73</v>
      </c>
      <c r="AJ926">
        <v>0</v>
      </c>
      <c r="AK926">
        <v>3</v>
      </c>
      <c r="AL926" t="s">
        <v>177</v>
      </c>
      <c r="AM926" t="s">
        <v>178</v>
      </c>
      <c r="AN926" t="s">
        <v>179</v>
      </c>
      <c r="AO926" t="s">
        <v>1261</v>
      </c>
      <c r="AP926" t="s">
        <v>74</v>
      </c>
      <c r="AQ926" t="s">
        <v>74</v>
      </c>
      <c r="AR926" t="s">
        <v>1262</v>
      </c>
      <c r="AS926" t="s">
        <v>1263</v>
      </c>
      <c r="AT926" t="s">
        <v>9200</v>
      </c>
      <c r="AU926">
        <v>1992</v>
      </c>
      <c r="AV926">
        <v>12</v>
      </c>
      <c r="AW926" t="s">
        <v>9551</v>
      </c>
      <c r="AX926" t="s">
        <v>74</v>
      </c>
      <c r="AY926" t="s">
        <v>74</v>
      </c>
      <c r="AZ926" t="s">
        <v>74</v>
      </c>
      <c r="BA926" t="s">
        <v>74</v>
      </c>
      <c r="BB926">
        <v>559</v>
      </c>
      <c r="BC926">
        <v>585</v>
      </c>
      <c r="BD926" t="s">
        <v>74</v>
      </c>
      <c r="BE926" t="s">
        <v>74</v>
      </c>
      <c r="BF926" t="s">
        <v>74</v>
      </c>
      <c r="BG926" t="s">
        <v>74</v>
      </c>
      <c r="BH926" t="s">
        <v>74</v>
      </c>
      <c r="BI926">
        <v>27</v>
      </c>
      <c r="BJ926" t="s">
        <v>1264</v>
      </c>
      <c r="BK926" t="s">
        <v>88</v>
      </c>
      <c r="BL926" t="s">
        <v>1265</v>
      </c>
      <c r="BM926" t="s">
        <v>9552</v>
      </c>
      <c r="BN926" t="s">
        <v>74</v>
      </c>
      <c r="BO926" t="s">
        <v>74</v>
      </c>
      <c r="BP926" t="s">
        <v>74</v>
      </c>
      <c r="BQ926" t="s">
        <v>74</v>
      </c>
      <c r="BR926" t="s">
        <v>91</v>
      </c>
      <c r="BS926" t="s">
        <v>9560</v>
      </c>
      <c r="BT926" t="str">
        <f>HYPERLINK("https%3A%2F%2Fwww.webofscience.com%2Fwos%2Fwoscc%2Ffull-record%2FWOS:A1992JY25600003","View Full Record in Web of Science")</f>
        <v>View Full Record in Web of Science</v>
      </c>
    </row>
    <row r="927" spans="1:72" x14ac:dyDescent="0.15">
      <c r="A927" t="s">
        <v>72</v>
      </c>
      <c r="B927" t="s">
        <v>9561</v>
      </c>
      <c r="C927" t="s">
        <v>74</v>
      </c>
      <c r="D927" t="s">
        <v>74</v>
      </c>
      <c r="E927" t="s">
        <v>74</v>
      </c>
      <c r="F927" t="s">
        <v>9561</v>
      </c>
      <c r="G927" t="s">
        <v>74</v>
      </c>
      <c r="H927" t="s">
        <v>74</v>
      </c>
      <c r="I927" t="s">
        <v>9562</v>
      </c>
      <c r="J927" t="s">
        <v>1256</v>
      </c>
      <c r="K927" t="s">
        <v>74</v>
      </c>
      <c r="L927" t="s">
        <v>74</v>
      </c>
      <c r="M927" t="s">
        <v>77</v>
      </c>
      <c r="N927" t="s">
        <v>78</v>
      </c>
      <c r="O927" t="s">
        <v>74</v>
      </c>
      <c r="P927" t="s">
        <v>74</v>
      </c>
      <c r="Q927" t="s">
        <v>74</v>
      </c>
      <c r="R927" t="s">
        <v>74</v>
      </c>
      <c r="S927" t="s">
        <v>74</v>
      </c>
      <c r="T927" t="s">
        <v>74</v>
      </c>
      <c r="U927" t="s">
        <v>9563</v>
      </c>
      <c r="V927" t="s">
        <v>9564</v>
      </c>
      <c r="W927" t="s">
        <v>74</v>
      </c>
      <c r="X927" t="s">
        <v>74</v>
      </c>
      <c r="Y927" t="s">
        <v>9565</v>
      </c>
      <c r="Z927" t="s">
        <v>74</v>
      </c>
      <c r="AA927" t="s">
        <v>9566</v>
      </c>
      <c r="AB927" t="s">
        <v>9567</v>
      </c>
      <c r="AC927" t="s">
        <v>74</v>
      </c>
      <c r="AD927" t="s">
        <v>74</v>
      </c>
      <c r="AE927" t="s">
        <v>74</v>
      </c>
      <c r="AF927" t="s">
        <v>74</v>
      </c>
      <c r="AG927">
        <v>25</v>
      </c>
      <c r="AH927">
        <v>92</v>
      </c>
      <c r="AI927">
        <v>101</v>
      </c>
      <c r="AJ927">
        <v>0</v>
      </c>
      <c r="AK927">
        <v>16</v>
      </c>
      <c r="AL927" t="s">
        <v>177</v>
      </c>
      <c r="AM927" t="s">
        <v>178</v>
      </c>
      <c r="AN927" t="s">
        <v>179</v>
      </c>
      <c r="AO927" t="s">
        <v>1261</v>
      </c>
      <c r="AP927" t="s">
        <v>74</v>
      </c>
      <c r="AQ927" t="s">
        <v>74</v>
      </c>
      <c r="AR927" t="s">
        <v>1262</v>
      </c>
      <c r="AS927" t="s">
        <v>1263</v>
      </c>
      <c r="AT927" t="s">
        <v>9200</v>
      </c>
      <c r="AU927">
        <v>1992</v>
      </c>
      <c r="AV927">
        <v>12</v>
      </c>
      <c r="AW927" t="s">
        <v>9551</v>
      </c>
      <c r="AX927" t="s">
        <v>74</v>
      </c>
      <c r="AY927" t="s">
        <v>74</v>
      </c>
      <c r="AZ927" t="s">
        <v>74</v>
      </c>
      <c r="BA927" t="s">
        <v>74</v>
      </c>
      <c r="BB927">
        <v>587</v>
      </c>
      <c r="BC927">
        <v>594</v>
      </c>
      <c r="BD927" t="s">
        <v>74</v>
      </c>
      <c r="BE927" t="s">
        <v>74</v>
      </c>
      <c r="BF927" t="s">
        <v>74</v>
      </c>
      <c r="BG927" t="s">
        <v>74</v>
      </c>
      <c r="BH927" t="s">
        <v>74</v>
      </c>
      <c r="BI927">
        <v>8</v>
      </c>
      <c r="BJ927" t="s">
        <v>1264</v>
      </c>
      <c r="BK927" t="s">
        <v>88</v>
      </c>
      <c r="BL927" t="s">
        <v>1265</v>
      </c>
      <c r="BM927" t="s">
        <v>9552</v>
      </c>
      <c r="BN927" t="s">
        <v>74</v>
      </c>
      <c r="BO927" t="s">
        <v>74</v>
      </c>
      <c r="BP927" t="s">
        <v>74</v>
      </c>
      <c r="BQ927" t="s">
        <v>74</v>
      </c>
      <c r="BR927" t="s">
        <v>91</v>
      </c>
      <c r="BS927" t="s">
        <v>9568</v>
      </c>
      <c r="BT927" t="str">
        <f>HYPERLINK("https%3A%2F%2Fwww.webofscience.com%2Fwos%2Fwoscc%2Ffull-record%2FWOS:A1992JY25600004","View Full Record in Web of Science")</f>
        <v>View Full Record in Web of Science</v>
      </c>
    </row>
    <row r="928" spans="1:72" x14ac:dyDescent="0.15">
      <c r="A928" t="s">
        <v>72</v>
      </c>
      <c r="B928" t="s">
        <v>3587</v>
      </c>
      <c r="C928" t="s">
        <v>74</v>
      </c>
      <c r="D928" t="s">
        <v>74</v>
      </c>
      <c r="E928" t="s">
        <v>74</v>
      </c>
      <c r="F928" t="s">
        <v>3587</v>
      </c>
      <c r="G928" t="s">
        <v>74</v>
      </c>
      <c r="H928" t="s">
        <v>74</v>
      </c>
      <c r="I928" t="s">
        <v>9569</v>
      </c>
      <c r="J928" t="s">
        <v>1256</v>
      </c>
      <c r="K928" t="s">
        <v>74</v>
      </c>
      <c r="L928" t="s">
        <v>74</v>
      </c>
      <c r="M928" t="s">
        <v>77</v>
      </c>
      <c r="N928" t="s">
        <v>78</v>
      </c>
      <c r="O928" t="s">
        <v>74</v>
      </c>
      <c r="P928" t="s">
        <v>74</v>
      </c>
      <c r="Q928" t="s">
        <v>74</v>
      </c>
      <c r="R928" t="s">
        <v>74</v>
      </c>
      <c r="S928" t="s">
        <v>74</v>
      </c>
      <c r="T928" t="s">
        <v>74</v>
      </c>
      <c r="U928" t="s">
        <v>9570</v>
      </c>
      <c r="V928" t="s">
        <v>9571</v>
      </c>
      <c r="W928" t="s">
        <v>74</v>
      </c>
      <c r="X928" t="s">
        <v>74</v>
      </c>
      <c r="Y928" t="s">
        <v>9572</v>
      </c>
      <c r="Z928" t="s">
        <v>74</v>
      </c>
      <c r="AA928" t="s">
        <v>74</v>
      </c>
      <c r="AB928" t="s">
        <v>74</v>
      </c>
      <c r="AC928" t="s">
        <v>74</v>
      </c>
      <c r="AD928" t="s">
        <v>74</v>
      </c>
      <c r="AE928" t="s">
        <v>74</v>
      </c>
      <c r="AF928" t="s">
        <v>74</v>
      </c>
      <c r="AG928">
        <v>27</v>
      </c>
      <c r="AH928">
        <v>31</v>
      </c>
      <c r="AI928">
        <v>32</v>
      </c>
      <c r="AJ928">
        <v>0</v>
      </c>
      <c r="AK928">
        <v>8</v>
      </c>
      <c r="AL928" t="s">
        <v>177</v>
      </c>
      <c r="AM928" t="s">
        <v>178</v>
      </c>
      <c r="AN928" t="s">
        <v>179</v>
      </c>
      <c r="AO928" t="s">
        <v>1261</v>
      </c>
      <c r="AP928" t="s">
        <v>74</v>
      </c>
      <c r="AQ928" t="s">
        <v>74</v>
      </c>
      <c r="AR928" t="s">
        <v>1262</v>
      </c>
      <c r="AS928" t="s">
        <v>1263</v>
      </c>
      <c r="AT928" t="s">
        <v>9200</v>
      </c>
      <c r="AU928">
        <v>1992</v>
      </c>
      <c r="AV928">
        <v>12</v>
      </c>
      <c r="AW928" t="s">
        <v>9551</v>
      </c>
      <c r="AX928" t="s">
        <v>74</v>
      </c>
      <c r="AY928" t="s">
        <v>74</v>
      </c>
      <c r="AZ928" t="s">
        <v>74</v>
      </c>
      <c r="BA928" t="s">
        <v>74</v>
      </c>
      <c r="BB928">
        <v>595</v>
      </c>
      <c r="BC928">
        <v>601</v>
      </c>
      <c r="BD928" t="s">
        <v>74</v>
      </c>
      <c r="BE928" t="s">
        <v>74</v>
      </c>
      <c r="BF928" t="s">
        <v>74</v>
      </c>
      <c r="BG928" t="s">
        <v>74</v>
      </c>
      <c r="BH928" t="s">
        <v>74</v>
      </c>
      <c r="BI928">
        <v>7</v>
      </c>
      <c r="BJ928" t="s">
        <v>1264</v>
      </c>
      <c r="BK928" t="s">
        <v>88</v>
      </c>
      <c r="BL928" t="s">
        <v>1265</v>
      </c>
      <c r="BM928" t="s">
        <v>9552</v>
      </c>
      <c r="BN928" t="s">
        <v>74</v>
      </c>
      <c r="BO928" t="s">
        <v>74</v>
      </c>
      <c r="BP928" t="s">
        <v>74</v>
      </c>
      <c r="BQ928" t="s">
        <v>74</v>
      </c>
      <c r="BR928" t="s">
        <v>91</v>
      </c>
      <c r="BS928" t="s">
        <v>9573</v>
      </c>
      <c r="BT928" t="str">
        <f>HYPERLINK("https%3A%2F%2Fwww.webofscience.com%2Fwos%2Fwoscc%2Ffull-record%2FWOS:A1992JY25600005","View Full Record in Web of Science")</f>
        <v>View Full Record in Web of Science</v>
      </c>
    </row>
    <row r="929" spans="1:72" x14ac:dyDescent="0.15">
      <c r="A929" t="s">
        <v>72</v>
      </c>
      <c r="B929" t="s">
        <v>9574</v>
      </c>
      <c r="C929" t="s">
        <v>74</v>
      </c>
      <c r="D929" t="s">
        <v>74</v>
      </c>
      <c r="E929" t="s">
        <v>74</v>
      </c>
      <c r="F929" t="s">
        <v>9574</v>
      </c>
      <c r="G929" t="s">
        <v>74</v>
      </c>
      <c r="H929" t="s">
        <v>74</v>
      </c>
      <c r="I929" t="s">
        <v>9575</v>
      </c>
      <c r="J929" t="s">
        <v>1256</v>
      </c>
      <c r="K929" t="s">
        <v>74</v>
      </c>
      <c r="L929" t="s">
        <v>74</v>
      </c>
      <c r="M929" t="s">
        <v>77</v>
      </c>
      <c r="N929" t="s">
        <v>78</v>
      </c>
      <c r="O929" t="s">
        <v>74</v>
      </c>
      <c r="P929" t="s">
        <v>74</v>
      </c>
      <c r="Q929" t="s">
        <v>74</v>
      </c>
      <c r="R929" t="s">
        <v>74</v>
      </c>
      <c r="S929" t="s">
        <v>74</v>
      </c>
      <c r="T929" t="s">
        <v>74</v>
      </c>
      <c r="U929" t="s">
        <v>9576</v>
      </c>
      <c r="V929" t="s">
        <v>9577</v>
      </c>
      <c r="W929" t="s">
        <v>9578</v>
      </c>
      <c r="X929" t="s">
        <v>2803</v>
      </c>
      <c r="Y929" t="s">
        <v>9579</v>
      </c>
      <c r="Z929" t="s">
        <v>74</v>
      </c>
      <c r="AA929" t="s">
        <v>74</v>
      </c>
      <c r="AB929" t="s">
        <v>74</v>
      </c>
      <c r="AC929" t="s">
        <v>74</v>
      </c>
      <c r="AD929" t="s">
        <v>74</v>
      </c>
      <c r="AE929" t="s">
        <v>74</v>
      </c>
      <c r="AF929" t="s">
        <v>74</v>
      </c>
      <c r="AG929">
        <v>27</v>
      </c>
      <c r="AH929">
        <v>105</v>
      </c>
      <c r="AI929">
        <v>125</v>
      </c>
      <c r="AJ929">
        <v>0</v>
      </c>
      <c r="AK929">
        <v>49</v>
      </c>
      <c r="AL929" t="s">
        <v>177</v>
      </c>
      <c r="AM929" t="s">
        <v>178</v>
      </c>
      <c r="AN929" t="s">
        <v>179</v>
      </c>
      <c r="AO929" t="s">
        <v>1261</v>
      </c>
      <c r="AP929" t="s">
        <v>74</v>
      </c>
      <c r="AQ929" t="s">
        <v>74</v>
      </c>
      <c r="AR929" t="s">
        <v>1262</v>
      </c>
      <c r="AS929" t="s">
        <v>1263</v>
      </c>
      <c r="AT929" t="s">
        <v>9200</v>
      </c>
      <c r="AU929">
        <v>1992</v>
      </c>
      <c r="AV929">
        <v>12</v>
      </c>
      <c r="AW929" t="s">
        <v>9551</v>
      </c>
      <c r="AX929" t="s">
        <v>74</v>
      </c>
      <c r="AY929" t="s">
        <v>74</v>
      </c>
      <c r="AZ929" t="s">
        <v>74</v>
      </c>
      <c r="BA929" t="s">
        <v>74</v>
      </c>
      <c r="BB929">
        <v>603</v>
      </c>
      <c r="BC929">
        <v>607</v>
      </c>
      <c r="BD929" t="s">
        <v>74</v>
      </c>
      <c r="BE929" t="s">
        <v>74</v>
      </c>
      <c r="BF929" t="s">
        <v>74</v>
      </c>
      <c r="BG929" t="s">
        <v>74</v>
      </c>
      <c r="BH929" t="s">
        <v>74</v>
      </c>
      <c r="BI929">
        <v>5</v>
      </c>
      <c r="BJ929" t="s">
        <v>1264</v>
      </c>
      <c r="BK929" t="s">
        <v>88</v>
      </c>
      <c r="BL929" t="s">
        <v>1265</v>
      </c>
      <c r="BM929" t="s">
        <v>9552</v>
      </c>
      <c r="BN929" t="s">
        <v>74</v>
      </c>
      <c r="BO929" t="s">
        <v>74</v>
      </c>
      <c r="BP929" t="s">
        <v>74</v>
      </c>
      <c r="BQ929" t="s">
        <v>74</v>
      </c>
      <c r="BR929" t="s">
        <v>91</v>
      </c>
      <c r="BS929" t="s">
        <v>9580</v>
      </c>
      <c r="BT929" t="str">
        <f>HYPERLINK("https%3A%2F%2Fwww.webofscience.com%2Fwos%2Fwoscc%2Ffull-record%2FWOS:A1992JY25600006","View Full Record in Web of Science")</f>
        <v>View Full Record in Web of Science</v>
      </c>
    </row>
    <row r="930" spans="1:72" x14ac:dyDescent="0.15">
      <c r="A930" t="s">
        <v>72</v>
      </c>
      <c r="B930" t="s">
        <v>9581</v>
      </c>
      <c r="C930" t="s">
        <v>74</v>
      </c>
      <c r="D930" t="s">
        <v>74</v>
      </c>
      <c r="E930" t="s">
        <v>74</v>
      </c>
      <c r="F930" t="s">
        <v>9581</v>
      </c>
      <c r="G930" t="s">
        <v>74</v>
      </c>
      <c r="H930" t="s">
        <v>74</v>
      </c>
      <c r="I930" t="s">
        <v>9582</v>
      </c>
      <c r="J930" t="s">
        <v>1256</v>
      </c>
      <c r="K930" t="s">
        <v>74</v>
      </c>
      <c r="L930" t="s">
        <v>74</v>
      </c>
      <c r="M930" t="s">
        <v>77</v>
      </c>
      <c r="N930" t="s">
        <v>78</v>
      </c>
      <c r="O930" t="s">
        <v>74</v>
      </c>
      <c r="P930" t="s">
        <v>74</v>
      </c>
      <c r="Q930" t="s">
        <v>74</v>
      </c>
      <c r="R930" t="s">
        <v>74</v>
      </c>
      <c r="S930" t="s">
        <v>74</v>
      </c>
      <c r="T930" t="s">
        <v>74</v>
      </c>
      <c r="U930" t="s">
        <v>9583</v>
      </c>
      <c r="V930" t="s">
        <v>9584</v>
      </c>
      <c r="W930" t="s">
        <v>74</v>
      </c>
      <c r="X930" t="s">
        <v>74</v>
      </c>
      <c r="Y930" t="s">
        <v>9585</v>
      </c>
      <c r="Z930" t="s">
        <v>74</v>
      </c>
      <c r="AA930" t="s">
        <v>74</v>
      </c>
      <c r="AB930" t="s">
        <v>74</v>
      </c>
      <c r="AC930" t="s">
        <v>74</v>
      </c>
      <c r="AD930" t="s">
        <v>74</v>
      </c>
      <c r="AE930" t="s">
        <v>74</v>
      </c>
      <c r="AF930" t="s">
        <v>74</v>
      </c>
      <c r="AG930">
        <v>61</v>
      </c>
      <c r="AH930">
        <v>83</v>
      </c>
      <c r="AI930">
        <v>95</v>
      </c>
      <c r="AJ930">
        <v>0</v>
      </c>
      <c r="AK930">
        <v>8</v>
      </c>
      <c r="AL930" t="s">
        <v>177</v>
      </c>
      <c r="AM930" t="s">
        <v>178</v>
      </c>
      <c r="AN930" t="s">
        <v>179</v>
      </c>
      <c r="AO930" t="s">
        <v>1261</v>
      </c>
      <c r="AP930" t="s">
        <v>74</v>
      </c>
      <c r="AQ930" t="s">
        <v>74</v>
      </c>
      <c r="AR930" t="s">
        <v>1262</v>
      </c>
      <c r="AS930" t="s">
        <v>1263</v>
      </c>
      <c r="AT930" t="s">
        <v>9200</v>
      </c>
      <c r="AU930">
        <v>1992</v>
      </c>
      <c r="AV930">
        <v>12</v>
      </c>
      <c r="AW930" t="s">
        <v>9551</v>
      </c>
      <c r="AX930" t="s">
        <v>74</v>
      </c>
      <c r="AY930" t="s">
        <v>74</v>
      </c>
      <c r="AZ930" t="s">
        <v>74</v>
      </c>
      <c r="BA930" t="s">
        <v>74</v>
      </c>
      <c r="BB930">
        <v>609</v>
      </c>
      <c r="BC930">
        <v>627</v>
      </c>
      <c r="BD930" t="s">
        <v>74</v>
      </c>
      <c r="BE930" t="s">
        <v>74</v>
      </c>
      <c r="BF930" t="s">
        <v>74</v>
      </c>
      <c r="BG930" t="s">
        <v>74</v>
      </c>
      <c r="BH930" t="s">
        <v>74</v>
      </c>
      <c r="BI930">
        <v>19</v>
      </c>
      <c r="BJ930" t="s">
        <v>1264</v>
      </c>
      <c r="BK930" t="s">
        <v>88</v>
      </c>
      <c r="BL930" t="s">
        <v>1265</v>
      </c>
      <c r="BM930" t="s">
        <v>9552</v>
      </c>
      <c r="BN930" t="s">
        <v>74</v>
      </c>
      <c r="BO930" t="s">
        <v>74</v>
      </c>
      <c r="BP930" t="s">
        <v>74</v>
      </c>
      <c r="BQ930" t="s">
        <v>74</v>
      </c>
      <c r="BR930" t="s">
        <v>91</v>
      </c>
      <c r="BS930" t="s">
        <v>9586</v>
      </c>
      <c r="BT930" t="str">
        <f>HYPERLINK("https%3A%2F%2Fwww.webofscience.com%2Fwos%2Fwoscc%2Ffull-record%2FWOS:A1992JY25600007","View Full Record in Web of Science")</f>
        <v>View Full Record in Web of Science</v>
      </c>
    </row>
    <row r="931" spans="1:72" x14ac:dyDescent="0.15">
      <c r="A931" t="s">
        <v>72</v>
      </c>
      <c r="B931" t="s">
        <v>9587</v>
      </c>
      <c r="C931" t="s">
        <v>74</v>
      </c>
      <c r="D931" t="s">
        <v>74</v>
      </c>
      <c r="E931" t="s">
        <v>74</v>
      </c>
      <c r="F931" t="s">
        <v>9587</v>
      </c>
      <c r="G931" t="s">
        <v>74</v>
      </c>
      <c r="H931" t="s">
        <v>74</v>
      </c>
      <c r="I931" t="s">
        <v>9588</v>
      </c>
      <c r="J931" t="s">
        <v>1256</v>
      </c>
      <c r="K931" t="s">
        <v>74</v>
      </c>
      <c r="L931" t="s">
        <v>74</v>
      </c>
      <c r="M931" t="s">
        <v>77</v>
      </c>
      <c r="N931" t="s">
        <v>78</v>
      </c>
      <c r="O931" t="s">
        <v>74</v>
      </c>
      <c r="P931" t="s">
        <v>74</v>
      </c>
      <c r="Q931" t="s">
        <v>74</v>
      </c>
      <c r="R931" t="s">
        <v>74</v>
      </c>
      <c r="S931" t="s">
        <v>74</v>
      </c>
      <c r="T931" t="s">
        <v>74</v>
      </c>
      <c r="U931" t="s">
        <v>9589</v>
      </c>
      <c r="V931" t="s">
        <v>9590</v>
      </c>
      <c r="W931" t="s">
        <v>74</v>
      </c>
      <c r="X931" t="s">
        <v>74</v>
      </c>
      <c r="Y931" t="s">
        <v>9591</v>
      </c>
      <c r="Z931" t="s">
        <v>74</v>
      </c>
      <c r="AA931" t="s">
        <v>74</v>
      </c>
      <c r="AB931" t="s">
        <v>74</v>
      </c>
      <c r="AC931" t="s">
        <v>74</v>
      </c>
      <c r="AD931" t="s">
        <v>74</v>
      </c>
      <c r="AE931" t="s">
        <v>74</v>
      </c>
      <c r="AF931" t="s">
        <v>74</v>
      </c>
      <c r="AG931">
        <v>49</v>
      </c>
      <c r="AH931">
        <v>45</v>
      </c>
      <c r="AI931">
        <v>46</v>
      </c>
      <c r="AJ931">
        <v>0</v>
      </c>
      <c r="AK931">
        <v>4</v>
      </c>
      <c r="AL931" t="s">
        <v>177</v>
      </c>
      <c r="AM931" t="s">
        <v>178</v>
      </c>
      <c r="AN931" t="s">
        <v>179</v>
      </c>
      <c r="AO931" t="s">
        <v>1261</v>
      </c>
      <c r="AP931" t="s">
        <v>74</v>
      </c>
      <c r="AQ931" t="s">
        <v>74</v>
      </c>
      <c r="AR931" t="s">
        <v>1262</v>
      </c>
      <c r="AS931" t="s">
        <v>1263</v>
      </c>
      <c r="AT931" t="s">
        <v>9200</v>
      </c>
      <c r="AU931">
        <v>1992</v>
      </c>
      <c r="AV931">
        <v>12</v>
      </c>
      <c r="AW931" t="s">
        <v>9551</v>
      </c>
      <c r="AX931" t="s">
        <v>74</v>
      </c>
      <c r="AY931" t="s">
        <v>74</v>
      </c>
      <c r="AZ931" t="s">
        <v>74</v>
      </c>
      <c r="BA931" t="s">
        <v>74</v>
      </c>
      <c r="BB931">
        <v>629</v>
      </c>
      <c r="BC931">
        <v>634</v>
      </c>
      <c r="BD931" t="s">
        <v>74</v>
      </c>
      <c r="BE931" t="s">
        <v>74</v>
      </c>
      <c r="BF931" t="s">
        <v>74</v>
      </c>
      <c r="BG931" t="s">
        <v>74</v>
      </c>
      <c r="BH931" t="s">
        <v>74</v>
      </c>
      <c r="BI931">
        <v>6</v>
      </c>
      <c r="BJ931" t="s">
        <v>1264</v>
      </c>
      <c r="BK931" t="s">
        <v>88</v>
      </c>
      <c r="BL931" t="s">
        <v>1265</v>
      </c>
      <c r="BM931" t="s">
        <v>9552</v>
      </c>
      <c r="BN931" t="s">
        <v>74</v>
      </c>
      <c r="BO931" t="s">
        <v>74</v>
      </c>
      <c r="BP931" t="s">
        <v>74</v>
      </c>
      <c r="BQ931" t="s">
        <v>74</v>
      </c>
      <c r="BR931" t="s">
        <v>91</v>
      </c>
      <c r="BS931" t="s">
        <v>9592</v>
      </c>
      <c r="BT931" t="str">
        <f>HYPERLINK("https%3A%2F%2Fwww.webofscience.com%2Fwos%2Fwoscc%2Ffull-record%2FWOS:A1992JY25600008","View Full Record in Web of Science")</f>
        <v>View Full Record in Web of Science</v>
      </c>
    </row>
    <row r="932" spans="1:72" x14ac:dyDescent="0.15">
      <c r="A932" t="s">
        <v>72</v>
      </c>
      <c r="B932" t="s">
        <v>9593</v>
      </c>
      <c r="C932" t="s">
        <v>74</v>
      </c>
      <c r="D932" t="s">
        <v>74</v>
      </c>
      <c r="E932" t="s">
        <v>74</v>
      </c>
      <c r="F932" t="s">
        <v>9593</v>
      </c>
      <c r="G932" t="s">
        <v>74</v>
      </c>
      <c r="H932" t="s">
        <v>74</v>
      </c>
      <c r="I932" t="s">
        <v>9594</v>
      </c>
      <c r="J932" t="s">
        <v>1256</v>
      </c>
      <c r="K932" t="s">
        <v>74</v>
      </c>
      <c r="L932" t="s">
        <v>74</v>
      </c>
      <c r="M932" t="s">
        <v>77</v>
      </c>
      <c r="N932" t="s">
        <v>78</v>
      </c>
      <c r="O932" t="s">
        <v>74</v>
      </c>
      <c r="P932" t="s">
        <v>74</v>
      </c>
      <c r="Q932" t="s">
        <v>74</v>
      </c>
      <c r="R932" t="s">
        <v>74</v>
      </c>
      <c r="S932" t="s">
        <v>74</v>
      </c>
      <c r="T932" t="s">
        <v>74</v>
      </c>
      <c r="U932" t="s">
        <v>9595</v>
      </c>
      <c r="V932" t="s">
        <v>9596</v>
      </c>
      <c r="W932" t="s">
        <v>9597</v>
      </c>
      <c r="X932" t="s">
        <v>74</v>
      </c>
      <c r="Y932" t="s">
        <v>9598</v>
      </c>
      <c r="Z932" t="s">
        <v>74</v>
      </c>
      <c r="AA932" t="s">
        <v>74</v>
      </c>
      <c r="AB932" t="s">
        <v>74</v>
      </c>
      <c r="AC932" t="s">
        <v>74</v>
      </c>
      <c r="AD932" t="s">
        <v>74</v>
      </c>
      <c r="AE932" t="s">
        <v>74</v>
      </c>
      <c r="AF932" t="s">
        <v>74</v>
      </c>
      <c r="AG932">
        <v>44</v>
      </c>
      <c r="AH932">
        <v>84</v>
      </c>
      <c r="AI932">
        <v>93</v>
      </c>
      <c r="AJ932">
        <v>0</v>
      </c>
      <c r="AK932">
        <v>10</v>
      </c>
      <c r="AL932" t="s">
        <v>177</v>
      </c>
      <c r="AM932" t="s">
        <v>178</v>
      </c>
      <c r="AN932" t="s">
        <v>179</v>
      </c>
      <c r="AO932" t="s">
        <v>1261</v>
      </c>
      <c r="AP932" t="s">
        <v>74</v>
      </c>
      <c r="AQ932" t="s">
        <v>74</v>
      </c>
      <c r="AR932" t="s">
        <v>1262</v>
      </c>
      <c r="AS932" t="s">
        <v>1263</v>
      </c>
      <c r="AT932" t="s">
        <v>9200</v>
      </c>
      <c r="AU932">
        <v>1992</v>
      </c>
      <c r="AV932">
        <v>12</v>
      </c>
      <c r="AW932" t="s">
        <v>9551</v>
      </c>
      <c r="AX932" t="s">
        <v>74</v>
      </c>
      <c r="AY932" t="s">
        <v>74</v>
      </c>
      <c r="AZ932" t="s">
        <v>74</v>
      </c>
      <c r="BA932" t="s">
        <v>74</v>
      </c>
      <c r="BB932">
        <v>635</v>
      </c>
      <c r="BC932">
        <v>644</v>
      </c>
      <c r="BD932" t="s">
        <v>74</v>
      </c>
      <c r="BE932" t="s">
        <v>74</v>
      </c>
      <c r="BF932" t="s">
        <v>74</v>
      </c>
      <c r="BG932" t="s">
        <v>74</v>
      </c>
      <c r="BH932" t="s">
        <v>74</v>
      </c>
      <c r="BI932">
        <v>10</v>
      </c>
      <c r="BJ932" t="s">
        <v>1264</v>
      </c>
      <c r="BK932" t="s">
        <v>88</v>
      </c>
      <c r="BL932" t="s">
        <v>1265</v>
      </c>
      <c r="BM932" t="s">
        <v>9552</v>
      </c>
      <c r="BN932" t="s">
        <v>74</v>
      </c>
      <c r="BO932" t="s">
        <v>74</v>
      </c>
      <c r="BP932" t="s">
        <v>74</v>
      </c>
      <c r="BQ932" t="s">
        <v>74</v>
      </c>
      <c r="BR932" t="s">
        <v>91</v>
      </c>
      <c r="BS932" t="s">
        <v>9599</v>
      </c>
      <c r="BT932" t="str">
        <f>HYPERLINK("https%3A%2F%2Fwww.webofscience.com%2Fwos%2Fwoscc%2Ffull-record%2FWOS:A1992JY25600009","View Full Record in Web of Science")</f>
        <v>View Full Record in Web of Science</v>
      </c>
    </row>
    <row r="933" spans="1:72" x14ac:dyDescent="0.15">
      <c r="A933" t="s">
        <v>72</v>
      </c>
      <c r="B933" t="s">
        <v>9600</v>
      </c>
      <c r="C933" t="s">
        <v>74</v>
      </c>
      <c r="D933" t="s">
        <v>74</v>
      </c>
      <c r="E933" t="s">
        <v>74</v>
      </c>
      <c r="F933" t="s">
        <v>9600</v>
      </c>
      <c r="G933" t="s">
        <v>74</v>
      </c>
      <c r="H933" t="s">
        <v>74</v>
      </c>
      <c r="I933" t="s">
        <v>9601</v>
      </c>
      <c r="J933" t="s">
        <v>1256</v>
      </c>
      <c r="K933" t="s">
        <v>74</v>
      </c>
      <c r="L933" t="s">
        <v>74</v>
      </c>
      <c r="M933" t="s">
        <v>77</v>
      </c>
      <c r="N933" t="s">
        <v>78</v>
      </c>
      <c r="O933" t="s">
        <v>74</v>
      </c>
      <c r="P933" t="s">
        <v>74</v>
      </c>
      <c r="Q933" t="s">
        <v>74</v>
      </c>
      <c r="R933" t="s">
        <v>74</v>
      </c>
      <c r="S933" t="s">
        <v>74</v>
      </c>
      <c r="T933" t="s">
        <v>74</v>
      </c>
      <c r="U933" t="s">
        <v>9602</v>
      </c>
      <c r="V933" t="s">
        <v>9603</v>
      </c>
      <c r="W933" t="s">
        <v>74</v>
      </c>
      <c r="X933" t="s">
        <v>74</v>
      </c>
      <c r="Y933" t="s">
        <v>9604</v>
      </c>
      <c r="Z933" t="s">
        <v>74</v>
      </c>
      <c r="AA933" t="s">
        <v>9605</v>
      </c>
      <c r="AB933" t="s">
        <v>9606</v>
      </c>
      <c r="AC933" t="s">
        <v>74</v>
      </c>
      <c r="AD933" t="s">
        <v>74</v>
      </c>
      <c r="AE933" t="s">
        <v>74</v>
      </c>
      <c r="AF933" t="s">
        <v>74</v>
      </c>
      <c r="AG933">
        <v>27</v>
      </c>
      <c r="AH933">
        <v>34</v>
      </c>
      <c r="AI933">
        <v>35</v>
      </c>
      <c r="AJ933">
        <v>0</v>
      </c>
      <c r="AK933">
        <v>9</v>
      </c>
      <c r="AL933" t="s">
        <v>177</v>
      </c>
      <c r="AM933" t="s">
        <v>178</v>
      </c>
      <c r="AN933" t="s">
        <v>179</v>
      </c>
      <c r="AO933" t="s">
        <v>1261</v>
      </c>
      <c r="AP933" t="s">
        <v>74</v>
      </c>
      <c r="AQ933" t="s">
        <v>74</v>
      </c>
      <c r="AR933" t="s">
        <v>1262</v>
      </c>
      <c r="AS933" t="s">
        <v>1263</v>
      </c>
      <c r="AT933" t="s">
        <v>9200</v>
      </c>
      <c r="AU933">
        <v>1992</v>
      </c>
      <c r="AV933">
        <v>12</v>
      </c>
      <c r="AW933" t="s">
        <v>9551</v>
      </c>
      <c r="AX933" t="s">
        <v>74</v>
      </c>
      <c r="AY933" t="s">
        <v>74</v>
      </c>
      <c r="AZ933" t="s">
        <v>74</v>
      </c>
      <c r="BA933" t="s">
        <v>74</v>
      </c>
      <c r="BB933">
        <v>653</v>
      </c>
      <c r="BC933">
        <v>657</v>
      </c>
      <c r="BD933" t="s">
        <v>74</v>
      </c>
      <c r="BE933" t="s">
        <v>74</v>
      </c>
      <c r="BF933" t="s">
        <v>74</v>
      </c>
      <c r="BG933" t="s">
        <v>74</v>
      </c>
      <c r="BH933" t="s">
        <v>74</v>
      </c>
      <c r="BI933">
        <v>5</v>
      </c>
      <c r="BJ933" t="s">
        <v>1264</v>
      </c>
      <c r="BK933" t="s">
        <v>88</v>
      </c>
      <c r="BL933" t="s">
        <v>1265</v>
      </c>
      <c r="BM933" t="s">
        <v>9552</v>
      </c>
      <c r="BN933" t="s">
        <v>74</v>
      </c>
      <c r="BO933" t="s">
        <v>74</v>
      </c>
      <c r="BP933" t="s">
        <v>74</v>
      </c>
      <c r="BQ933" t="s">
        <v>74</v>
      </c>
      <c r="BR933" t="s">
        <v>91</v>
      </c>
      <c r="BS933" t="s">
        <v>9607</v>
      </c>
      <c r="BT933" t="str">
        <f>HYPERLINK("https%3A%2F%2Fwww.webofscience.com%2Fwos%2Fwoscc%2Ffull-record%2FWOS:A1992JY25600011","View Full Record in Web of Science")</f>
        <v>View Full Record in Web of Science</v>
      </c>
    </row>
    <row r="934" spans="1:72" x14ac:dyDescent="0.15">
      <c r="A934" t="s">
        <v>72</v>
      </c>
      <c r="B934" t="s">
        <v>9608</v>
      </c>
      <c r="C934" t="s">
        <v>74</v>
      </c>
      <c r="D934" t="s">
        <v>74</v>
      </c>
      <c r="E934" t="s">
        <v>74</v>
      </c>
      <c r="F934" t="s">
        <v>9608</v>
      </c>
      <c r="G934" t="s">
        <v>74</v>
      </c>
      <c r="H934" t="s">
        <v>74</v>
      </c>
      <c r="I934" t="s">
        <v>9609</v>
      </c>
      <c r="J934" t="s">
        <v>1256</v>
      </c>
      <c r="K934" t="s">
        <v>74</v>
      </c>
      <c r="L934" t="s">
        <v>74</v>
      </c>
      <c r="M934" t="s">
        <v>77</v>
      </c>
      <c r="N934" t="s">
        <v>78</v>
      </c>
      <c r="O934" t="s">
        <v>74</v>
      </c>
      <c r="P934" t="s">
        <v>74</v>
      </c>
      <c r="Q934" t="s">
        <v>74</v>
      </c>
      <c r="R934" t="s">
        <v>74</v>
      </c>
      <c r="S934" t="s">
        <v>74</v>
      </c>
      <c r="T934" t="s">
        <v>74</v>
      </c>
      <c r="U934" t="s">
        <v>9610</v>
      </c>
      <c r="V934" t="s">
        <v>9611</v>
      </c>
      <c r="W934" t="s">
        <v>74</v>
      </c>
      <c r="X934" t="s">
        <v>74</v>
      </c>
      <c r="Y934" t="s">
        <v>9612</v>
      </c>
      <c r="Z934" t="s">
        <v>74</v>
      </c>
      <c r="AA934" t="s">
        <v>74</v>
      </c>
      <c r="AB934" t="s">
        <v>9613</v>
      </c>
      <c r="AC934" t="s">
        <v>74</v>
      </c>
      <c r="AD934" t="s">
        <v>74</v>
      </c>
      <c r="AE934" t="s">
        <v>74</v>
      </c>
      <c r="AF934" t="s">
        <v>74</v>
      </c>
      <c r="AG934">
        <v>48</v>
      </c>
      <c r="AH934">
        <v>26</v>
      </c>
      <c r="AI934">
        <v>28</v>
      </c>
      <c r="AJ934">
        <v>0</v>
      </c>
      <c r="AK934">
        <v>14</v>
      </c>
      <c r="AL934" t="s">
        <v>177</v>
      </c>
      <c r="AM934" t="s">
        <v>178</v>
      </c>
      <c r="AN934" t="s">
        <v>179</v>
      </c>
      <c r="AO934" t="s">
        <v>1261</v>
      </c>
      <c r="AP934" t="s">
        <v>74</v>
      </c>
      <c r="AQ934" t="s">
        <v>74</v>
      </c>
      <c r="AR934" t="s">
        <v>1262</v>
      </c>
      <c r="AS934" t="s">
        <v>1263</v>
      </c>
      <c r="AT934" t="s">
        <v>9200</v>
      </c>
      <c r="AU934">
        <v>1992</v>
      </c>
      <c r="AV934">
        <v>12</v>
      </c>
      <c r="AW934" t="s">
        <v>9551</v>
      </c>
      <c r="AX934" t="s">
        <v>74</v>
      </c>
      <c r="AY934" t="s">
        <v>74</v>
      </c>
      <c r="AZ934" t="s">
        <v>74</v>
      </c>
      <c r="BA934" t="s">
        <v>74</v>
      </c>
      <c r="BB934">
        <v>659</v>
      </c>
      <c r="BC934">
        <v>665</v>
      </c>
      <c r="BD934" t="s">
        <v>74</v>
      </c>
      <c r="BE934" t="s">
        <v>74</v>
      </c>
      <c r="BF934" t="s">
        <v>74</v>
      </c>
      <c r="BG934" t="s">
        <v>74</v>
      </c>
      <c r="BH934" t="s">
        <v>74</v>
      </c>
      <c r="BI934">
        <v>7</v>
      </c>
      <c r="BJ934" t="s">
        <v>1264</v>
      </c>
      <c r="BK934" t="s">
        <v>88</v>
      </c>
      <c r="BL934" t="s">
        <v>1265</v>
      </c>
      <c r="BM934" t="s">
        <v>9552</v>
      </c>
      <c r="BN934" t="s">
        <v>74</v>
      </c>
      <c r="BO934" t="s">
        <v>74</v>
      </c>
      <c r="BP934" t="s">
        <v>74</v>
      </c>
      <c r="BQ934" t="s">
        <v>74</v>
      </c>
      <c r="BR934" t="s">
        <v>91</v>
      </c>
      <c r="BS934" t="s">
        <v>9614</v>
      </c>
      <c r="BT934" t="str">
        <f>HYPERLINK("https%3A%2F%2Fwww.webofscience.com%2Fwos%2Fwoscc%2Ffull-record%2FWOS:A1992JY25600012","View Full Record in Web of Science")</f>
        <v>View Full Record in Web of Science</v>
      </c>
    </row>
    <row r="935" spans="1:72" x14ac:dyDescent="0.15">
      <c r="A935" t="s">
        <v>72</v>
      </c>
      <c r="B935" t="s">
        <v>9615</v>
      </c>
      <c r="C935" t="s">
        <v>74</v>
      </c>
      <c r="D935" t="s">
        <v>74</v>
      </c>
      <c r="E935" t="s">
        <v>74</v>
      </c>
      <c r="F935" t="s">
        <v>9615</v>
      </c>
      <c r="G935" t="s">
        <v>74</v>
      </c>
      <c r="H935" t="s">
        <v>74</v>
      </c>
      <c r="I935" t="s">
        <v>9616</v>
      </c>
      <c r="J935" t="s">
        <v>1256</v>
      </c>
      <c r="K935" t="s">
        <v>74</v>
      </c>
      <c r="L935" t="s">
        <v>74</v>
      </c>
      <c r="M935" t="s">
        <v>77</v>
      </c>
      <c r="N935" t="s">
        <v>599</v>
      </c>
      <c r="O935" t="s">
        <v>74</v>
      </c>
      <c r="P935" t="s">
        <v>74</v>
      </c>
      <c r="Q935" t="s">
        <v>74</v>
      </c>
      <c r="R935" t="s">
        <v>74</v>
      </c>
      <c r="S935" t="s">
        <v>74</v>
      </c>
      <c r="T935" t="s">
        <v>74</v>
      </c>
      <c r="U935" t="s">
        <v>74</v>
      </c>
      <c r="V935" t="s">
        <v>9617</v>
      </c>
      <c r="W935" t="s">
        <v>9618</v>
      </c>
      <c r="X935" t="s">
        <v>9619</v>
      </c>
      <c r="Y935" t="s">
        <v>9620</v>
      </c>
      <c r="Z935" t="s">
        <v>74</v>
      </c>
      <c r="AA935" t="s">
        <v>74</v>
      </c>
      <c r="AB935" t="s">
        <v>9621</v>
      </c>
      <c r="AC935" t="s">
        <v>74</v>
      </c>
      <c r="AD935" t="s">
        <v>74</v>
      </c>
      <c r="AE935" t="s">
        <v>74</v>
      </c>
      <c r="AF935" t="s">
        <v>74</v>
      </c>
      <c r="AG935">
        <v>4</v>
      </c>
      <c r="AH935">
        <v>3</v>
      </c>
      <c r="AI935">
        <v>3</v>
      </c>
      <c r="AJ935">
        <v>0</v>
      </c>
      <c r="AK935">
        <v>1</v>
      </c>
      <c r="AL935" t="s">
        <v>177</v>
      </c>
      <c r="AM935" t="s">
        <v>178</v>
      </c>
      <c r="AN935" t="s">
        <v>179</v>
      </c>
      <c r="AO935" t="s">
        <v>1261</v>
      </c>
      <c r="AP935" t="s">
        <v>74</v>
      </c>
      <c r="AQ935" t="s">
        <v>74</v>
      </c>
      <c r="AR935" t="s">
        <v>1262</v>
      </c>
      <c r="AS935" t="s">
        <v>1263</v>
      </c>
      <c r="AT935" t="s">
        <v>9200</v>
      </c>
      <c r="AU935">
        <v>1992</v>
      </c>
      <c r="AV935">
        <v>12</v>
      </c>
      <c r="AW935" t="s">
        <v>9551</v>
      </c>
      <c r="AX935" t="s">
        <v>74</v>
      </c>
      <c r="AY935" t="s">
        <v>74</v>
      </c>
      <c r="AZ935" t="s">
        <v>74</v>
      </c>
      <c r="BA935" t="s">
        <v>74</v>
      </c>
      <c r="BB935">
        <v>679</v>
      </c>
      <c r="BC935">
        <v>682</v>
      </c>
      <c r="BD935" t="s">
        <v>74</v>
      </c>
      <c r="BE935" t="s">
        <v>74</v>
      </c>
      <c r="BF935" t="s">
        <v>74</v>
      </c>
      <c r="BG935" t="s">
        <v>74</v>
      </c>
      <c r="BH935" t="s">
        <v>74</v>
      </c>
      <c r="BI935">
        <v>4</v>
      </c>
      <c r="BJ935" t="s">
        <v>1264</v>
      </c>
      <c r="BK935" t="s">
        <v>88</v>
      </c>
      <c r="BL935" t="s">
        <v>1265</v>
      </c>
      <c r="BM935" t="s">
        <v>9552</v>
      </c>
      <c r="BN935" t="s">
        <v>74</v>
      </c>
      <c r="BO935" t="s">
        <v>74</v>
      </c>
      <c r="BP935" t="s">
        <v>74</v>
      </c>
      <c r="BQ935" t="s">
        <v>74</v>
      </c>
      <c r="BR935" t="s">
        <v>91</v>
      </c>
      <c r="BS935" t="s">
        <v>9622</v>
      </c>
      <c r="BT935" t="str">
        <f>HYPERLINK("https%3A%2F%2Fwww.webofscience.com%2Fwos%2Fwoscc%2Ffull-record%2FWOS:A1992JY25600015","View Full Record in Web of Science")</f>
        <v>View Full Record in Web of Science</v>
      </c>
    </row>
    <row r="936" spans="1:72" x14ac:dyDescent="0.15">
      <c r="A936" t="s">
        <v>72</v>
      </c>
      <c r="B936" t="s">
        <v>9623</v>
      </c>
      <c r="C936" t="s">
        <v>74</v>
      </c>
      <c r="D936" t="s">
        <v>74</v>
      </c>
      <c r="E936" t="s">
        <v>74</v>
      </c>
      <c r="F936" t="s">
        <v>9623</v>
      </c>
      <c r="G936" t="s">
        <v>74</v>
      </c>
      <c r="H936" t="s">
        <v>74</v>
      </c>
      <c r="I936" t="s">
        <v>9624</v>
      </c>
      <c r="J936" t="s">
        <v>2982</v>
      </c>
      <c r="K936" t="s">
        <v>74</v>
      </c>
      <c r="L936" t="s">
        <v>74</v>
      </c>
      <c r="M936" t="s">
        <v>77</v>
      </c>
      <c r="N936" t="s">
        <v>78</v>
      </c>
      <c r="O936" t="s">
        <v>74</v>
      </c>
      <c r="P936" t="s">
        <v>74</v>
      </c>
      <c r="Q936" t="s">
        <v>74</v>
      </c>
      <c r="R936" t="s">
        <v>74</v>
      </c>
      <c r="S936" t="s">
        <v>74</v>
      </c>
      <c r="T936" t="s">
        <v>74</v>
      </c>
      <c r="U936" t="s">
        <v>9625</v>
      </c>
      <c r="V936" t="s">
        <v>74</v>
      </c>
      <c r="W936" t="s">
        <v>74</v>
      </c>
      <c r="X936" t="s">
        <v>74</v>
      </c>
      <c r="Y936" t="s">
        <v>9626</v>
      </c>
      <c r="Z936" t="s">
        <v>74</v>
      </c>
      <c r="AA936" t="s">
        <v>1780</v>
      </c>
      <c r="AB936" t="s">
        <v>74</v>
      </c>
      <c r="AC936" t="s">
        <v>74</v>
      </c>
      <c r="AD936" t="s">
        <v>74</v>
      </c>
      <c r="AE936" t="s">
        <v>74</v>
      </c>
      <c r="AF936" t="s">
        <v>74</v>
      </c>
      <c r="AG936">
        <v>28</v>
      </c>
      <c r="AH936">
        <v>3</v>
      </c>
      <c r="AI936">
        <v>3</v>
      </c>
      <c r="AJ936">
        <v>0</v>
      </c>
      <c r="AK936">
        <v>1</v>
      </c>
      <c r="AL936" t="s">
        <v>2987</v>
      </c>
      <c r="AM936" t="s">
        <v>2988</v>
      </c>
      <c r="AN936" t="s">
        <v>2989</v>
      </c>
      <c r="AO936" t="s">
        <v>2990</v>
      </c>
      <c r="AP936" t="s">
        <v>74</v>
      </c>
      <c r="AQ936" t="s">
        <v>74</v>
      </c>
      <c r="AR936" t="s">
        <v>2991</v>
      </c>
      <c r="AS936" t="s">
        <v>2992</v>
      </c>
      <c r="AT936" t="s">
        <v>9200</v>
      </c>
      <c r="AU936">
        <v>1992</v>
      </c>
      <c r="AV936">
        <v>38</v>
      </c>
      <c r="AW936">
        <v>3</v>
      </c>
      <c r="AX936" t="s">
        <v>74</v>
      </c>
      <c r="AY936" t="s">
        <v>74</v>
      </c>
      <c r="AZ936" t="s">
        <v>74</v>
      </c>
      <c r="BA936" t="s">
        <v>74</v>
      </c>
      <c r="BB936">
        <v>347</v>
      </c>
      <c r="BC936">
        <v>358</v>
      </c>
      <c r="BD936" t="s">
        <v>74</v>
      </c>
      <c r="BE936" t="s">
        <v>9627</v>
      </c>
      <c r="BF936" t="str">
        <f>HYPERLINK("http://dx.doi.org/10.1016/0033-5894(92)90043-I","http://dx.doi.org/10.1016/0033-5894(92)90043-I")</f>
        <v>http://dx.doi.org/10.1016/0033-5894(92)90043-I</v>
      </c>
      <c r="BG936" t="s">
        <v>74</v>
      </c>
      <c r="BH936" t="s">
        <v>74</v>
      </c>
      <c r="BI936">
        <v>12</v>
      </c>
      <c r="BJ936" t="s">
        <v>1661</v>
      </c>
      <c r="BK936" t="s">
        <v>88</v>
      </c>
      <c r="BL936" t="s">
        <v>1662</v>
      </c>
      <c r="BM936" t="s">
        <v>9628</v>
      </c>
      <c r="BN936" t="s">
        <v>74</v>
      </c>
      <c r="BO936" t="s">
        <v>74</v>
      </c>
      <c r="BP936" t="s">
        <v>74</v>
      </c>
      <c r="BQ936" t="s">
        <v>74</v>
      </c>
      <c r="BR936" t="s">
        <v>91</v>
      </c>
      <c r="BS936" t="s">
        <v>9629</v>
      </c>
      <c r="BT936" t="str">
        <f>HYPERLINK("https%3A%2F%2Fwww.webofscience.com%2Fwos%2Fwoscc%2Ffull-record%2FWOS:A1992KD12500006","View Full Record in Web of Science")</f>
        <v>View Full Record in Web of Science</v>
      </c>
    </row>
    <row r="937" spans="1:72" x14ac:dyDescent="0.15">
      <c r="A937" t="s">
        <v>72</v>
      </c>
      <c r="B937" t="s">
        <v>4684</v>
      </c>
      <c r="C937" t="s">
        <v>74</v>
      </c>
      <c r="D937" t="s">
        <v>74</v>
      </c>
      <c r="E937" t="s">
        <v>74</v>
      </c>
      <c r="F937" t="s">
        <v>4684</v>
      </c>
      <c r="G937" t="s">
        <v>74</v>
      </c>
      <c r="H937" t="s">
        <v>74</v>
      </c>
      <c r="I937" t="s">
        <v>9630</v>
      </c>
      <c r="J937" t="s">
        <v>6302</v>
      </c>
      <c r="K937" t="s">
        <v>74</v>
      </c>
      <c r="L937" t="s">
        <v>74</v>
      </c>
      <c r="M937" t="s">
        <v>77</v>
      </c>
      <c r="N937" t="s">
        <v>599</v>
      </c>
      <c r="O937" t="s">
        <v>74</v>
      </c>
      <c r="P937" t="s">
        <v>74</v>
      </c>
      <c r="Q937" t="s">
        <v>74</v>
      </c>
      <c r="R937" t="s">
        <v>74</v>
      </c>
      <c r="S937" t="s">
        <v>74</v>
      </c>
      <c r="T937" t="s">
        <v>74</v>
      </c>
      <c r="U937" t="s">
        <v>74</v>
      </c>
      <c r="V937" t="s">
        <v>74</v>
      </c>
      <c r="W937" t="s">
        <v>74</v>
      </c>
      <c r="X937" t="s">
        <v>74</v>
      </c>
      <c r="Y937" t="s">
        <v>9507</v>
      </c>
      <c r="Z937" t="s">
        <v>74</v>
      </c>
      <c r="AA937" t="s">
        <v>74</v>
      </c>
      <c r="AB937" t="s">
        <v>74</v>
      </c>
      <c r="AC937" t="s">
        <v>74</v>
      </c>
      <c r="AD937" t="s">
        <v>74</v>
      </c>
      <c r="AE937" t="s">
        <v>74</v>
      </c>
      <c r="AF937" t="s">
        <v>74</v>
      </c>
      <c r="AG937">
        <v>10</v>
      </c>
      <c r="AH937">
        <v>8</v>
      </c>
      <c r="AI937">
        <v>8</v>
      </c>
      <c r="AJ937">
        <v>0</v>
      </c>
      <c r="AK937">
        <v>3</v>
      </c>
      <c r="AL937" t="s">
        <v>9631</v>
      </c>
      <c r="AM937" t="s">
        <v>9632</v>
      </c>
      <c r="AN937" t="s">
        <v>9633</v>
      </c>
      <c r="AO937" t="s">
        <v>6308</v>
      </c>
      <c r="AP937" t="s">
        <v>74</v>
      </c>
      <c r="AQ937" t="s">
        <v>74</v>
      </c>
      <c r="AR937" t="s">
        <v>6309</v>
      </c>
      <c r="AS937" t="s">
        <v>6310</v>
      </c>
      <c r="AT937" t="s">
        <v>9284</v>
      </c>
      <c r="AU937">
        <v>1992</v>
      </c>
      <c r="AV937">
        <v>88</v>
      </c>
      <c r="AW937" t="s">
        <v>878</v>
      </c>
      <c r="AX937" t="s">
        <v>74</v>
      </c>
      <c r="AY937" t="s">
        <v>74</v>
      </c>
      <c r="AZ937" t="s">
        <v>74</v>
      </c>
      <c r="BA937" t="s">
        <v>74</v>
      </c>
      <c r="BB937">
        <v>575</v>
      </c>
      <c r="BC937">
        <v>578</v>
      </c>
      <c r="BD937" t="s">
        <v>74</v>
      </c>
      <c r="BE937" t="s">
        <v>74</v>
      </c>
      <c r="BF937" t="s">
        <v>74</v>
      </c>
      <c r="BG937" t="s">
        <v>74</v>
      </c>
      <c r="BH937" t="s">
        <v>74</v>
      </c>
      <c r="BI937">
        <v>4</v>
      </c>
      <c r="BJ937" t="s">
        <v>361</v>
      </c>
      <c r="BK937" t="s">
        <v>88</v>
      </c>
      <c r="BL937" t="s">
        <v>362</v>
      </c>
      <c r="BM937" t="s">
        <v>9634</v>
      </c>
      <c r="BN937" t="s">
        <v>74</v>
      </c>
      <c r="BO937" t="s">
        <v>74</v>
      </c>
      <c r="BP937" t="s">
        <v>74</v>
      </c>
      <c r="BQ937" t="s">
        <v>74</v>
      </c>
      <c r="BR937" t="s">
        <v>91</v>
      </c>
      <c r="BS937" t="s">
        <v>9635</v>
      </c>
      <c r="BT937" t="str">
        <f>HYPERLINK("https%3A%2F%2Fwww.webofscience.com%2Fwos%2Fwoscc%2Ffull-record%2FWOS:A1992KP10700011","View Full Record in Web of Science")</f>
        <v>View Full Record in Web of Science</v>
      </c>
    </row>
    <row r="938" spans="1:72" x14ac:dyDescent="0.15">
      <c r="A938" t="s">
        <v>72</v>
      </c>
      <c r="B938" t="s">
        <v>9636</v>
      </c>
      <c r="C938" t="s">
        <v>74</v>
      </c>
      <c r="D938" t="s">
        <v>74</v>
      </c>
      <c r="E938" t="s">
        <v>74</v>
      </c>
      <c r="F938" t="s">
        <v>9636</v>
      </c>
      <c r="G938" t="s">
        <v>74</v>
      </c>
      <c r="H938" t="s">
        <v>74</v>
      </c>
      <c r="I938" t="s">
        <v>9637</v>
      </c>
      <c r="J938" t="s">
        <v>423</v>
      </c>
      <c r="K938" t="s">
        <v>74</v>
      </c>
      <c r="L938" t="s">
        <v>74</v>
      </c>
      <c r="M938" t="s">
        <v>77</v>
      </c>
      <c r="N938" t="s">
        <v>549</v>
      </c>
      <c r="O938" t="s">
        <v>74</v>
      </c>
      <c r="P938" t="s">
        <v>74</v>
      </c>
      <c r="Q938" t="s">
        <v>74</v>
      </c>
      <c r="R938" t="s">
        <v>74</v>
      </c>
      <c r="S938" t="s">
        <v>74</v>
      </c>
      <c r="T938" t="s">
        <v>74</v>
      </c>
      <c r="U938" t="s">
        <v>9638</v>
      </c>
      <c r="V938" t="s">
        <v>74</v>
      </c>
      <c r="W938" t="s">
        <v>74</v>
      </c>
      <c r="X938" t="s">
        <v>74</v>
      </c>
      <c r="Y938" t="s">
        <v>9639</v>
      </c>
      <c r="Z938" t="s">
        <v>74</v>
      </c>
      <c r="AA938" t="s">
        <v>74</v>
      </c>
      <c r="AB938" t="s">
        <v>74</v>
      </c>
      <c r="AC938" t="s">
        <v>74</v>
      </c>
      <c r="AD938" t="s">
        <v>74</v>
      </c>
      <c r="AE938" t="s">
        <v>74</v>
      </c>
      <c r="AF938" t="s">
        <v>74</v>
      </c>
      <c r="AG938">
        <v>8</v>
      </c>
      <c r="AH938">
        <v>16</v>
      </c>
      <c r="AI938">
        <v>16</v>
      </c>
      <c r="AJ938">
        <v>2</v>
      </c>
      <c r="AK938">
        <v>4</v>
      </c>
      <c r="AL938" t="s">
        <v>490</v>
      </c>
      <c r="AM938" t="s">
        <v>430</v>
      </c>
      <c r="AN938" t="s">
        <v>491</v>
      </c>
      <c r="AO938" t="s">
        <v>432</v>
      </c>
      <c r="AP938" t="s">
        <v>74</v>
      </c>
      <c r="AQ938" t="s">
        <v>74</v>
      </c>
      <c r="AR938" t="s">
        <v>423</v>
      </c>
      <c r="AS938" t="s">
        <v>433</v>
      </c>
      <c r="AT938" t="s">
        <v>9640</v>
      </c>
      <c r="AU938">
        <v>1992</v>
      </c>
      <c r="AV938">
        <v>359</v>
      </c>
      <c r="AW938">
        <v>6398</v>
      </c>
      <c r="AX938" t="s">
        <v>74</v>
      </c>
      <c r="AY938" t="s">
        <v>74</v>
      </c>
      <c r="AZ938" t="s">
        <v>74</v>
      </c>
      <c r="BA938" t="s">
        <v>74</v>
      </c>
      <c r="BB938">
        <v>775</v>
      </c>
      <c r="BC938">
        <v>776</v>
      </c>
      <c r="BD938" t="s">
        <v>74</v>
      </c>
      <c r="BE938" t="s">
        <v>9641</v>
      </c>
      <c r="BF938" t="str">
        <f>HYPERLINK("http://dx.doi.org/10.1038/359775a0","http://dx.doi.org/10.1038/359775a0")</f>
        <v>http://dx.doi.org/10.1038/359775a0</v>
      </c>
      <c r="BG938" t="s">
        <v>74</v>
      </c>
      <c r="BH938" t="s">
        <v>74</v>
      </c>
      <c r="BI938">
        <v>2</v>
      </c>
      <c r="BJ938" t="s">
        <v>361</v>
      </c>
      <c r="BK938" t="s">
        <v>88</v>
      </c>
      <c r="BL938" t="s">
        <v>362</v>
      </c>
      <c r="BM938" t="s">
        <v>9642</v>
      </c>
      <c r="BN938" t="s">
        <v>74</v>
      </c>
      <c r="BO938" t="s">
        <v>169</v>
      </c>
      <c r="BP938" t="s">
        <v>74</v>
      </c>
      <c r="BQ938" t="s">
        <v>74</v>
      </c>
      <c r="BR938" t="s">
        <v>91</v>
      </c>
      <c r="BS938" t="s">
        <v>9643</v>
      </c>
      <c r="BT938" t="str">
        <f>HYPERLINK("https%3A%2F%2Fwww.webofscience.com%2Fwos%2Fwoscc%2Ffull-record%2FWOS:A1992JV77700032","View Full Record in Web of Science")</f>
        <v>View Full Record in Web of Science</v>
      </c>
    </row>
    <row r="939" spans="1:72" x14ac:dyDescent="0.15">
      <c r="A939" t="s">
        <v>72</v>
      </c>
      <c r="B939" t="s">
        <v>9644</v>
      </c>
      <c r="C939" t="s">
        <v>74</v>
      </c>
      <c r="D939" t="s">
        <v>74</v>
      </c>
      <c r="E939" t="s">
        <v>74</v>
      </c>
      <c r="F939" t="s">
        <v>9644</v>
      </c>
      <c r="G939" t="s">
        <v>74</v>
      </c>
      <c r="H939" t="s">
        <v>74</v>
      </c>
      <c r="I939" t="s">
        <v>9645</v>
      </c>
      <c r="J939" t="s">
        <v>423</v>
      </c>
      <c r="K939" t="s">
        <v>74</v>
      </c>
      <c r="L939" t="s">
        <v>74</v>
      </c>
      <c r="M939" t="s">
        <v>77</v>
      </c>
      <c r="N939" t="s">
        <v>78</v>
      </c>
      <c r="O939" t="s">
        <v>74</v>
      </c>
      <c r="P939" t="s">
        <v>74</v>
      </c>
      <c r="Q939" t="s">
        <v>74</v>
      </c>
      <c r="R939" t="s">
        <v>74</v>
      </c>
      <c r="S939" t="s">
        <v>74</v>
      </c>
      <c r="T939" t="s">
        <v>74</v>
      </c>
      <c r="U939" t="s">
        <v>9646</v>
      </c>
      <c r="V939" t="s">
        <v>9647</v>
      </c>
      <c r="W939" t="s">
        <v>9648</v>
      </c>
      <c r="X939" t="s">
        <v>9649</v>
      </c>
      <c r="Y939" t="s">
        <v>9650</v>
      </c>
      <c r="Z939" t="s">
        <v>74</v>
      </c>
      <c r="AA939" t="s">
        <v>9651</v>
      </c>
      <c r="AB939" t="s">
        <v>9652</v>
      </c>
      <c r="AC939" t="s">
        <v>74</v>
      </c>
      <c r="AD939" t="s">
        <v>74</v>
      </c>
      <c r="AE939" t="s">
        <v>74</v>
      </c>
      <c r="AF939" t="s">
        <v>74</v>
      </c>
      <c r="AG939">
        <v>31</v>
      </c>
      <c r="AH939">
        <v>115</v>
      </c>
      <c r="AI939">
        <v>123</v>
      </c>
      <c r="AJ939">
        <v>0</v>
      </c>
      <c r="AK939">
        <v>14</v>
      </c>
      <c r="AL939" t="s">
        <v>5055</v>
      </c>
      <c r="AM939" t="s">
        <v>5056</v>
      </c>
      <c r="AN939" t="s">
        <v>5057</v>
      </c>
      <c r="AO939" t="s">
        <v>432</v>
      </c>
      <c r="AP939" t="s">
        <v>492</v>
      </c>
      <c r="AQ939" t="s">
        <v>74</v>
      </c>
      <c r="AR939" t="s">
        <v>423</v>
      </c>
      <c r="AS939" t="s">
        <v>433</v>
      </c>
      <c r="AT939" t="s">
        <v>9640</v>
      </c>
      <c r="AU939">
        <v>1992</v>
      </c>
      <c r="AV939">
        <v>359</v>
      </c>
      <c r="AW939">
        <v>6398</v>
      </c>
      <c r="AX939" t="s">
        <v>74</v>
      </c>
      <c r="AY939" t="s">
        <v>74</v>
      </c>
      <c r="AZ939" t="s">
        <v>74</v>
      </c>
      <c r="BA939" t="s">
        <v>74</v>
      </c>
      <c r="BB939">
        <v>816</v>
      </c>
      <c r="BC939">
        <v>818</v>
      </c>
      <c r="BD939" t="s">
        <v>74</v>
      </c>
      <c r="BE939" t="s">
        <v>9653</v>
      </c>
      <c r="BF939" t="str">
        <f>HYPERLINK("http://dx.doi.org/10.1038/359816a0","http://dx.doi.org/10.1038/359816a0")</f>
        <v>http://dx.doi.org/10.1038/359816a0</v>
      </c>
      <c r="BG939" t="s">
        <v>74</v>
      </c>
      <c r="BH939" t="s">
        <v>74</v>
      </c>
      <c r="BI939">
        <v>3</v>
      </c>
      <c r="BJ939" t="s">
        <v>361</v>
      </c>
      <c r="BK939" t="s">
        <v>88</v>
      </c>
      <c r="BL939" t="s">
        <v>362</v>
      </c>
      <c r="BM939" t="s">
        <v>9642</v>
      </c>
      <c r="BN939" t="s">
        <v>74</v>
      </c>
      <c r="BO939" t="s">
        <v>74</v>
      </c>
      <c r="BP939" t="s">
        <v>74</v>
      </c>
      <c r="BQ939" t="s">
        <v>74</v>
      </c>
      <c r="BR939" t="s">
        <v>91</v>
      </c>
      <c r="BS939" t="s">
        <v>9654</v>
      </c>
      <c r="BT939" t="str">
        <f>HYPERLINK("https%3A%2F%2Fwww.webofscience.com%2Fwos%2Fwoscc%2Ffull-record%2FWOS:A1992JV77700059","View Full Record in Web of Science")</f>
        <v>View Full Record in Web of Science</v>
      </c>
    </row>
    <row r="940" spans="1:72" x14ac:dyDescent="0.15">
      <c r="A940" t="s">
        <v>72</v>
      </c>
      <c r="B940" t="s">
        <v>9655</v>
      </c>
      <c r="C940" t="s">
        <v>74</v>
      </c>
      <c r="D940" t="s">
        <v>74</v>
      </c>
      <c r="E940" t="s">
        <v>74</v>
      </c>
      <c r="F940" t="s">
        <v>9655</v>
      </c>
      <c r="G940" t="s">
        <v>74</v>
      </c>
      <c r="H940" t="s">
        <v>74</v>
      </c>
      <c r="I940" t="s">
        <v>9656</v>
      </c>
      <c r="J940" t="s">
        <v>466</v>
      </c>
      <c r="K940" t="s">
        <v>74</v>
      </c>
      <c r="L940" t="s">
        <v>74</v>
      </c>
      <c r="M940" t="s">
        <v>77</v>
      </c>
      <c r="N940" t="s">
        <v>78</v>
      </c>
      <c r="O940" t="s">
        <v>74</v>
      </c>
      <c r="P940" t="s">
        <v>74</v>
      </c>
      <c r="Q940" t="s">
        <v>74</v>
      </c>
      <c r="R940" t="s">
        <v>74</v>
      </c>
      <c r="S940" t="s">
        <v>74</v>
      </c>
      <c r="T940" t="s">
        <v>74</v>
      </c>
      <c r="U940" t="s">
        <v>9657</v>
      </c>
      <c r="V940" t="s">
        <v>9658</v>
      </c>
      <c r="W940" t="s">
        <v>9659</v>
      </c>
      <c r="X940" t="s">
        <v>9660</v>
      </c>
      <c r="Y940" t="s">
        <v>9661</v>
      </c>
      <c r="Z940" t="s">
        <v>74</v>
      </c>
      <c r="AA940" t="s">
        <v>9662</v>
      </c>
      <c r="AB940" t="s">
        <v>9663</v>
      </c>
      <c r="AC940" t="s">
        <v>74</v>
      </c>
      <c r="AD940" t="s">
        <v>74</v>
      </c>
      <c r="AE940" t="s">
        <v>74</v>
      </c>
      <c r="AF940" t="s">
        <v>74</v>
      </c>
      <c r="AG940">
        <v>53</v>
      </c>
      <c r="AH940">
        <v>371</v>
      </c>
      <c r="AI940">
        <v>389</v>
      </c>
      <c r="AJ940">
        <v>0</v>
      </c>
      <c r="AK940">
        <v>46</v>
      </c>
      <c r="AL940" t="s">
        <v>474</v>
      </c>
      <c r="AM940" t="s">
        <v>257</v>
      </c>
      <c r="AN940" t="s">
        <v>5764</v>
      </c>
      <c r="AO940" t="s">
        <v>476</v>
      </c>
      <c r="AP940" t="s">
        <v>74</v>
      </c>
      <c r="AQ940" t="s">
        <v>74</v>
      </c>
      <c r="AR940" t="s">
        <v>466</v>
      </c>
      <c r="AS940" t="s">
        <v>477</v>
      </c>
      <c r="AT940" t="s">
        <v>9664</v>
      </c>
      <c r="AU940">
        <v>1992</v>
      </c>
      <c r="AV940">
        <v>258</v>
      </c>
      <c r="AW940">
        <v>5082</v>
      </c>
      <c r="AX940" t="s">
        <v>74</v>
      </c>
      <c r="AY940" t="s">
        <v>74</v>
      </c>
      <c r="AZ940" t="s">
        <v>74</v>
      </c>
      <c r="BA940" t="s">
        <v>74</v>
      </c>
      <c r="BB940">
        <v>646</v>
      </c>
      <c r="BC940">
        <v>650</v>
      </c>
      <c r="BD940" t="s">
        <v>74</v>
      </c>
      <c r="BE940" t="s">
        <v>9665</v>
      </c>
      <c r="BF940" t="str">
        <f>HYPERLINK("http://dx.doi.org/10.1126/science.258.5082.646","http://dx.doi.org/10.1126/science.258.5082.646")</f>
        <v>http://dx.doi.org/10.1126/science.258.5082.646</v>
      </c>
      <c r="BG940" t="s">
        <v>74</v>
      </c>
      <c r="BH940" t="s">
        <v>74</v>
      </c>
      <c r="BI940">
        <v>5</v>
      </c>
      <c r="BJ940" t="s">
        <v>361</v>
      </c>
      <c r="BK940" t="s">
        <v>88</v>
      </c>
      <c r="BL940" t="s">
        <v>362</v>
      </c>
      <c r="BM940" t="s">
        <v>9666</v>
      </c>
      <c r="BN940">
        <v>17748901</v>
      </c>
      <c r="BO940" t="s">
        <v>74</v>
      </c>
      <c r="BP940" t="s">
        <v>74</v>
      </c>
      <c r="BQ940" t="s">
        <v>74</v>
      </c>
      <c r="BR940" t="s">
        <v>91</v>
      </c>
      <c r="BS940" t="s">
        <v>9667</v>
      </c>
      <c r="BT940" t="str">
        <f>HYPERLINK("https%3A%2F%2Fwww.webofscience.com%2Fwos%2Fwoscc%2Ffull-record%2FWOS:A1992JU74500056","View Full Record in Web of Science")</f>
        <v>View Full Record in Web of Science</v>
      </c>
    </row>
    <row r="941" spans="1:72" x14ac:dyDescent="0.15">
      <c r="A941" t="s">
        <v>72</v>
      </c>
      <c r="B941" t="s">
        <v>9668</v>
      </c>
      <c r="C941" t="s">
        <v>74</v>
      </c>
      <c r="D941" t="s">
        <v>74</v>
      </c>
      <c r="E941" t="s">
        <v>74</v>
      </c>
      <c r="F941" t="s">
        <v>9668</v>
      </c>
      <c r="G941" t="s">
        <v>74</v>
      </c>
      <c r="H941" t="s">
        <v>74</v>
      </c>
      <c r="I941" t="s">
        <v>9669</v>
      </c>
      <c r="J941" t="s">
        <v>388</v>
      </c>
      <c r="K941" t="s">
        <v>74</v>
      </c>
      <c r="L941" t="s">
        <v>74</v>
      </c>
      <c r="M941" t="s">
        <v>77</v>
      </c>
      <c r="N941" t="s">
        <v>78</v>
      </c>
      <c r="O941" t="s">
        <v>74</v>
      </c>
      <c r="P941" t="s">
        <v>74</v>
      </c>
      <c r="Q941" t="s">
        <v>74</v>
      </c>
      <c r="R941" t="s">
        <v>74</v>
      </c>
      <c r="S941" t="s">
        <v>74</v>
      </c>
      <c r="T941" t="s">
        <v>74</v>
      </c>
      <c r="U941" t="s">
        <v>9670</v>
      </c>
      <c r="V941" t="s">
        <v>9671</v>
      </c>
      <c r="W941" t="s">
        <v>9672</v>
      </c>
      <c r="X941" t="s">
        <v>821</v>
      </c>
      <c r="Y941" t="s">
        <v>9673</v>
      </c>
      <c r="Z941" t="s">
        <v>74</v>
      </c>
      <c r="AA941" t="s">
        <v>9053</v>
      </c>
      <c r="AB941" t="s">
        <v>74</v>
      </c>
      <c r="AC941" t="s">
        <v>74</v>
      </c>
      <c r="AD941" t="s">
        <v>74</v>
      </c>
      <c r="AE941" t="s">
        <v>74</v>
      </c>
      <c r="AF941" t="s">
        <v>74</v>
      </c>
      <c r="AG941">
        <v>39</v>
      </c>
      <c r="AH941">
        <v>119</v>
      </c>
      <c r="AI941">
        <v>135</v>
      </c>
      <c r="AJ941">
        <v>0</v>
      </c>
      <c r="AK941">
        <v>20</v>
      </c>
      <c r="AL941" t="s">
        <v>256</v>
      </c>
      <c r="AM941" t="s">
        <v>257</v>
      </c>
      <c r="AN941" t="s">
        <v>396</v>
      </c>
      <c r="AO941" t="s">
        <v>397</v>
      </c>
      <c r="AP941" t="s">
        <v>398</v>
      </c>
      <c r="AQ941" t="s">
        <v>74</v>
      </c>
      <c r="AR941" t="s">
        <v>399</v>
      </c>
      <c r="AS941" t="s">
        <v>400</v>
      </c>
      <c r="AT941" t="s">
        <v>9674</v>
      </c>
      <c r="AU941">
        <v>1992</v>
      </c>
      <c r="AV941">
        <v>97</v>
      </c>
      <c r="AW941" t="s">
        <v>9675</v>
      </c>
      <c r="AX941" t="s">
        <v>74</v>
      </c>
      <c r="AY941" t="s">
        <v>74</v>
      </c>
      <c r="AZ941" t="s">
        <v>74</v>
      </c>
      <c r="BA941" t="s">
        <v>74</v>
      </c>
      <c r="BB941">
        <v>15683</v>
      </c>
      <c r="BC941">
        <v>15697</v>
      </c>
      <c r="BD941" t="s">
        <v>74</v>
      </c>
      <c r="BE941" t="s">
        <v>9676</v>
      </c>
      <c r="BF941" t="str">
        <f>HYPERLINK("http://dx.doi.org/10.1029/92JD01297","http://dx.doi.org/10.1029/92JD01297")</f>
        <v>http://dx.doi.org/10.1029/92JD01297</v>
      </c>
      <c r="BG941" t="s">
        <v>74</v>
      </c>
      <c r="BH941" t="s">
        <v>74</v>
      </c>
      <c r="BI941">
        <v>15</v>
      </c>
      <c r="BJ941" t="s">
        <v>403</v>
      </c>
      <c r="BK941" t="s">
        <v>88</v>
      </c>
      <c r="BL941" t="s">
        <v>403</v>
      </c>
      <c r="BM941" t="s">
        <v>9677</v>
      </c>
      <c r="BN941" t="s">
        <v>74</v>
      </c>
      <c r="BO941" t="s">
        <v>74</v>
      </c>
      <c r="BP941" t="s">
        <v>74</v>
      </c>
      <c r="BQ941" t="s">
        <v>74</v>
      </c>
      <c r="BR941" t="s">
        <v>91</v>
      </c>
      <c r="BS941" t="s">
        <v>9678</v>
      </c>
      <c r="BT941" t="str">
        <f>HYPERLINK("https%3A%2F%2Fwww.webofscience.com%2Fwos%2Fwoscc%2Ffull-record%2FWOS:A1992JU83500001","View Full Record in Web of Science")</f>
        <v>View Full Record in Web of Science</v>
      </c>
    </row>
    <row r="942" spans="1:72" x14ac:dyDescent="0.15">
      <c r="A942" t="s">
        <v>72</v>
      </c>
      <c r="B942" t="s">
        <v>9679</v>
      </c>
      <c r="C942" t="s">
        <v>74</v>
      </c>
      <c r="D942" t="s">
        <v>74</v>
      </c>
      <c r="E942" t="s">
        <v>74</v>
      </c>
      <c r="F942" t="s">
        <v>9679</v>
      </c>
      <c r="G942" t="s">
        <v>74</v>
      </c>
      <c r="H942" t="s">
        <v>74</v>
      </c>
      <c r="I942" t="s">
        <v>9680</v>
      </c>
      <c r="J942" t="s">
        <v>388</v>
      </c>
      <c r="K942" t="s">
        <v>74</v>
      </c>
      <c r="L942" t="s">
        <v>74</v>
      </c>
      <c r="M942" t="s">
        <v>77</v>
      </c>
      <c r="N942" t="s">
        <v>78</v>
      </c>
      <c r="O942" t="s">
        <v>74</v>
      </c>
      <c r="P942" t="s">
        <v>74</v>
      </c>
      <c r="Q942" t="s">
        <v>74</v>
      </c>
      <c r="R942" t="s">
        <v>74</v>
      </c>
      <c r="S942" t="s">
        <v>74</v>
      </c>
      <c r="T942" t="s">
        <v>74</v>
      </c>
      <c r="U942" t="s">
        <v>9681</v>
      </c>
      <c r="V942" t="s">
        <v>9682</v>
      </c>
      <c r="W942" t="s">
        <v>74</v>
      </c>
      <c r="X942" t="s">
        <v>74</v>
      </c>
      <c r="Y942" t="s">
        <v>9683</v>
      </c>
      <c r="Z942" t="s">
        <v>74</v>
      </c>
      <c r="AA942" t="s">
        <v>9684</v>
      </c>
      <c r="AB942" t="s">
        <v>9685</v>
      </c>
      <c r="AC942" t="s">
        <v>74</v>
      </c>
      <c r="AD942" t="s">
        <v>74</v>
      </c>
      <c r="AE942" t="s">
        <v>74</v>
      </c>
      <c r="AF942" t="s">
        <v>74</v>
      </c>
      <c r="AG942">
        <v>31</v>
      </c>
      <c r="AH942">
        <v>157</v>
      </c>
      <c r="AI942">
        <v>161</v>
      </c>
      <c r="AJ942">
        <v>0</v>
      </c>
      <c r="AK942">
        <v>25</v>
      </c>
      <c r="AL942" t="s">
        <v>256</v>
      </c>
      <c r="AM942" t="s">
        <v>257</v>
      </c>
      <c r="AN942" t="s">
        <v>396</v>
      </c>
      <c r="AO942" t="s">
        <v>397</v>
      </c>
      <c r="AP942" t="s">
        <v>398</v>
      </c>
      <c r="AQ942" t="s">
        <v>74</v>
      </c>
      <c r="AR942" t="s">
        <v>399</v>
      </c>
      <c r="AS942" t="s">
        <v>400</v>
      </c>
      <c r="AT942" t="s">
        <v>9674</v>
      </c>
      <c r="AU942">
        <v>1992</v>
      </c>
      <c r="AV942">
        <v>97</v>
      </c>
      <c r="AW942" t="s">
        <v>9675</v>
      </c>
      <c r="AX942" t="s">
        <v>74</v>
      </c>
      <c r="AY942" t="s">
        <v>74</v>
      </c>
      <c r="AZ942" t="s">
        <v>74</v>
      </c>
      <c r="BA942" t="s">
        <v>74</v>
      </c>
      <c r="BB942">
        <v>15819</v>
      </c>
      <c r="BC942">
        <v>15826</v>
      </c>
      <c r="BD942" t="s">
        <v>74</v>
      </c>
      <c r="BE942" t="s">
        <v>9686</v>
      </c>
      <c r="BF942" t="str">
        <f>HYPERLINK("http://dx.doi.org/10.1029/92JD01220","http://dx.doi.org/10.1029/92JD01220")</f>
        <v>http://dx.doi.org/10.1029/92JD01220</v>
      </c>
      <c r="BG942" t="s">
        <v>74</v>
      </c>
      <c r="BH942" t="s">
        <v>74</v>
      </c>
      <c r="BI942">
        <v>8</v>
      </c>
      <c r="BJ942" t="s">
        <v>403</v>
      </c>
      <c r="BK942" t="s">
        <v>88</v>
      </c>
      <c r="BL942" t="s">
        <v>403</v>
      </c>
      <c r="BM942" t="s">
        <v>9677</v>
      </c>
      <c r="BN942" t="s">
        <v>74</v>
      </c>
      <c r="BO942" t="s">
        <v>74</v>
      </c>
      <c r="BP942" t="s">
        <v>74</v>
      </c>
      <c r="BQ942" t="s">
        <v>74</v>
      </c>
      <c r="BR942" t="s">
        <v>91</v>
      </c>
      <c r="BS942" t="s">
        <v>9687</v>
      </c>
      <c r="BT942" t="str">
        <f>HYPERLINK("https%3A%2F%2Fwww.webofscience.com%2Fwos%2Fwoscc%2Ffull-record%2FWOS:A1992JU83500009","View Full Record in Web of Science")</f>
        <v>View Full Record in Web of Science</v>
      </c>
    </row>
    <row r="943" spans="1:72" x14ac:dyDescent="0.15">
      <c r="A943" t="s">
        <v>72</v>
      </c>
      <c r="B943" t="s">
        <v>582</v>
      </c>
      <c r="C943" t="s">
        <v>74</v>
      </c>
      <c r="D943" t="s">
        <v>74</v>
      </c>
      <c r="E943" t="s">
        <v>74</v>
      </c>
      <c r="F943" t="s">
        <v>582</v>
      </c>
      <c r="G943" t="s">
        <v>74</v>
      </c>
      <c r="H943" t="s">
        <v>74</v>
      </c>
      <c r="I943" t="s">
        <v>9688</v>
      </c>
      <c r="J943" t="s">
        <v>8761</v>
      </c>
      <c r="K943" t="s">
        <v>74</v>
      </c>
      <c r="L943" t="s">
        <v>74</v>
      </c>
      <c r="M943" t="s">
        <v>77</v>
      </c>
      <c r="N943" t="s">
        <v>78</v>
      </c>
      <c r="O943" t="s">
        <v>74</v>
      </c>
      <c r="P943" t="s">
        <v>74</v>
      </c>
      <c r="Q943" t="s">
        <v>74</v>
      </c>
      <c r="R943" t="s">
        <v>74</v>
      </c>
      <c r="S943" t="s">
        <v>74</v>
      </c>
      <c r="T943" t="s">
        <v>9689</v>
      </c>
      <c r="U943" t="s">
        <v>9690</v>
      </c>
      <c r="V943" t="s">
        <v>9691</v>
      </c>
      <c r="W943" t="s">
        <v>9692</v>
      </c>
      <c r="X943" t="s">
        <v>1243</v>
      </c>
      <c r="Y943" t="s">
        <v>9693</v>
      </c>
      <c r="Z943" t="s">
        <v>74</v>
      </c>
      <c r="AA943" t="s">
        <v>74</v>
      </c>
      <c r="AB943" t="s">
        <v>74</v>
      </c>
      <c r="AC943" t="s">
        <v>74</v>
      </c>
      <c r="AD943" t="s">
        <v>74</v>
      </c>
      <c r="AE943" t="s">
        <v>74</v>
      </c>
      <c r="AF943" t="s">
        <v>74</v>
      </c>
      <c r="AG943">
        <v>17</v>
      </c>
      <c r="AH943">
        <v>22</v>
      </c>
      <c r="AI943">
        <v>24</v>
      </c>
      <c r="AJ943">
        <v>0</v>
      </c>
      <c r="AK943">
        <v>2</v>
      </c>
      <c r="AL943" t="s">
        <v>119</v>
      </c>
      <c r="AM943" t="s">
        <v>120</v>
      </c>
      <c r="AN943" t="s">
        <v>121</v>
      </c>
      <c r="AO943" t="s">
        <v>8770</v>
      </c>
      <c r="AP943" t="s">
        <v>74</v>
      </c>
      <c r="AQ943" t="s">
        <v>74</v>
      </c>
      <c r="AR943" t="s">
        <v>8771</v>
      </c>
      <c r="AS943" t="s">
        <v>8772</v>
      </c>
      <c r="AT943" t="s">
        <v>9694</v>
      </c>
      <c r="AU943">
        <v>1992</v>
      </c>
      <c r="AV943">
        <v>97</v>
      </c>
      <c r="AW943">
        <v>3</v>
      </c>
      <c r="AX943" t="s">
        <v>74</v>
      </c>
      <c r="AY943" t="s">
        <v>74</v>
      </c>
      <c r="AZ943" t="s">
        <v>74</v>
      </c>
      <c r="BA943" t="s">
        <v>74</v>
      </c>
      <c r="BB943">
        <v>289</v>
      </c>
      <c r="BC943">
        <v>292</v>
      </c>
      <c r="BD943" t="s">
        <v>74</v>
      </c>
      <c r="BE943" t="s">
        <v>9695</v>
      </c>
      <c r="BF943" t="str">
        <f>HYPERLINK("http://dx.doi.org/10.1111/j.1574-6968.1992.tb05477.x","http://dx.doi.org/10.1111/j.1574-6968.1992.tb05477.x")</f>
        <v>http://dx.doi.org/10.1111/j.1574-6968.1992.tb05477.x</v>
      </c>
      <c r="BG943" t="s">
        <v>74</v>
      </c>
      <c r="BH943" t="s">
        <v>74</v>
      </c>
      <c r="BI943">
        <v>4</v>
      </c>
      <c r="BJ943" t="s">
        <v>5356</v>
      </c>
      <c r="BK943" t="s">
        <v>88</v>
      </c>
      <c r="BL943" t="s">
        <v>5356</v>
      </c>
      <c r="BM943" t="s">
        <v>9696</v>
      </c>
      <c r="BN943">
        <v>1385265</v>
      </c>
      <c r="BO943" t="s">
        <v>169</v>
      </c>
      <c r="BP943" t="s">
        <v>74</v>
      </c>
      <c r="BQ943" t="s">
        <v>74</v>
      </c>
      <c r="BR943" t="s">
        <v>91</v>
      </c>
      <c r="BS943" t="s">
        <v>9697</v>
      </c>
      <c r="BT943" t="str">
        <f>HYPERLINK("https%3A%2F%2Fwww.webofscience.com%2Fwos%2Fwoscc%2Ffull-record%2FWOS:A1992JR88900014","View Full Record in Web of Science")</f>
        <v>View Full Record in Web of Science</v>
      </c>
    </row>
    <row r="944" spans="1:72" x14ac:dyDescent="0.15">
      <c r="A944" t="s">
        <v>72</v>
      </c>
      <c r="B944" t="s">
        <v>9698</v>
      </c>
      <c r="C944" t="s">
        <v>74</v>
      </c>
      <c r="D944" t="s">
        <v>74</v>
      </c>
      <c r="E944" t="s">
        <v>74</v>
      </c>
      <c r="F944" t="s">
        <v>9698</v>
      </c>
      <c r="G944" t="s">
        <v>74</v>
      </c>
      <c r="H944" t="s">
        <v>74</v>
      </c>
      <c r="I944" t="s">
        <v>9699</v>
      </c>
      <c r="J944" t="s">
        <v>1408</v>
      </c>
      <c r="K944" t="s">
        <v>74</v>
      </c>
      <c r="L944" t="s">
        <v>74</v>
      </c>
      <c r="M944" t="s">
        <v>77</v>
      </c>
      <c r="N944" t="s">
        <v>78</v>
      </c>
      <c r="O944" t="s">
        <v>74</v>
      </c>
      <c r="P944" t="s">
        <v>74</v>
      </c>
      <c r="Q944" t="s">
        <v>74</v>
      </c>
      <c r="R944" t="s">
        <v>74</v>
      </c>
      <c r="S944" t="s">
        <v>74</v>
      </c>
      <c r="T944" t="s">
        <v>74</v>
      </c>
      <c r="U944" t="s">
        <v>9700</v>
      </c>
      <c r="V944" t="s">
        <v>9701</v>
      </c>
      <c r="W944" t="s">
        <v>74</v>
      </c>
      <c r="X944" t="s">
        <v>74</v>
      </c>
      <c r="Y944" t="s">
        <v>9500</v>
      </c>
      <c r="Z944" t="s">
        <v>74</v>
      </c>
      <c r="AA944" t="s">
        <v>9702</v>
      </c>
      <c r="AB944" t="s">
        <v>74</v>
      </c>
      <c r="AC944" t="s">
        <v>74</v>
      </c>
      <c r="AD944" t="s">
        <v>74</v>
      </c>
      <c r="AE944" t="s">
        <v>74</v>
      </c>
      <c r="AF944" t="s">
        <v>74</v>
      </c>
      <c r="AG944">
        <v>47</v>
      </c>
      <c r="AH944">
        <v>111</v>
      </c>
      <c r="AI944">
        <v>133</v>
      </c>
      <c r="AJ944">
        <v>0</v>
      </c>
      <c r="AK944">
        <v>11</v>
      </c>
      <c r="AL944" t="s">
        <v>256</v>
      </c>
      <c r="AM944" t="s">
        <v>257</v>
      </c>
      <c r="AN944" t="s">
        <v>396</v>
      </c>
      <c r="AO944" t="s">
        <v>1414</v>
      </c>
      <c r="AP944" t="s">
        <v>1415</v>
      </c>
      <c r="AQ944" t="s">
        <v>74</v>
      </c>
      <c r="AR944" t="s">
        <v>1416</v>
      </c>
      <c r="AS944" t="s">
        <v>1417</v>
      </c>
      <c r="AT944" t="s">
        <v>9694</v>
      </c>
      <c r="AU944">
        <v>1992</v>
      </c>
      <c r="AV944">
        <v>97</v>
      </c>
      <c r="AW944" t="s">
        <v>9703</v>
      </c>
      <c r="AX944" t="s">
        <v>74</v>
      </c>
      <c r="AY944" t="s">
        <v>74</v>
      </c>
      <c r="AZ944" t="s">
        <v>74</v>
      </c>
      <c r="BA944" t="s">
        <v>74</v>
      </c>
      <c r="BB944">
        <v>15545</v>
      </c>
      <c r="BC944">
        <v>15557</v>
      </c>
      <c r="BD944" t="s">
        <v>74</v>
      </c>
      <c r="BE944" t="s">
        <v>9704</v>
      </c>
      <c r="BF944" t="str">
        <f>HYPERLINK("http://dx.doi.org/10.1029/92JC01588","http://dx.doi.org/10.1029/92JC01588")</f>
        <v>http://dx.doi.org/10.1029/92JC01588</v>
      </c>
      <c r="BG944" t="s">
        <v>74</v>
      </c>
      <c r="BH944" t="s">
        <v>74</v>
      </c>
      <c r="BI944">
        <v>13</v>
      </c>
      <c r="BJ944" t="s">
        <v>963</v>
      </c>
      <c r="BK944" t="s">
        <v>88</v>
      </c>
      <c r="BL944" t="s">
        <v>963</v>
      </c>
      <c r="BM944" t="s">
        <v>9705</v>
      </c>
      <c r="BN944" t="s">
        <v>74</v>
      </c>
      <c r="BO944" t="s">
        <v>74</v>
      </c>
      <c r="BP944" t="s">
        <v>74</v>
      </c>
      <c r="BQ944" t="s">
        <v>74</v>
      </c>
      <c r="BR944" t="s">
        <v>91</v>
      </c>
      <c r="BS944" t="s">
        <v>9706</v>
      </c>
      <c r="BT944" t="str">
        <f>HYPERLINK("https%3A%2F%2Fwww.webofscience.com%2Fwos%2Fwoscc%2Ffull-record%2FWOS:A1992JT99600007","View Full Record in Web of Science")</f>
        <v>View Full Record in Web of Science</v>
      </c>
    </row>
    <row r="945" spans="1:72" x14ac:dyDescent="0.15">
      <c r="A945" t="s">
        <v>72</v>
      </c>
      <c r="B945" t="s">
        <v>9707</v>
      </c>
      <c r="C945" t="s">
        <v>74</v>
      </c>
      <c r="D945" t="s">
        <v>74</v>
      </c>
      <c r="E945" t="s">
        <v>74</v>
      </c>
      <c r="F945" t="s">
        <v>9707</v>
      </c>
      <c r="G945" t="s">
        <v>74</v>
      </c>
      <c r="H945" t="s">
        <v>74</v>
      </c>
      <c r="I945" t="s">
        <v>9708</v>
      </c>
      <c r="J945" t="s">
        <v>2071</v>
      </c>
      <c r="K945" t="s">
        <v>74</v>
      </c>
      <c r="L945" t="s">
        <v>74</v>
      </c>
      <c r="M945" t="s">
        <v>77</v>
      </c>
      <c r="N945" t="s">
        <v>78</v>
      </c>
      <c r="O945" t="s">
        <v>74</v>
      </c>
      <c r="P945" t="s">
        <v>74</v>
      </c>
      <c r="Q945" t="s">
        <v>74</v>
      </c>
      <c r="R945" t="s">
        <v>74</v>
      </c>
      <c r="S945" t="s">
        <v>74</v>
      </c>
      <c r="T945" t="s">
        <v>74</v>
      </c>
      <c r="U945" t="s">
        <v>9709</v>
      </c>
      <c r="V945" t="s">
        <v>9710</v>
      </c>
      <c r="W945" t="s">
        <v>9711</v>
      </c>
      <c r="X945" t="s">
        <v>3065</v>
      </c>
      <c r="Y945" t="s">
        <v>74</v>
      </c>
      <c r="Z945" t="s">
        <v>74</v>
      </c>
      <c r="AA945" t="s">
        <v>9712</v>
      </c>
      <c r="AB945" t="s">
        <v>9713</v>
      </c>
      <c r="AC945" t="s">
        <v>74</v>
      </c>
      <c r="AD945" t="s">
        <v>74</v>
      </c>
      <c r="AE945" t="s">
        <v>74</v>
      </c>
      <c r="AF945" t="s">
        <v>74</v>
      </c>
      <c r="AG945">
        <v>71</v>
      </c>
      <c r="AH945">
        <v>254</v>
      </c>
      <c r="AI945">
        <v>269</v>
      </c>
      <c r="AJ945">
        <v>1</v>
      </c>
      <c r="AK945">
        <v>51</v>
      </c>
      <c r="AL945" t="s">
        <v>2079</v>
      </c>
      <c r="AM945" t="s">
        <v>257</v>
      </c>
      <c r="AN945" t="s">
        <v>2080</v>
      </c>
      <c r="AO945" t="s">
        <v>2081</v>
      </c>
      <c r="AP945" t="s">
        <v>74</v>
      </c>
      <c r="AQ945" t="s">
        <v>74</v>
      </c>
      <c r="AR945" t="s">
        <v>2082</v>
      </c>
      <c r="AS945" t="s">
        <v>2083</v>
      </c>
      <c r="AT945" t="s">
        <v>9694</v>
      </c>
      <c r="AU945">
        <v>1992</v>
      </c>
      <c r="AV945">
        <v>96</v>
      </c>
      <c r="AW945">
        <v>21</v>
      </c>
      <c r="AX945" t="s">
        <v>74</v>
      </c>
      <c r="AY945" t="s">
        <v>74</v>
      </c>
      <c r="AZ945" t="s">
        <v>74</v>
      </c>
      <c r="BA945" t="s">
        <v>74</v>
      </c>
      <c r="BB945">
        <v>8502</v>
      </c>
      <c r="BC945">
        <v>8509</v>
      </c>
      <c r="BD945" t="s">
        <v>74</v>
      </c>
      <c r="BE945" t="s">
        <v>9714</v>
      </c>
      <c r="BF945" t="str">
        <f>HYPERLINK("http://dx.doi.org/10.1021/j100200a055","http://dx.doi.org/10.1021/j100200a055")</f>
        <v>http://dx.doi.org/10.1021/j100200a055</v>
      </c>
      <c r="BG945" t="s">
        <v>74</v>
      </c>
      <c r="BH945" t="s">
        <v>74</v>
      </c>
      <c r="BI945">
        <v>8</v>
      </c>
      <c r="BJ945" t="s">
        <v>2086</v>
      </c>
      <c r="BK945" t="s">
        <v>88</v>
      </c>
      <c r="BL945" t="s">
        <v>2087</v>
      </c>
      <c r="BM945" t="s">
        <v>9715</v>
      </c>
      <c r="BN945" t="s">
        <v>74</v>
      </c>
      <c r="BO945" t="s">
        <v>74</v>
      </c>
      <c r="BP945" t="s">
        <v>74</v>
      </c>
      <c r="BQ945" t="s">
        <v>74</v>
      </c>
      <c r="BR945" t="s">
        <v>91</v>
      </c>
      <c r="BS945" t="s">
        <v>9716</v>
      </c>
      <c r="BT945" t="str">
        <f>HYPERLINK("https%3A%2F%2Fwww.webofscience.com%2Fwos%2Fwoscc%2Ffull-record%2FWOS:A1992JU55500055","View Full Record in Web of Science")</f>
        <v>View Full Record in Web of Science</v>
      </c>
    </row>
    <row r="946" spans="1:72" x14ac:dyDescent="0.15">
      <c r="A946" t="s">
        <v>72</v>
      </c>
      <c r="B946" t="s">
        <v>9717</v>
      </c>
      <c r="C946" t="s">
        <v>74</v>
      </c>
      <c r="D946" t="s">
        <v>74</v>
      </c>
      <c r="E946" t="s">
        <v>74</v>
      </c>
      <c r="F946" t="s">
        <v>9717</v>
      </c>
      <c r="G946" t="s">
        <v>74</v>
      </c>
      <c r="H946" t="s">
        <v>74</v>
      </c>
      <c r="I946" t="s">
        <v>9718</v>
      </c>
      <c r="J946" t="s">
        <v>8492</v>
      </c>
      <c r="K946" t="s">
        <v>74</v>
      </c>
      <c r="L946" t="s">
        <v>74</v>
      </c>
      <c r="M946" t="s">
        <v>77</v>
      </c>
      <c r="N946" t="s">
        <v>78</v>
      </c>
      <c r="O946" t="s">
        <v>74</v>
      </c>
      <c r="P946" t="s">
        <v>74</v>
      </c>
      <c r="Q946" t="s">
        <v>74</v>
      </c>
      <c r="R946" t="s">
        <v>74</v>
      </c>
      <c r="S946" t="s">
        <v>74</v>
      </c>
      <c r="T946" t="s">
        <v>74</v>
      </c>
      <c r="U946" t="s">
        <v>74</v>
      </c>
      <c r="V946" t="s">
        <v>9719</v>
      </c>
      <c r="W946" t="s">
        <v>74</v>
      </c>
      <c r="X946" t="s">
        <v>74</v>
      </c>
      <c r="Y946" t="s">
        <v>9720</v>
      </c>
      <c r="Z946" t="s">
        <v>74</v>
      </c>
      <c r="AA946" t="s">
        <v>74</v>
      </c>
      <c r="AB946" t="s">
        <v>74</v>
      </c>
      <c r="AC946" t="s">
        <v>74</v>
      </c>
      <c r="AD946" t="s">
        <v>74</v>
      </c>
      <c r="AE946" t="s">
        <v>74</v>
      </c>
      <c r="AF946" t="s">
        <v>74</v>
      </c>
      <c r="AG946">
        <v>27</v>
      </c>
      <c r="AH946">
        <v>7</v>
      </c>
      <c r="AI946">
        <v>8</v>
      </c>
      <c r="AJ946">
        <v>0</v>
      </c>
      <c r="AK946">
        <v>0</v>
      </c>
      <c r="AL946" t="s">
        <v>8497</v>
      </c>
      <c r="AM946" t="s">
        <v>257</v>
      </c>
      <c r="AN946" t="s">
        <v>8498</v>
      </c>
      <c r="AO946" t="s">
        <v>8499</v>
      </c>
      <c r="AP946" t="s">
        <v>74</v>
      </c>
      <c r="AQ946" t="s">
        <v>74</v>
      </c>
      <c r="AR946" t="s">
        <v>8500</v>
      </c>
      <c r="AS946" t="s">
        <v>8501</v>
      </c>
      <c r="AT946" t="s">
        <v>9694</v>
      </c>
      <c r="AU946">
        <v>1992</v>
      </c>
      <c r="AV946">
        <v>105</v>
      </c>
      <c r="AW946">
        <v>3</v>
      </c>
      <c r="AX946" t="s">
        <v>74</v>
      </c>
      <c r="AY946" t="s">
        <v>74</v>
      </c>
      <c r="AZ946" t="s">
        <v>74</v>
      </c>
      <c r="BA946" t="s">
        <v>74</v>
      </c>
      <c r="BB946">
        <v>494</v>
      </c>
      <c r="BC946">
        <v>511</v>
      </c>
      <c r="BD946" t="s">
        <v>74</v>
      </c>
      <c r="BE946" t="s">
        <v>74</v>
      </c>
      <c r="BF946" t="s">
        <v>74</v>
      </c>
      <c r="BG946" t="s">
        <v>74</v>
      </c>
      <c r="BH946" t="s">
        <v>74</v>
      </c>
      <c r="BI946">
        <v>18</v>
      </c>
      <c r="BJ946" t="s">
        <v>863</v>
      </c>
      <c r="BK946" t="s">
        <v>88</v>
      </c>
      <c r="BL946" t="s">
        <v>864</v>
      </c>
      <c r="BM946" t="s">
        <v>9721</v>
      </c>
      <c r="BN946" t="s">
        <v>74</v>
      </c>
      <c r="BO946" t="s">
        <v>74</v>
      </c>
      <c r="BP946" t="s">
        <v>74</v>
      </c>
      <c r="BQ946" t="s">
        <v>74</v>
      </c>
      <c r="BR946" t="s">
        <v>91</v>
      </c>
      <c r="BS946" t="s">
        <v>9722</v>
      </c>
      <c r="BT946" t="str">
        <f>HYPERLINK("https%3A%2F%2Fwww.webofscience.com%2Fwos%2Fwoscc%2Ffull-record%2FWOS:A1992JU72700011","View Full Record in Web of Science")</f>
        <v>View Full Record in Web of Science</v>
      </c>
    </row>
    <row r="947" spans="1:72" x14ac:dyDescent="0.15">
      <c r="A947" t="s">
        <v>72</v>
      </c>
      <c r="B947" t="s">
        <v>9723</v>
      </c>
      <c r="C947" t="s">
        <v>74</v>
      </c>
      <c r="D947" t="s">
        <v>74</v>
      </c>
      <c r="E947" t="s">
        <v>74</v>
      </c>
      <c r="F947" t="s">
        <v>9723</v>
      </c>
      <c r="G947" t="s">
        <v>74</v>
      </c>
      <c r="H947" t="s">
        <v>74</v>
      </c>
      <c r="I947" t="s">
        <v>9724</v>
      </c>
      <c r="J947" t="s">
        <v>423</v>
      </c>
      <c r="K947" t="s">
        <v>74</v>
      </c>
      <c r="L947" t="s">
        <v>74</v>
      </c>
      <c r="M947" t="s">
        <v>77</v>
      </c>
      <c r="N947" t="s">
        <v>78</v>
      </c>
      <c r="O947" t="s">
        <v>74</v>
      </c>
      <c r="P947" t="s">
        <v>74</v>
      </c>
      <c r="Q947" t="s">
        <v>74</v>
      </c>
      <c r="R947" t="s">
        <v>74</v>
      </c>
      <c r="S947" t="s">
        <v>74</v>
      </c>
      <c r="T947" t="s">
        <v>74</v>
      </c>
      <c r="U947" t="s">
        <v>9725</v>
      </c>
      <c r="V947" t="s">
        <v>9726</v>
      </c>
      <c r="W947" t="s">
        <v>74</v>
      </c>
      <c r="X947" t="s">
        <v>74</v>
      </c>
      <c r="Y947" t="s">
        <v>9727</v>
      </c>
      <c r="Z947" t="s">
        <v>74</v>
      </c>
      <c r="AA947" t="s">
        <v>9728</v>
      </c>
      <c r="AB947" t="s">
        <v>9729</v>
      </c>
      <c r="AC947" t="s">
        <v>74</v>
      </c>
      <c r="AD947" t="s">
        <v>74</v>
      </c>
      <c r="AE947" t="s">
        <v>74</v>
      </c>
      <c r="AF947" t="s">
        <v>74</v>
      </c>
      <c r="AG947">
        <v>31</v>
      </c>
      <c r="AH947">
        <v>103</v>
      </c>
      <c r="AI947">
        <v>109</v>
      </c>
      <c r="AJ947">
        <v>2</v>
      </c>
      <c r="AK947">
        <v>20</v>
      </c>
      <c r="AL947" t="s">
        <v>429</v>
      </c>
      <c r="AM947" t="s">
        <v>430</v>
      </c>
      <c r="AN947" t="s">
        <v>431</v>
      </c>
      <c r="AO947" t="s">
        <v>432</v>
      </c>
      <c r="AP947" t="s">
        <v>74</v>
      </c>
      <c r="AQ947" t="s">
        <v>74</v>
      </c>
      <c r="AR947" t="s">
        <v>423</v>
      </c>
      <c r="AS947" t="s">
        <v>433</v>
      </c>
      <c r="AT947" t="s">
        <v>9730</v>
      </c>
      <c r="AU947">
        <v>1992</v>
      </c>
      <c r="AV947">
        <v>359</v>
      </c>
      <c r="AW947">
        <v>6395</v>
      </c>
      <c r="AX947" t="s">
        <v>74</v>
      </c>
      <c r="AY947" t="s">
        <v>74</v>
      </c>
      <c r="AZ947" t="s">
        <v>74</v>
      </c>
      <c r="BA947" t="s">
        <v>74</v>
      </c>
      <c r="BB947">
        <v>524</v>
      </c>
      <c r="BC947">
        <v>527</v>
      </c>
      <c r="BD947" t="s">
        <v>74</v>
      </c>
      <c r="BE947" t="s">
        <v>9731</v>
      </c>
      <c r="BF947" t="str">
        <f>HYPERLINK("http://dx.doi.org/10.1038/359524a0","http://dx.doi.org/10.1038/359524a0")</f>
        <v>http://dx.doi.org/10.1038/359524a0</v>
      </c>
      <c r="BG947" t="s">
        <v>74</v>
      </c>
      <c r="BH947" t="s">
        <v>74</v>
      </c>
      <c r="BI947">
        <v>4</v>
      </c>
      <c r="BJ947" t="s">
        <v>361</v>
      </c>
      <c r="BK947" t="s">
        <v>88</v>
      </c>
      <c r="BL947" t="s">
        <v>362</v>
      </c>
      <c r="BM947" t="s">
        <v>9732</v>
      </c>
      <c r="BN947" t="s">
        <v>74</v>
      </c>
      <c r="BO947" t="s">
        <v>74</v>
      </c>
      <c r="BP947" t="s">
        <v>74</v>
      </c>
      <c r="BQ947" t="s">
        <v>74</v>
      </c>
      <c r="BR947" t="s">
        <v>91</v>
      </c>
      <c r="BS947" t="s">
        <v>9733</v>
      </c>
      <c r="BT947" t="str">
        <f>HYPERLINK("https%3A%2F%2Fwww.webofscience.com%2Fwos%2Fwoscc%2Ffull-record%2FWOS:A1992JR85900056","View Full Record in Web of Science")</f>
        <v>View Full Record in Web of Science</v>
      </c>
    </row>
    <row r="948" spans="1:72" x14ac:dyDescent="0.15">
      <c r="A948" t="s">
        <v>72</v>
      </c>
      <c r="B948" t="s">
        <v>9734</v>
      </c>
      <c r="C948" t="s">
        <v>74</v>
      </c>
      <c r="D948" t="s">
        <v>74</v>
      </c>
      <c r="E948" t="s">
        <v>74</v>
      </c>
      <c r="F948" t="s">
        <v>9734</v>
      </c>
      <c r="G948" t="s">
        <v>74</v>
      </c>
      <c r="H948" t="s">
        <v>74</v>
      </c>
      <c r="I948" t="s">
        <v>9735</v>
      </c>
      <c r="J948" t="s">
        <v>8457</v>
      </c>
      <c r="K948" t="s">
        <v>74</v>
      </c>
      <c r="L948" t="s">
        <v>74</v>
      </c>
      <c r="M948" t="s">
        <v>77</v>
      </c>
      <c r="N948" t="s">
        <v>599</v>
      </c>
      <c r="O948" t="s">
        <v>74</v>
      </c>
      <c r="P948" t="s">
        <v>74</v>
      </c>
      <c r="Q948" t="s">
        <v>74</v>
      </c>
      <c r="R948" t="s">
        <v>74</v>
      </c>
      <c r="S948" t="s">
        <v>74</v>
      </c>
      <c r="T948" t="s">
        <v>74</v>
      </c>
      <c r="U948" t="s">
        <v>74</v>
      </c>
      <c r="V948" t="s">
        <v>74</v>
      </c>
      <c r="W948" t="s">
        <v>74</v>
      </c>
      <c r="X948" t="s">
        <v>74</v>
      </c>
      <c r="Y948" t="s">
        <v>74</v>
      </c>
      <c r="Z948" t="s">
        <v>74</v>
      </c>
      <c r="AA948" t="s">
        <v>74</v>
      </c>
      <c r="AB948" t="s">
        <v>74</v>
      </c>
      <c r="AC948" t="s">
        <v>74</v>
      </c>
      <c r="AD948" t="s">
        <v>74</v>
      </c>
      <c r="AE948" t="s">
        <v>74</v>
      </c>
      <c r="AF948" t="s">
        <v>74</v>
      </c>
      <c r="AG948">
        <v>3</v>
      </c>
      <c r="AH948">
        <v>0</v>
      </c>
      <c r="AI948">
        <v>0</v>
      </c>
      <c r="AJ948">
        <v>0</v>
      </c>
      <c r="AK948">
        <v>0</v>
      </c>
      <c r="AL948" t="s">
        <v>2079</v>
      </c>
      <c r="AM948" t="s">
        <v>257</v>
      </c>
      <c r="AN948" t="s">
        <v>2080</v>
      </c>
      <c r="AO948" t="s">
        <v>8458</v>
      </c>
      <c r="AP948" t="s">
        <v>74</v>
      </c>
      <c r="AQ948" t="s">
        <v>74</v>
      </c>
      <c r="AR948" t="s">
        <v>8460</v>
      </c>
      <c r="AS948" t="s">
        <v>8461</v>
      </c>
      <c r="AT948" t="s">
        <v>9736</v>
      </c>
      <c r="AU948">
        <v>1992</v>
      </c>
      <c r="AV948">
        <v>70</v>
      </c>
      <c r="AW948">
        <v>40</v>
      </c>
      <c r="AX948" t="s">
        <v>74</v>
      </c>
      <c r="AY948" t="s">
        <v>74</v>
      </c>
      <c r="AZ948" t="s">
        <v>74</v>
      </c>
      <c r="BA948" t="s">
        <v>74</v>
      </c>
      <c r="BB948">
        <v>7</v>
      </c>
      <c r="BC948">
        <v>8</v>
      </c>
      <c r="BD948" t="s">
        <v>74</v>
      </c>
      <c r="BE948" t="s">
        <v>9737</v>
      </c>
      <c r="BF948" t="str">
        <f>HYPERLINK("http://dx.doi.org/10.1021/cen-v070n040.p007a","http://dx.doi.org/10.1021/cen-v070n040.p007a")</f>
        <v>http://dx.doi.org/10.1021/cen-v070n040.p007a</v>
      </c>
      <c r="BG948" t="s">
        <v>74</v>
      </c>
      <c r="BH948" t="s">
        <v>74</v>
      </c>
      <c r="BI948">
        <v>2</v>
      </c>
      <c r="BJ948" t="s">
        <v>8463</v>
      </c>
      <c r="BK948" t="s">
        <v>88</v>
      </c>
      <c r="BL948" t="s">
        <v>8464</v>
      </c>
      <c r="BM948" t="s">
        <v>9738</v>
      </c>
      <c r="BN948" t="s">
        <v>74</v>
      </c>
      <c r="BO948" t="s">
        <v>74</v>
      </c>
      <c r="BP948" t="s">
        <v>74</v>
      </c>
      <c r="BQ948" t="s">
        <v>74</v>
      </c>
      <c r="BR948" t="s">
        <v>91</v>
      </c>
      <c r="BS948" t="s">
        <v>9739</v>
      </c>
      <c r="BT948" t="str">
        <f>HYPERLINK("https%3A%2F%2Fwww.webofscience.com%2Fwos%2Fwoscc%2Ffull-record%2FWOS:A1992JQ73900007","View Full Record in Web of Science")</f>
        <v>View Full Record in Web of Science</v>
      </c>
    </row>
    <row r="949" spans="1:72" x14ac:dyDescent="0.15">
      <c r="A949" t="s">
        <v>72</v>
      </c>
      <c r="B949" t="s">
        <v>9740</v>
      </c>
      <c r="C949" t="s">
        <v>74</v>
      </c>
      <c r="D949" t="s">
        <v>74</v>
      </c>
      <c r="E949" t="s">
        <v>74</v>
      </c>
      <c r="F949" t="s">
        <v>9740</v>
      </c>
      <c r="G949" t="s">
        <v>74</v>
      </c>
      <c r="H949" t="s">
        <v>74</v>
      </c>
      <c r="I949" t="s">
        <v>9741</v>
      </c>
      <c r="J949" t="s">
        <v>1477</v>
      </c>
      <c r="K949" t="s">
        <v>74</v>
      </c>
      <c r="L949" t="s">
        <v>74</v>
      </c>
      <c r="M949" t="s">
        <v>77</v>
      </c>
      <c r="N949" t="s">
        <v>78</v>
      </c>
      <c r="O949" t="s">
        <v>74</v>
      </c>
      <c r="P949" t="s">
        <v>74</v>
      </c>
      <c r="Q949" t="s">
        <v>74</v>
      </c>
      <c r="R949" t="s">
        <v>74</v>
      </c>
      <c r="S949" t="s">
        <v>74</v>
      </c>
      <c r="T949" t="s">
        <v>74</v>
      </c>
      <c r="U949" t="s">
        <v>4010</v>
      </c>
      <c r="V949" t="s">
        <v>9742</v>
      </c>
      <c r="W949" t="s">
        <v>9743</v>
      </c>
      <c r="X949" t="s">
        <v>9744</v>
      </c>
      <c r="Y949" t="s">
        <v>74</v>
      </c>
      <c r="Z949" t="s">
        <v>74</v>
      </c>
      <c r="AA949" t="s">
        <v>74</v>
      </c>
      <c r="AB949" t="s">
        <v>74</v>
      </c>
      <c r="AC949" t="s">
        <v>74</v>
      </c>
      <c r="AD949" t="s">
        <v>74</v>
      </c>
      <c r="AE949" t="s">
        <v>74</v>
      </c>
      <c r="AF949" t="s">
        <v>74</v>
      </c>
      <c r="AG949">
        <v>14</v>
      </c>
      <c r="AH949">
        <v>0</v>
      </c>
      <c r="AI949">
        <v>0</v>
      </c>
      <c r="AJ949">
        <v>0</v>
      </c>
      <c r="AK949">
        <v>0</v>
      </c>
      <c r="AL949" t="s">
        <v>177</v>
      </c>
      <c r="AM949" t="s">
        <v>178</v>
      </c>
      <c r="AN949" t="s">
        <v>179</v>
      </c>
      <c r="AO949" t="s">
        <v>1481</v>
      </c>
      <c r="AP949" t="s">
        <v>74</v>
      </c>
      <c r="AQ949" t="s">
        <v>74</v>
      </c>
      <c r="AR949" t="s">
        <v>1482</v>
      </c>
      <c r="AS949" t="s">
        <v>1483</v>
      </c>
      <c r="AT949" t="s">
        <v>107</v>
      </c>
      <c r="AU949">
        <v>1992</v>
      </c>
      <c r="AV949">
        <v>10</v>
      </c>
      <c r="AW949">
        <v>10</v>
      </c>
      <c r="AX949" t="s">
        <v>74</v>
      </c>
      <c r="AY949" t="s">
        <v>74</v>
      </c>
      <c r="AZ949" t="s">
        <v>74</v>
      </c>
      <c r="BA949" t="s">
        <v>74</v>
      </c>
      <c r="BB949">
        <v>785</v>
      </c>
      <c r="BC949">
        <v>791</v>
      </c>
      <c r="BD949" t="s">
        <v>74</v>
      </c>
      <c r="BE949" t="s">
        <v>74</v>
      </c>
      <c r="BF949" t="s">
        <v>74</v>
      </c>
      <c r="BG949" t="s">
        <v>74</v>
      </c>
      <c r="BH949" t="s">
        <v>74</v>
      </c>
      <c r="BI949">
        <v>7</v>
      </c>
      <c r="BJ949" t="s">
        <v>1485</v>
      </c>
      <c r="BK949" t="s">
        <v>88</v>
      </c>
      <c r="BL949" t="s">
        <v>1486</v>
      </c>
      <c r="BM949" t="s">
        <v>9745</v>
      </c>
      <c r="BN949" t="s">
        <v>74</v>
      </c>
      <c r="BO949" t="s">
        <v>74</v>
      </c>
      <c r="BP949" t="s">
        <v>74</v>
      </c>
      <c r="BQ949" t="s">
        <v>74</v>
      </c>
      <c r="BR949" t="s">
        <v>91</v>
      </c>
      <c r="BS949" t="s">
        <v>9746</v>
      </c>
      <c r="BT949" t="str">
        <f>HYPERLINK("https%3A%2F%2Fwww.webofscience.com%2Fwos%2Fwoscc%2Ffull-record%2FWOS:A1992KA49000010","View Full Record in Web of Science")</f>
        <v>View Full Record in Web of Science</v>
      </c>
    </row>
    <row r="950" spans="1:72" x14ac:dyDescent="0.15">
      <c r="A950" t="s">
        <v>72</v>
      </c>
      <c r="B950" t="s">
        <v>9747</v>
      </c>
      <c r="C950" t="s">
        <v>74</v>
      </c>
      <c r="D950" t="s">
        <v>74</v>
      </c>
      <c r="E950" t="s">
        <v>74</v>
      </c>
      <c r="F950" t="s">
        <v>9747</v>
      </c>
      <c r="G950" t="s">
        <v>74</v>
      </c>
      <c r="H950" t="s">
        <v>74</v>
      </c>
      <c r="I950" t="s">
        <v>9748</v>
      </c>
      <c r="J950" t="s">
        <v>3357</v>
      </c>
      <c r="K950" t="s">
        <v>74</v>
      </c>
      <c r="L950" t="s">
        <v>74</v>
      </c>
      <c r="M950" t="s">
        <v>77</v>
      </c>
      <c r="N950" t="s">
        <v>599</v>
      </c>
      <c r="O950" t="s">
        <v>74</v>
      </c>
      <c r="P950" t="s">
        <v>74</v>
      </c>
      <c r="Q950" t="s">
        <v>74</v>
      </c>
      <c r="R950" t="s">
        <v>74</v>
      </c>
      <c r="S950" t="s">
        <v>74</v>
      </c>
      <c r="T950" t="s">
        <v>9749</v>
      </c>
      <c r="U950" t="s">
        <v>9750</v>
      </c>
      <c r="V950" t="s">
        <v>9751</v>
      </c>
      <c r="W950" t="s">
        <v>9752</v>
      </c>
      <c r="X950" t="s">
        <v>1512</v>
      </c>
      <c r="Y950" t="s">
        <v>9753</v>
      </c>
      <c r="Z950" t="s">
        <v>74</v>
      </c>
      <c r="AA950" t="s">
        <v>9754</v>
      </c>
      <c r="AB950" t="s">
        <v>9755</v>
      </c>
      <c r="AC950" t="s">
        <v>74</v>
      </c>
      <c r="AD950" t="s">
        <v>74</v>
      </c>
      <c r="AE950" t="s">
        <v>74</v>
      </c>
      <c r="AF950" t="s">
        <v>74</v>
      </c>
      <c r="AG950">
        <v>16</v>
      </c>
      <c r="AH950">
        <v>30</v>
      </c>
      <c r="AI950">
        <v>31</v>
      </c>
      <c r="AJ950">
        <v>0</v>
      </c>
      <c r="AK950">
        <v>4</v>
      </c>
      <c r="AL950" t="s">
        <v>873</v>
      </c>
      <c r="AM950" t="s">
        <v>140</v>
      </c>
      <c r="AN950" t="s">
        <v>1118</v>
      </c>
      <c r="AO950" t="s">
        <v>3362</v>
      </c>
      <c r="AP950" t="s">
        <v>74</v>
      </c>
      <c r="AQ950" t="s">
        <v>74</v>
      </c>
      <c r="AR950" t="s">
        <v>3363</v>
      </c>
      <c r="AS950" t="s">
        <v>74</v>
      </c>
      <c r="AT950" t="s">
        <v>107</v>
      </c>
      <c r="AU950">
        <v>1992</v>
      </c>
      <c r="AV950">
        <v>26</v>
      </c>
      <c r="AW950">
        <v>14</v>
      </c>
      <c r="AX950" t="s">
        <v>74</v>
      </c>
      <c r="AY950" t="s">
        <v>74</v>
      </c>
      <c r="AZ950" t="s">
        <v>74</v>
      </c>
      <c r="BA950" t="s">
        <v>74</v>
      </c>
      <c r="BB950">
        <v>2661</v>
      </c>
      <c r="BC950">
        <v>2664</v>
      </c>
      <c r="BD950" t="s">
        <v>74</v>
      </c>
      <c r="BE950" t="s">
        <v>9756</v>
      </c>
      <c r="BF950" t="str">
        <f>HYPERLINK("http://dx.doi.org/10.1016/0960-1686(92)90117-4","http://dx.doi.org/10.1016/0960-1686(92)90117-4")</f>
        <v>http://dx.doi.org/10.1016/0960-1686(92)90117-4</v>
      </c>
      <c r="BG950" t="s">
        <v>74</v>
      </c>
      <c r="BH950" t="s">
        <v>74</v>
      </c>
      <c r="BI950">
        <v>4</v>
      </c>
      <c r="BJ950" t="s">
        <v>1719</v>
      </c>
      <c r="BK950" t="s">
        <v>88</v>
      </c>
      <c r="BL950" t="s">
        <v>1720</v>
      </c>
      <c r="BM950" t="s">
        <v>9757</v>
      </c>
      <c r="BN950" t="s">
        <v>74</v>
      </c>
      <c r="BO950" t="s">
        <v>74</v>
      </c>
      <c r="BP950" t="s">
        <v>74</v>
      </c>
      <c r="BQ950" t="s">
        <v>74</v>
      </c>
      <c r="BR950" t="s">
        <v>91</v>
      </c>
      <c r="BS950" t="s">
        <v>9758</v>
      </c>
      <c r="BT950" t="str">
        <f>HYPERLINK("https%3A%2F%2Fwww.webofscience.com%2Fwos%2Fwoscc%2Ffull-record%2FWOS:A1992JN29900018","View Full Record in Web of Science")</f>
        <v>View Full Record in Web of Science</v>
      </c>
    </row>
    <row r="951" spans="1:72" x14ac:dyDescent="0.15">
      <c r="A951" t="s">
        <v>72</v>
      </c>
      <c r="B951" t="s">
        <v>9759</v>
      </c>
      <c r="C951" t="s">
        <v>74</v>
      </c>
      <c r="D951" t="s">
        <v>74</v>
      </c>
      <c r="E951" t="s">
        <v>74</v>
      </c>
      <c r="F951" t="s">
        <v>9759</v>
      </c>
      <c r="G951" t="s">
        <v>74</v>
      </c>
      <c r="H951" t="s">
        <v>74</v>
      </c>
      <c r="I951" t="s">
        <v>9760</v>
      </c>
      <c r="J951" t="s">
        <v>2407</v>
      </c>
      <c r="K951" t="s">
        <v>74</v>
      </c>
      <c r="L951" t="s">
        <v>74</v>
      </c>
      <c r="M951" t="s">
        <v>77</v>
      </c>
      <c r="N951" t="s">
        <v>78</v>
      </c>
      <c r="O951" t="s">
        <v>74</v>
      </c>
      <c r="P951" t="s">
        <v>74</v>
      </c>
      <c r="Q951" t="s">
        <v>74</v>
      </c>
      <c r="R951" t="s">
        <v>74</v>
      </c>
      <c r="S951" t="s">
        <v>74</v>
      </c>
      <c r="T951" t="s">
        <v>74</v>
      </c>
      <c r="U951" t="s">
        <v>9761</v>
      </c>
      <c r="V951" t="s">
        <v>9762</v>
      </c>
      <c r="W951" t="s">
        <v>9763</v>
      </c>
      <c r="X951" t="s">
        <v>9764</v>
      </c>
      <c r="Y951" t="s">
        <v>74</v>
      </c>
      <c r="Z951" t="s">
        <v>74</v>
      </c>
      <c r="AA951" t="s">
        <v>9765</v>
      </c>
      <c r="AB951" t="s">
        <v>74</v>
      </c>
      <c r="AC951" t="s">
        <v>74</v>
      </c>
      <c r="AD951" t="s">
        <v>74</v>
      </c>
      <c r="AE951" t="s">
        <v>74</v>
      </c>
      <c r="AF951" t="s">
        <v>74</v>
      </c>
      <c r="AG951">
        <v>75</v>
      </c>
      <c r="AH951">
        <v>33</v>
      </c>
      <c r="AI951">
        <v>34</v>
      </c>
      <c r="AJ951">
        <v>1</v>
      </c>
      <c r="AK951">
        <v>25</v>
      </c>
      <c r="AL951" t="s">
        <v>9766</v>
      </c>
      <c r="AM951" t="s">
        <v>9767</v>
      </c>
      <c r="AN951" t="s">
        <v>9768</v>
      </c>
      <c r="AO951" t="s">
        <v>74</v>
      </c>
      <c r="AP951" t="s">
        <v>9769</v>
      </c>
      <c r="AQ951" t="s">
        <v>74</v>
      </c>
      <c r="AR951" t="s">
        <v>2407</v>
      </c>
      <c r="AS951" t="s">
        <v>2407</v>
      </c>
      <c r="AT951" t="s">
        <v>107</v>
      </c>
      <c r="AU951">
        <v>1992</v>
      </c>
      <c r="AV951">
        <v>109</v>
      </c>
      <c r="AW951">
        <v>4</v>
      </c>
      <c r="AX951" t="s">
        <v>74</v>
      </c>
      <c r="AY951" t="s">
        <v>74</v>
      </c>
      <c r="AZ951" t="s">
        <v>74</v>
      </c>
      <c r="BA951" t="s">
        <v>74</v>
      </c>
      <c r="BB951">
        <v>758</v>
      </c>
      <c r="BC951">
        <v>770</v>
      </c>
      <c r="BD951" t="s">
        <v>74</v>
      </c>
      <c r="BE951" t="s">
        <v>9770</v>
      </c>
      <c r="BF951" t="str">
        <f>HYPERLINK("http://dx.doi.org/10.2307/4088151","http://dx.doi.org/10.2307/4088151")</f>
        <v>http://dx.doi.org/10.2307/4088151</v>
      </c>
      <c r="BG951" t="s">
        <v>74</v>
      </c>
      <c r="BH951" t="s">
        <v>74</v>
      </c>
      <c r="BI951">
        <v>13</v>
      </c>
      <c r="BJ951" t="s">
        <v>2419</v>
      </c>
      <c r="BK951" t="s">
        <v>88</v>
      </c>
      <c r="BL951" t="s">
        <v>713</v>
      </c>
      <c r="BM951" t="s">
        <v>9771</v>
      </c>
      <c r="BN951" t="s">
        <v>74</v>
      </c>
      <c r="BO951" t="s">
        <v>74</v>
      </c>
      <c r="BP951" t="s">
        <v>74</v>
      </c>
      <c r="BQ951" t="s">
        <v>74</v>
      </c>
      <c r="BR951" t="s">
        <v>91</v>
      </c>
      <c r="BS951" t="s">
        <v>9772</v>
      </c>
      <c r="BT951" t="str">
        <f>HYPERLINK("https%3A%2F%2Fwww.webofscience.com%2Fwos%2Fwoscc%2Ffull-record%2FWOS:A1992KW25800007","View Full Record in Web of Science")</f>
        <v>View Full Record in Web of Science</v>
      </c>
    </row>
    <row r="952" spans="1:72" x14ac:dyDescent="0.15">
      <c r="A952" t="s">
        <v>72</v>
      </c>
      <c r="B952" t="s">
        <v>9773</v>
      </c>
      <c r="C952" t="s">
        <v>74</v>
      </c>
      <c r="D952" t="s">
        <v>74</v>
      </c>
      <c r="E952" t="s">
        <v>74</v>
      </c>
      <c r="F952" t="s">
        <v>9773</v>
      </c>
      <c r="G952" t="s">
        <v>74</v>
      </c>
      <c r="H952" t="s">
        <v>74</v>
      </c>
      <c r="I952" t="s">
        <v>9774</v>
      </c>
      <c r="J952" t="s">
        <v>698</v>
      </c>
      <c r="K952" t="s">
        <v>74</v>
      </c>
      <c r="L952" t="s">
        <v>74</v>
      </c>
      <c r="M952" t="s">
        <v>77</v>
      </c>
      <c r="N952" t="s">
        <v>78</v>
      </c>
      <c r="O952" t="s">
        <v>74</v>
      </c>
      <c r="P952" t="s">
        <v>74</v>
      </c>
      <c r="Q952" t="s">
        <v>74</v>
      </c>
      <c r="R952" t="s">
        <v>74</v>
      </c>
      <c r="S952" t="s">
        <v>74</v>
      </c>
      <c r="T952" t="s">
        <v>74</v>
      </c>
      <c r="U952" t="s">
        <v>9775</v>
      </c>
      <c r="V952" t="s">
        <v>9776</v>
      </c>
      <c r="W952" t="s">
        <v>9777</v>
      </c>
      <c r="X952" t="s">
        <v>9778</v>
      </c>
      <c r="Y952" t="s">
        <v>9779</v>
      </c>
      <c r="Z952" t="s">
        <v>74</v>
      </c>
      <c r="AA952" t="s">
        <v>74</v>
      </c>
      <c r="AB952" t="s">
        <v>74</v>
      </c>
      <c r="AC952" t="s">
        <v>74</v>
      </c>
      <c r="AD952" t="s">
        <v>74</v>
      </c>
      <c r="AE952" t="s">
        <v>74</v>
      </c>
      <c r="AF952" t="s">
        <v>74</v>
      </c>
      <c r="AG952">
        <v>166</v>
      </c>
      <c r="AH952">
        <v>61</v>
      </c>
      <c r="AI952">
        <v>65</v>
      </c>
      <c r="AJ952">
        <v>1</v>
      </c>
      <c r="AK952">
        <v>36</v>
      </c>
      <c r="AL952" t="s">
        <v>706</v>
      </c>
      <c r="AM952" t="s">
        <v>707</v>
      </c>
      <c r="AN952" t="s">
        <v>708</v>
      </c>
      <c r="AO952" t="s">
        <v>709</v>
      </c>
      <c r="AP952" t="s">
        <v>74</v>
      </c>
      <c r="AQ952" t="s">
        <v>74</v>
      </c>
      <c r="AR952" t="s">
        <v>710</v>
      </c>
      <c r="AS952" t="s">
        <v>711</v>
      </c>
      <c r="AT952" t="s">
        <v>107</v>
      </c>
      <c r="AU952">
        <v>1992</v>
      </c>
      <c r="AV952">
        <v>70</v>
      </c>
      <c r="AW952">
        <v>10</v>
      </c>
      <c r="AX952" t="s">
        <v>74</v>
      </c>
      <c r="AY952" t="s">
        <v>74</v>
      </c>
      <c r="AZ952" t="s">
        <v>74</v>
      </c>
      <c r="BA952" t="s">
        <v>74</v>
      </c>
      <c r="BB952">
        <v>1953</v>
      </c>
      <c r="BC952">
        <v>1964</v>
      </c>
      <c r="BD952" t="s">
        <v>74</v>
      </c>
      <c r="BE952" t="s">
        <v>9780</v>
      </c>
      <c r="BF952" t="str">
        <f>HYPERLINK("http://dx.doi.org/10.1139/z92-265","http://dx.doi.org/10.1139/z92-265")</f>
        <v>http://dx.doi.org/10.1139/z92-265</v>
      </c>
      <c r="BG952" t="s">
        <v>74</v>
      </c>
      <c r="BH952" t="s">
        <v>74</v>
      </c>
      <c r="BI952">
        <v>12</v>
      </c>
      <c r="BJ952" t="s">
        <v>713</v>
      </c>
      <c r="BK952" t="s">
        <v>88</v>
      </c>
      <c r="BL952" t="s">
        <v>713</v>
      </c>
      <c r="BM952" t="s">
        <v>9781</v>
      </c>
      <c r="BN952" t="s">
        <v>74</v>
      </c>
      <c r="BO952" t="s">
        <v>74</v>
      </c>
      <c r="BP952" t="s">
        <v>74</v>
      </c>
      <c r="BQ952" t="s">
        <v>74</v>
      </c>
      <c r="BR952" t="s">
        <v>91</v>
      </c>
      <c r="BS952" t="s">
        <v>9782</v>
      </c>
      <c r="BT952" t="str">
        <f>HYPERLINK("https%3A%2F%2Fwww.webofscience.com%2Fwos%2Fwoscc%2Ffull-record%2FWOS:A1992JY06900011","View Full Record in Web of Science")</f>
        <v>View Full Record in Web of Science</v>
      </c>
    </row>
    <row r="953" spans="1:72" x14ac:dyDescent="0.15">
      <c r="A953" t="s">
        <v>72</v>
      </c>
      <c r="B953" t="s">
        <v>9783</v>
      </c>
      <c r="C953" t="s">
        <v>74</v>
      </c>
      <c r="D953" t="s">
        <v>74</v>
      </c>
      <c r="E953" t="s">
        <v>74</v>
      </c>
      <c r="F953" t="s">
        <v>9783</v>
      </c>
      <c r="G953" t="s">
        <v>74</v>
      </c>
      <c r="H953" t="s">
        <v>74</v>
      </c>
      <c r="I953" t="s">
        <v>9784</v>
      </c>
      <c r="J953" t="s">
        <v>718</v>
      </c>
      <c r="K953" t="s">
        <v>74</v>
      </c>
      <c r="L953" t="s">
        <v>74</v>
      </c>
      <c r="M953" t="s">
        <v>77</v>
      </c>
      <c r="N953" t="s">
        <v>78</v>
      </c>
      <c r="O953" t="s">
        <v>74</v>
      </c>
      <c r="P953" t="s">
        <v>74</v>
      </c>
      <c r="Q953" t="s">
        <v>74</v>
      </c>
      <c r="R953" t="s">
        <v>74</v>
      </c>
      <c r="S953" t="s">
        <v>74</v>
      </c>
      <c r="T953" t="s">
        <v>74</v>
      </c>
      <c r="U953" t="s">
        <v>9785</v>
      </c>
      <c r="V953" t="s">
        <v>9786</v>
      </c>
      <c r="W953" t="s">
        <v>74</v>
      </c>
      <c r="X953" t="s">
        <v>74</v>
      </c>
      <c r="Y953" t="s">
        <v>9787</v>
      </c>
      <c r="Z953" t="s">
        <v>74</v>
      </c>
      <c r="AA953" t="s">
        <v>74</v>
      </c>
      <c r="AB953" t="s">
        <v>74</v>
      </c>
      <c r="AC953" t="s">
        <v>74</v>
      </c>
      <c r="AD953" t="s">
        <v>74</v>
      </c>
      <c r="AE953" t="s">
        <v>74</v>
      </c>
      <c r="AF953" t="s">
        <v>74</v>
      </c>
      <c r="AG953">
        <v>36</v>
      </c>
      <c r="AH953">
        <v>38</v>
      </c>
      <c r="AI953">
        <v>44</v>
      </c>
      <c r="AJ953">
        <v>0</v>
      </c>
      <c r="AK953">
        <v>3</v>
      </c>
      <c r="AL953" t="s">
        <v>119</v>
      </c>
      <c r="AM953" t="s">
        <v>120</v>
      </c>
      <c r="AN953" t="s">
        <v>121</v>
      </c>
      <c r="AO953" t="s">
        <v>723</v>
      </c>
      <c r="AP953" t="s">
        <v>74</v>
      </c>
      <c r="AQ953" t="s">
        <v>74</v>
      </c>
      <c r="AR953" t="s">
        <v>724</v>
      </c>
      <c r="AS953" t="s">
        <v>725</v>
      </c>
      <c r="AT953" t="s">
        <v>107</v>
      </c>
      <c r="AU953">
        <v>1992</v>
      </c>
      <c r="AV953">
        <v>113</v>
      </c>
      <c r="AW953">
        <v>3</v>
      </c>
      <c r="AX953" t="s">
        <v>74</v>
      </c>
      <c r="AY953" t="s">
        <v>74</v>
      </c>
      <c r="AZ953" t="s">
        <v>74</v>
      </c>
      <c r="BA953" t="s">
        <v>74</v>
      </c>
      <c r="BB953">
        <v>293</v>
      </c>
      <c r="BC953">
        <v>306</v>
      </c>
      <c r="BD953" t="s">
        <v>74</v>
      </c>
      <c r="BE953" t="s">
        <v>9788</v>
      </c>
      <c r="BF953" t="str">
        <f>HYPERLINK("http://dx.doi.org/10.1016/0012-821X(92)90135-I","http://dx.doi.org/10.1016/0012-821X(92)90135-I")</f>
        <v>http://dx.doi.org/10.1016/0012-821X(92)90135-I</v>
      </c>
      <c r="BG953" t="s">
        <v>74</v>
      </c>
      <c r="BH953" t="s">
        <v>74</v>
      </c>
      <c r="BI953">
        <v>14</v>
      </c>
      <c r="BJ953" t="s">
        <v>727</v>
      </c>
      <c r="BK953" t="s">
        <v>88</v>
      </c>
      <c r="BL953" t="s">
        <v>727</v>
      </c>
      <c r="BM953" t="s">
        <v>9789</v>
      </c>
      <c r="BN953" t="s">
        <v>74</v>
      </c>
      <c r="BO953" t="s">
        <v>74</v>
      </c>
      <c r="BP953" t="s">
        <v>74</v>
      </c>
      <c r="BQ953" t="s">
        <v>74</v>
      </c>
      <c r="BR953" t="s">
        <v>91</v>
      </c>
      <c r="BS953" t="s">
        <v>9790</v>
      </c>
      <c r="BT953" t="str">
        <f>HYPERLINK("https%3A%2F%2Fwww.webofscience.com%2Fwos%2Fwoscc%2Ffull-record%2FWOS:A1992JY70300001","View Full Record in Web of Science")</f>
        <v>View Full Record in Web of Science</v>
      </c>
    </row>
    <row r="954" spans="1:72" x14ac:dyDescent="0.15">
      <c r="A954" t="s">
        <v>72</v>
      </c>
      <c r="B954" t="s">
        <v>9791</v>
      </c>
      <c r="C954" t="s">
        <v>74</v>
      </c>
      <c r="D954" t="s">
        <v>74</v>
      </c>
      <c r="E954" t="s">
        <v>74</v>
      </c>
      <c r="F954" t="s">
        <v>9791</v>
      </c>
      <c r="G954" t="s">
        <v>74</v>
      </c>
      <c r="H954" t="s">
        <v>74</v>
      </c>
      <c r="I954" t="s">
        <v>9792</v>
      </c>
      <c r="J954" t="s">
        <v>9793</v>
      </c>
      <c r="K954" t="s">
        <v>74</v>
      </c>
      <c r="L954" t="s">
        <v>74</v>
      </c>
      <c r="M954" t="s">
        <v>9794</v>
      </c>
      <c r="N954" t="s">
        <v>78</v>
      </c>
      <c r="O954" t="s">
        <v>74</v>
      </c>
      <c r="P954" t="s">
        <v>74</v>
      </c>
      <c r="Q954" t="s">
        <v>74</v>
      </c>
      <c r="R954" t="s">
        <v>74</v>
      </c>
      <c r="S954" t="s">
        <v>74</v>
      </c>
      <c r="T954" t="s">
        <v>74</v>
      </c>
      <c r="U954" t="s">
        <v>74</v>
      </c>
      <c r="V954" t="s">
        <v>74</v>
      </c>
      <c r="W954" t="s">
        <v>74</v>
      </c>
      <c r="X954" t="s">
        <v>74</v>
      </c>
      <c r="Y954" t="s">
        <v>9795</v>
      </c>
      <c r="Z954" t="s">
        <v>74</v>
      </c>
      <c r="AA954" t="s">
        <v>74</v>
      </c>
      <c r="AB954" t="s">
        <v>74</v>
      </c>
      <c r="AC954" t="s">
        <v>74</v>
      </c>
      <c r="AD954" t="s">
        <v>74</v>
      </c>
      <c r="AE954" t="s">
        <v>74</v>
      </c>
      <c r="AF954" t="s">
        <v>74</v>
      </c>
      <c r="AG954">
        <v>0</v>
      </c>
      <c r="AH954">
        <v>0</v>
      </c>
      <c r="AI954">
        <v>0</v>
      </c>
      <c r="AJ954">
        <v>0</v>
      </c>
      <c r="AK954">
        <v>0</v>
      </c>
      <c r="AL954" t="s">
        <v>9796</v>
      </c>
      <c r="AM954" t="s">
        <v>9797</v>
      </c>
      <c r="AN954" t="s">
        <v>9798</v>
      </c>
      <c r="AO954" t="s">
        <v>9799</v>
      </c>
      <c r="AP954" t="s">
        <v>74</v>
      </c>
      <c r="AQ954" t="s">
        <v>74</v>
      </c>
      <c r="AR954" t="s">
        <v>9793</v>
      </c>
      <c r="AS954" t="s">
        <v>74</v>
      </c>
      <c r="AT954" t="s">
        <v>107</v>
      </c>
      <c r="AU954">
        <v>1992</v>
      </c>
      <c r="AV954">
        <v>79</v>
      </c>
      <c r="AW954">
        <v>10</v>
      </c>
      <c r="AX954" t="s">
        <v>74</v>
      </c>
      <c r="AY954" t="s">
        <v>74</v>
      </c>
      <c r="AZ954" t="s">
        <v>74</v>
      </c>
      <c r="BA954" t="s">
        <v>74</v>
      </c>
      <c r="BB954">
        <v>949</v>
      </c>
      <c r="BC954">
        <v>954</v>
      </c>
      <c r="BD954" t="s">
        <v>74</v>
      </c>
      <c r="BE954" t="s">
        <v>74</v>
      </c>
      <c r="BF954" t="s">
        <v>74</v>
      </c>
      <c r="BG954" t="s">
        <v>74</v>
      </c>
      <c r="BH954" t="s">
        <v>74</v>
      </c>
      <c r="BI954">
        <v>6</v>
      </c>
      <c r="BJ954" t="s">
        <v>9800</v>
      </c>
      <c r="BK954" t="s">
        <v>88</v>
      </c>
      <c r="BL954" t="s">
        <v>89</v>
      </c>
      <c r="BM954" t="s">
        <v>9801</v>
      </c>
      <c r="BN954" t="s">
        <v>74</v>
      </c>
      <c r="BO954" t="s">
        <v>74</v>
      </c>
      <c r="BP954" t="s">
        <v>74</v>
      </c>
      <c r="BQ954" t="s">
        <v>74</v>
      </c>
      <c r="BR954" t="s">
        <v>91</v>
      </c>
      <c r="BS954" t="s">
        <v>9802</v>
      </c>
      <c r="BT954" t="str">
        <f>HYPERLINK("https%3A%2F%2Fwww.webofscience.com%2Fwos%2Fwoscc%2Ffull-record%2FWOS:A1992JV41400002","View Full Record in Web of Science")</f>
        <v>View Full Record in Web of Science</v>
      </c>
    </row>
    <row r="955" spans="1:72" x14ac:dyDescent="0.15">
      <c r="A955" t="s">
        <v>72</v>
      </c>
      <c r="B955" t="s">
        <v>9600</v>
      </c>
      <c r="C955" t="s">
        <v>74</v>
      </c>
      <c r="D955" t="s">
        <v>74</v>
      </c>
      <c r="E955" t="s">
        <v>74</v>
      </c>
      <c r="F955" t="s">
        <v>9600</v>
      </c>
      <c r="G955" t="s">
        <v>74</v>
      </c>
      <c r="H955" t="s">
        <v>74</v>
      </c>
      <c r="I955" t="s">
        <v>9803</v>
      </c>
      <c r="J955" t="s">
        <v>9804</v>
      </c>
      <c r="K955" t="s">
        <v>74</v>
      </c>
      <c r="L955" t="s">
        <v>74</v>
      </c>
      <c r="M955" t="s">
        <v>77</v>
      </c>
      <c r="N955" t="s">
        <v>78</v>
      </c>
      <c r="O955" t="s">
        <v>74</v>
      </c>
      <c r="P955" t="s">
        <v>74</v>
      </c>
      <c r="Q955" t="s">
        <v>74</v>
      </c>
      <c r="R955" t="s">
        <v>74</v>
      </c>
      <c r="S955" t="s">
        <v>74</v>
      </c>
      <c r="T955" t="s">
        <v>74</v>
      </c>
      <c r="U955" t="s">
        <v>74</v>
      </c>
      <c r="V955" t="s">
        <v>9805</v>
      </c>
      <c r="W955" t="s">
        <v>74</v>
      </c>
      <c r="X955" t="s">
        <v>74</v>
      </c>
      <c r="Y955" t="s">
        <v>9806</v>
      </c>
      <c r="Z955" t="s">
        <v>74</v>
      </c>
      <c r="AA955" t="s">
        <v>9605</v>
      </c>
      <c r="AB955" t="s">
        <v>9606</v>
      </c>
      <c r="AC955" t="s">
        <v>74</v>
      </c>
      <c r="AD955" t="s">
        <v>74</v>
      </c>
      <c r="AE955" t="s">
        <v>74</v>
      </c>
      <c r="AF955" t="s">
        <v>74</v>
      </c>
      <c r="AG955">
        <v>0</v>
      </c>
      <c r="AH955">
        <v>21</v>
      </c>
      <c r="AI955">
        <v>21</v>
      </c>
      <c r="AJ955">
        <v>0</v>
      </c>
      <c r="AK955">
        <v>0</v>
      </c>
      <c r="AL955" t="s">
        <v>9807</v>
      </c>
      <c r="AM955" t="s">
        <v>430</v>
      </c>
      <c r="AN955" t="s">
        <v>9808</v>
      </c>
      <c r="AO955" t="s">
        <v>9809</v>
      </c>
      <c r="AP955" t="s">
        <v>74</v>
      </c>
      <c r="AQ955" t="s">
        <v>74</v>
      </c>
      <c r="AR955" t="s">
        <v>9810</v>
      </c>
      <c r="AS955" t="s">
        <v>9811</v>
      </c>
      <c r="AT955" t="s">
        <v>107</v>
      </c>
      <c r="AU955">
        <v>1992</v>
      </c>
      <c r="AV955">
        <v>15</v>
      </c>
      <c r="AW955">
        <v>4</v>
      </c>
      <c r="AX955" t="s">
        <v>74</v>
      </c>
      <c r="AY955" t="s">
        <v>74</v>
      </c>
      <c r="AZ955" t="s">
        <v>74</v>
      </c>
      <c r="BA955" t="s">
        <v>74</v>
      </c>
      <c r="BB955">
        <v>219</v>
      </c>
      <c r="BC955">
        <v>231</v>
      </c>
      <c r="BD955" t="s">
        <v>74</v>
      </c>
      <c r="BE955" t="s">
        <v>9812</v>
      </c>
      <c r="BF955" t="str">
        <f>HYPERLINK("http://dx.doi.org/10.1007/BF01246564","http://dx.doi.org/10.1007/BF01246564")</f>
        <v>http://dx.doi.org/10.1007/BF01246564</v>
      </c>
      <c r="BG955" t="s">
        <v>74</v>
      </c>
      <c r="BH955" t="s">
        <v>74</v>
      </c>
      <c r="BI955">
        <v>13</v>
      </c>
      <c r="BJ955" t="s">
        <v>2960</v>
      </c>
      <c r="BK955" t="s">
        <v>88</v>
      </c>
      <c r="BL955" t="s">
        <v>2960</v>
      </c>
      <c r="BM955" t="s">
        <v>9813</v>
      </c>
      <c r="BN955" t="s">
        <v>74</v>
      </c>
      <c r="BO955" t="s">
        <v>74</v>
      </c>
      <c r="BP955" t="s">
        <v>74</v>
      </c>
      <c r="BQ955" t="s">
        <v>74</v>
      </c>
      <c r="BR955" t="s">
        <v>91</v>
      </c>
      <c r="BS955" t="s">
        <v>9814</v>
      </c>
      <c r="BT955" t="str">
        <f>HYPERLINK("https%3A%2F%2Fwww.webofscience.com%2Fwos%2Fwoscc%2Ffull-record%2FWOS:A1992JZ08800002","View Full Record in Web of Science")</f>
        <v>View Full Record in Web of Science</v>
      </c>
    </row>
    <row r="956" spans="1:72" x14ac:dyDescent="0.15">
      <c r="A956" t="s">
        <v>72</v>
      </c>
      <c r="B956" t="s">
        <v>9815</v>
      </c>
      <c r="C956" t="s">
        <v>74</v>
      </c>
      <c r="D956" t="s">
        <v>74</v>
      </c>
      <c r="E956" t="s">
        <v>74</v>
      </c>
      <c r="F956" t="s">
        <v>9815</v>
      </c>
      <c r="G956" t="s">
        <v>74</v>
      </c>
      <c r="H956" t="s">
        <v>74</v>
      </c>
      <c r="I956" t="s">
        <v>9816</v>
      </c>
      <c r="J956" t="s">
        <v>3504</v>
      </c>
      <c r="K956" t="s">
        <v>74</v>
      </c>
      <c r="L956" t="s">
        <v>74</v>
      </c>
      <c r="M956" t="s">
        <v>77</v>
      </c>
      <c r="N956" t="s">
        <v>78</v>
      </c>
      <c r="O956" t="s">
        <v>74</v>
      </c>
      <c r="P956" t="s">
        <v>74</v>
      </c>
      <c r="Q956" t="s">
        <v>74</v>
      </c>
      <c r="R956" t="s">
        <v>74</v>
      </c>
      <c r="S956" t="s">
        <v>74</v>
      </c>
      <c r="T956" t="s">
        <v>74</v>
      </c>
      <c r="U956" t="s">
        <v>9817</v>
      </c>
      <c r="V956" t="s">
        <v>9818</v>
      </c>
      <c r="W956" t="s">
        <v>9819</v>
      </c>
      <c r="X956" t="s">
        <v>9820</v>
      </c>
      <c r="Y956" t="s">
        <v>74</v>
      </c>
      <c r="Z956" t="s">
        <v>74</v>
      </c>
      <c r="AA956" t="s">
        <v>74</v>
      </c>
      <c r="AB956" t="s">
        <v>74</v>
      </c>
      <c r="AC956" t="s">
        <v>74</v>
      </c>
      <c r="AD956" t="s">
        <v>74</v>
      </c>
      <c r="AE956" t="s">
        <v>74</v>
      </c>
      <c r="AF956" t="s">
        <v>74</v>
      </c>
      <c r="AG956">
        <v>14</v>
      </c>
      <c r="AH956">
        <v>5</v>
      </c>
      <c r="AI956">
        <v>6</v>
      </c>
      <c r="AJ956">
        <v>0</v>
      </c>
      <c r="AK956">
        <v>6</v>
      </c>
      <c r="AL956" t="s">
        <v>319</v>
      </c>
      <c r="AM956" t="s">
        <v>178</v>
      </c>
      <c r="AN956" t="s">
        <v>2400</v>
      </c>
      <c r="AO956" t="s">
        <v>3508</v>
      </c>
      <c r="AP956" t="s">
        <v>74</v>
      </c>
      <c r="AQ956" t="s">
        <v>74</v>
      </c>
      <c r="AR956" t="s">
        <v>3509</v>
      </c>
      <c r="AS956" t="s">
        <v>3510</v>
      </c>
      <c r="AT956" t="s">
        <v>107</v>
      </c>
      <c r="AU956">
        <v>1992</v>
      </c>
      <c r="AV956">
        <v>344</v>
      </c>
      <c r="AW956">
        <v>6</v>
      </c>
      <c r="AX956" t="s">
        <v>74</v>
      </c>
      <c r="AY956" t="s">
        <v>74</v>
      </c>
      <c r="AZ956" t="s">
        <v>74</v>
      </c>
      <c r="BA956" t="s">
        <v>74</v>
      </c>
      <c r="BB956">
        <v>279</v>
      </c>
      <c r="BC956">
        <v>282</v>
      </c>
      <c r="BD956" t="s">
        <v>74</v>
      </c>
      <c r="BE956" t="s">
        <v>9821</v>
      </c>
      <c r="BF956" t="str">
        <f>HYPERLINK("http://dx.doi.org/10.1007/BF00324990","http://dx.doi.org/10.1007/BF00324990")</f>
        <v>http://dx.doi.org/10.1007/BF00324990</v>
      </c>
      <c r="BG956" t="s">
        <v>74</v>
      </c>
      <c r="BH956" t="s">
        <v>74</v>
      </c>
      <c r="BI956">
        <v>4</v>
      </c>
      <c r="BJ956" t="s">
        <v>3056</v>
      </c>
      <c r="BK956" t="s">
        <v>88</v>
      </c>
      <c r="BL956" t="s">
        <v>2087</v>
      </c>
      <c r="BM956" t="s">
        <v>9822</v>
      </c>
      <c r="BN956" t="s">
        <v>74</v>
      </c>
      <c r="BO956" t="s">
        <v>74</v>
      </c>
      <c r="BP956" t="s">
        <v>74</v>
      </c>
      <c r="BQ956" t="s">
        <v>74</v>
      </c>
      <c r="BR956" t="s">
        <v>91</v>
      </c>
      <c r="BS956" t="s">
        <v>9823</v>
      </c>
      <c r="BT956" t="str">
        <f>HYPERLINK("https%3A%2F%2Fwww.webofscience.com%2Fwos%2Fwoscc%2Ffull-record%2FWOS:A1992JZ34600011","View Full Record in Web of Science")</f>
        <v>View Full Record in Web of Science</v>
      </c>
    </row>
    <row r="957" spans="1:72" x14ac:dyDescent="0.15">
      <c r="A957" t="s">
        <v>72</v>
      </c>
      <c r="B957" t="s">
        <v>9824</v>
      </c>
      <c r="C957" t="s">
        <v>74</v>
      </c>
      <c r="D957" t="s">
        <v>74</v>
      </c>
      <c r="E957" t="s">
        <v>74</v>
      </c>
      <c r="F957" t="s">
        <v>9824</v>
      </c>
      <c r="G957" t="s">
        <v>74</v>
      </c>
      <c r="H957" t="s">
        <v>74</v>
      </c>
      <c r="I957" t="s">
        <v>9825</v>
      </c>
      <c r="J957" t="s">
        <v>7472</v>
      </c>
      <c r="K957" t="s">
        <v>74</v>
      </c>
      <c r="L957" t="s">
        <v>74</v>
      </c>
      <c r="M957" t="s">
        <v>77</v>
      </c>
      <c r="N957" t="s">
        <v>78</v>
      </c>
      <c r="O957" t="s">
        <v>74</v>
      </c>
      <c r="P957" t="s">
        <v>74</v>
      </c>
      <c r="Q957" t="s">
        <v>74</v>
      </c>
      <c r="R957" t="s">
        <v>74</v>
      </c>
      <c r="S957" t="s">
        <v>74</v>
      </c>
      <c r="T957" t="s">
        <v>74</v>
      </c>
      <c r="U957" t="s">
        <v>9826</v>
      </c>
      <c r="V957" t="s">
        <v>9827</v>
      </c>
      <c r="W957" t="s">
        <v>9828</v>
      </c>
      <c r="X957" t="s">
        <v>9829</v>
      </c>
      <c r="Y957" t="s">
        <v>9830</v>
      </c>
      <c r="Z957" t="s">
        <v>74</v>
      </c>
      <c r="AA957" t="s">
        <v>74</v>
      </c>
      <c r="AB957" t="s">
        <v>74</v>
      </c>
      <c r="AC957" t="s">
        <v>74</v>
      </c>
      <c r="AD957" t="s">
        <v>74</v>
      </c>
      <c r="AE957" t="s">
        <v>74</v>
      </c>
      <c r="AF957" t="s">
        <v>74</v>
      </c>
      <c r="AG957">
        <v>33</v>
      </c>
      <c r="AH957">
        <v>38</v>
      </c>
      <c r="AI957">
        <v>42</v>
      </c>
      <c r="AJ957">
        <v>0</v>
      </c>
      <c r="AK957">
        <v>5</v>
      </c>
      <c r="AL957" t="s">
        <v>9831</v>
      </c>
      <c r="AM957" t="s">
        <v>430</v>
      </c>
      <c r="AN957" t="s">
        <v>9832</v>
      </c>
      <c r="AO957" t="s">
        <v>7477</v>
      </c>
      <c r="AP957" t="s">
        <v>74</v>
      </c>
      <c r="AQ957" t="s">
        <v>74</v>
      </c>
      <c r="AR957" t="s">
        <v>7478</v>
      </c>
      <c r="AS957" t="s">
        <v>7479</v>
      </c>
      <c r="AT957" t="s">
        <v>107</v>
      </c>
      <c r="AU957">
        <v>1992</v>
      </c>
      <c r="AV957">
        <v>42</v>
      </c>
      <c r="AW957">
        <v>4</v>
      </c>
      <c r="AX957" t="s">
        <v>74</v>
      </c>
      <c r="AY957" t="s">
        <v>74</v>
      </c>
      <c r="AZ957" t="s">
        <v>74</v>
      </c>
      <c r="BA957" t="s">
        <v>74</v>
      </c>
      <c r="BB957">
        <v>547</v>
      </c>
      <c r="BC957">
        <v>553</v>
      </c>
      <c r="BD957" t="s">
        <v>74</v>
      </c>
      <c r="BE957" t="s">
        <v>9833</v>
      </c>
      <c r="BF957" t="str">
        <f>HYPERLINK("http://dx.doi.org/10.1099/00207713-42-4-547","http://dx.doi.org/10.1099/00207713-42-4-547")</f>
        <v>http://dx.doi.org/10.1099/00207713-42-4-547</v>
      </c>
      <c r="BG957" t="s">
        <v>74</v>
      </c>
      <c r="BH957" t="s">
        <v>74</v>
      </c>
      <c r="BI957">
        <v>7</v>
      </c>
      <c r="BJ957" t="s">
        <v>5356</v>
      </c>
      <c r="BK957" t="s">
        <v>88</v>
      </c>
      <c r="BL957" t="s">
        <v>5356</v>
      </c>
      <c r="BM957" t="s">
        <v>9834</v>
      </c>
      <c r="BN957" t="s">
        <v>74</v>
      </c>
      <c r="BO957" t="s">
        <v>169</v>
      </c>
      <c r="BP957" t="s">
        <v>74</v>
      </c>
      <c r="BQ957" t="s">
        <v>74</v>
      </c>
      <c r="BR957" t="s">
        <v>91</v>
      </c>
      <c r="BS957" t="s">
        <v>9835</v>
      </c>
      <c r="BT957" t="str">
        <f>HYPERLINK("https%3A%2F%2Fwww.webofscience.com%2Fwos%2Fwoscc%2Ffull-record%2FWOS:A1992JR94000007","View Full Record in Web of Science")</f>
        <v>View Full Record in Web of Science</v>
      </c>
    </row>
    <row r="958" spans="1:72" x14ac:dyDescent="0.15">
      <c r="A958" t="s">
        <v>72</v>
      </c>
      <c r="B958" t="s">
        <v>9836</v>
      </c>
      <c r="C958" t="s">
        <v>74</v>
      </c>
      <c r="D958" t="s">
        <v>74</v>
      </c>
      <c r="E958" t="s">
        <v>74</v>
      </c>
      <c r="F958" t="s">
        <v>9836</v>
      </c>
      <c r="G958" t="s">
        <v>74</v>
      </c>
      <c r="H958" t="s">
        <v>74</v>
      </c>
      <c r="I958" t="s">
        <v>9837</v>
      </c>
      <c r="J958" t="s">
        <v>9838</v>
      </c>
      <c r="K958" t="s">
        <v>74</v>
      </c>
      <c r="L958" t="s">
        <v>74</v>
      </c>
      <c r="M958" t="s">
        <v>77</v>
      </c>
      <c r="N958" t="s">
        <v>78</v>
      </c>
      <c r="O958" t="s">
        <v>74</v>
      </c>
      <c r="P958" t="s">
        <v>74</v>
      </c>
      <c r="Q958" t="s">
        <v>74</v>
      </c>
      <c r="R958" t="s">
        <v>74</v>
      </c>
      <c r="S958" t="s">
        <v>74</v>
      </c>
      <c r="T958" t="s">
        <v>74</v>
      </c>
      <c r="U958" t="s">
        <v>74</v>
      </c>
      <c r="V958" t="s">
        <v>9839</v>
      </c>
      <c r="W958" t="s">
        <v>74</v>
      </c>
      <c r="X958" t="s">
        <v>74</v>
      </c>
      <c r="Y958" t="s">
        <v>9840</v>
      </c>
      <c r="Z958" t="s">
        <v>74</v>
      </c>
      <c r="AA958" t="s">
        <v>9841</v>
      </c>
      <c r="AB958" t="s">
        <v>9842</v>
      </c>
      <c r="AC958" t="s">
        <v>74</v>
      </c>
      <c r="AD958" t="s">
        <v>74</v>
      </c>
      <c r="AE958" t="s">
        <v>74</v>
      </c>
      <c r="AF958" t="s">
        <v>74</v>
      </c>
      <c r="AG958">
        <v>36</v>
      </c>
      <c r="AH958">
        <v>3</v>
      </c>
      <c r="AI958">
        <v>3</v>
      </c>
      <c r="AJ958">
        <v>0</v>
      </c>
      <c r="AK958">
        <v>1</v>
      </c>
      <c r="AL958" t="s">
        <v>956</v>
      </c>
      <c r="AM958" t="s">
        <v>957</v>
      </c>
      <c r="AN958" t="s">
        <v>958</v>
      </c>
      <c r="AO958" t="s">
        <v>9843</v>
      </c>
      <c r="AP958" t="s">
        <v>74</v>
      </c>
      <c r="AQ958" t="s">
        <v>74</v>
      </c>
      <c r="AR958" t="s">
        <v>9844</v>
      </c>
      <c r="AS958" t="s">
        <v>9845</v>
      </c>
      <c r="AT958" t="s">
        <v>107</v>
      </c>
      <c r="AU958">
        <v>1992</v>
      </c>
      <c r="AV958">
        <v>31</v>
      </c>
      <c r="AW958">
        <v>10</v>
      </c>
      <c r="AX958" t="s">
        <v>74</v>
      </c>
      <c r="AY958" t="s">
        <v>74</v>
      </c>
      <c r="AZ958" t="s">
        <v>74</v>
      </c>
      <c r="BA958" t="s">
        <v>74</v>
      </c>
      <c r="BB958">
        <v>1202</v>
      </c>
      <c r="BC958">
        <v>1209</v>
      </c>
      <c r="BD958" t="s">
        <v>74</v>
      </c>
      <c r="BE958" t="s">
        <v>9846</v>
      </c>
      <c r="BF958" t="str">
        <f>HYPERLINK("http://dx.doi.org/10.1175/1520-0450(1992)031&lt;1202:ATATAC&gt;2.0.CO;2","http://dx.doi.org/10.1175/1520-0450(1992)031&lt;1202:ATATAC&gt;2.0.CO;2")</f>
        <v>http://dx.doi.org/10.1175/1520-0450(1992)031&lt;1202:ATATAC&gt;2.0.CO;2</v>
      </c>
      <c r="BG958" t="s">
        <v>74</v>
      </c>
      <c r="BH958" t="s">
        <v>74</v>
      </c>
      <c r="BI958">
        <v>8</v>
      </c>
      <c r="BJ958" t="s">
        <v>403</v>
      </c>
      <c r="BK958" t="s">
        <v>88</v>
      </c>
      <c r="BL958" t="s">
        <v>403</v>
      </c>
      <c r="BM958" t="s">
        <v>9847</v>
      </c>
      <c r="BN958" t="s">
        <v>74</v>
      </c>
      <c r="BO958" t="s">
        <v>965</v>
      </c>
      <c r="BP958" t="s">
        <v>74</v>
      </c>
      <c r="BQ958" t="s">
        <v>74</v>
      </c>
      <c r="BR958" t="s">
        <v>91</v>
      </c>
      <c r="BS958" t="s">
        <v>9848</v>
      </c>
      <c r="BT958" t="str">
        <f>HYPERLINK("https%3A%2F%2Fwww.webofscience.com%2Fwos%2Fwoscc%2Ffull-record%2FWOS:A1992JQ07800006","View Full Record in Web of Science")</f>
        <v>View Full Record in Web of Science</v>
      </c>
    </row>
    <row r="959" spans="1:72" x14ac:dyDescent="0.15">
      <c r="A959" t="s">
        <v>72</v>
      </c>
      <c r="B959" t="s">
        <v>9849</v>
      </c>
      <c r="C959" t="s">
        <v>74</v>
      </c>
      <c r="D959" t="s">
        <v>74</v>
      </c>
      <c r="E959" t="s">
        <v>74</v>
      </c>
      <c r="F959" t="s">
        <v>9849</v>
      </c>
      <c r="G959" t="s">
        <v>74</v>
      </c>
      <c r="H959" t="s">
        <v>74</v>
      </c>
      <c r="I959" t="s">
        <v>9850</v>
      </c>
      <c r="J959" t="s">
        <v>6054</v>
      </c>
      <c r="K959" t="s">
        <v>74</v>
      </c>
      <c r="L959" t="s">
        <v>74</v>
      </c>
      <c r="M959" t="s">
        <v>77</v>
      </c>
      <c r="N959" t="s">
        <v>78</v>
      </c>
      <c r="O959" t="s">
        <v>74</v>
      </c>
      <c r="P959" t="s">
        <v>74</v>
      </c>
      <c r="Q959" t="s">
        <v>74</v>
      </c>
      <c r="R959" t="s">
        <v>74</v>
      </c>
      <c r="S959" t="s">
        <v>74</v>
      </c>
      <c r="T959" t="s">
        <v>74</v>
      </c>
      <c r="U959" t="s">
        <v>74</v>
      </c>
      <c r="V959" t="s">
        <v>9851</v>
      </c>
      <c r="W959" t="s">
        <v>74</v>
      </c>
      <c r="X959" t="s">
        <v>74</v>
      </c>
      <c r="Y959" t="s">
        <v>9852</v>
      </c>
      <c r="Z959" t="s">
        <v>74</v>
      </c>
      <c r="AA959" t="s">
        <v>74</v>
      </c>
      <c r="AB959" t="s">
        <v>74</v>
      </c>
      <c r="AC959" t="s">
        <v>74</v>
      </c>
      <c r="AD959" t="s">
        <v>74</v>
      </c>
      <c r="AE959" t="s">
        <v>74</v>
      </c>
      <c r="AF959" t="s">
        <v>74</v>
      </c>
      <c r="AG959">
        <v>0</v>
      </c>
      <c r="AH959">
        <v>8</v>
      </c>
      <c r="AI959">
        <v>8</v>
      </c>
      <c r="AJ959">
        <v>2</v>
      </c>
      <c r="AK959">
        <v>6</v>
      </c>
      <c r="AL959" t="s">
        <v>956</v>
      </c>
      <c r="AM959" t="s">
        <v>957</v>
      </c>
      <c r="AN959" t="s">
        <v>958</v>
      </c>
      <c r="AO959" t="s">
        <v>6057</v>
      </c>
      <c r="AP959" t="s">
        <v>74</v>
      </c>
      <c r="AQ959" t="s">
        <v>74</v>
      </c>
      <c r="AR959" t="s">
        <v>6058</v>
      </c>
      <c r="AS959" t="s">
        <v>6059</v>
      </c>
      <c r="AT959" t="s">
        <v>107</v>
      </c>
      <c r="AU959">
        <v>1992</v>
      </c>
      <c r="AV959">
        <v>9</v>
      </c>
      <c r="AW959">
        <v>5</v>
      </c>
      <c r="AX959" t="s">
        <v>74</v>
      </c>
      <c r="AY959" t="s">
        <v>74</v>
      </c>
      <c r="AZ959" t="s">
        <v>74</v>
      </c>
      <c r="BA959" t="s">
        <v>74</v>
      </c>
      <c r="BB959">
        <v>645</v>
      </c>
      <c r="BC959">
        <v>658</v>
      </c>
      <c r="BD959" t="s">
        <v>74</v>
      </c>
      <c r="BE959" t="s">
        <v>9853</v>
      </c>
      <c r="BF959" t="str">
        <f>HYPERLINK("http://dx.doi.org/10.1175/1520-0426(1992)009&lt;0645:MOLPLA&gt;2.0.CO;2","http://dx.doi.org/10.1175/1520-0426(1992)009&lt;0645:MOLPLA&gt;2.0.CO;2")</f>
        <v>http://dx.doi.org/10.1175/1520-0426(1992)009&lt;0645:MOLPLA&gt;2.0.CO;2</v>
      </c>
      <c r="BG959" t="s">
        <v>74</v>
      </c>
      <c r="BH959" t="s">
        <v>74</v>
      </c>
      <c r="BI959">
        <v>14</v>
      </c>
      <c r="BJ959" t="s">
        <v>6061</v>
      </c>
      <c r="BK959" t="s">
        <v>88</v>
      </c>
      <c r="BL959" t="s">
        <v>6062</v>
      </c>
      <c r="BM959" t="s">
        <v>9854</v>
      </c>
      <c r="BN959" t="s">
        <v>74</v>
      </c>
      <c r="BO959" t="s">
        <v>965</v>
      </c>
      <c r="BP959" t="s">
        <v>74</v>
      </c>
      <c r="BQ959" t="s">
        <v>74</v>
      </c>
      <c r="BR959" t="s">
        <v>91</v>
      </c>
      <c r="BS959" t="s">
        <v>9855</v>
      </c>
      <c r="BT959" t="str">
        <f>HYPERLINK("https%3A%2F%2Fwww.webofscience.com%2Fwos%2Fwoscc%2Ffull-record%2FWOS:A1992KE85000012","View Full Record in Web of Science")</f>
        <v>View Full Record in Web of Science</v>
      </c>
    </row>
    <row r="960" spans="1:72" x14ac:dyDescent="0.15">
      <c r="A960" t="s">
        <v>72</v>
      </c>
      <c r="B960" t="s">
        <v>9856</v>
      </c>
      <c r="C960" t="s">
        <v>74</v>
      </c>
      <c r="D960" t="s">
        <v>74</v>
      </c>
      <c r="E960" t="s">
        <v>74</v>
      </c>
      <c r="F960" t="s">
        <v>9856</v>
      </c>
      <c r="G960" t="s">
        <v>74</v>
      </c>
      <c r="H960" t="s">
        <v>74</v>
      </c>
      <c r="I960" t="s">
        <v>9857</v>
      </c>
      <c r="J960" t="s">
        <v>869</v>
      </c>
      <c r="K960" t="s">
        <v>74</v>
      </c>
      <c r="L960" t="s">
        <v>74</v>
      </c>
      <c r="M960" t="s">
        <v>77</v>
      </c>
      <c r="N960" t="s">
        <v>884</v>
      </c>
      <c r="O960" t="s">
        <v>9858</v>
      </c>
      <c r="P960" t="s">
        <v>9859</v>
      </c>
      <c r="Q960" t="s">
        <v>9860</v>
      </c>
      <c r="R960" t="s">
        <v>74</v>
      </c>
      <c r="S960" t="s">
        <v>74</v>
      </c>
      <c r="T960" t="s">
        <v>74</v>
      </c>
      <c r="U960" t="s">
        <v>9861</v>
      </c>
      <c r="V960" t="s">
        <v>9862</v>
      </c>
      <c r="W960" t="s">
        <v>9422</v>
      </c>
      <c r="X960" t="s">
        <v>138</v>
      </c>
      <c r="Y960" t="s">
        <v>9863</v>
      </c>
      <c r="Z960" t="s">
        <v>74</v>
      </c>
      <c r="AA960" t="s">
        <v>74</v>
      </c>
      <c r="AB960" t="s">
        <v>74</v>
      </c>
      <c r="AC960" t="s">
        <v>74</v>
      </c>
      <c r="AD960" t="s">
        <v>74</v>
      </c>
      <c r="AE960" t="s">
        <v>74</v>
      </c>
      <c r="AF960" t="s">
        <v>74</v>
      </c>
      <c r="AG960">
        <v>15</v>
      </c>
      <c r="AH960">
        <v>9</v>
      </c>
      <c r="AI960">
        <v>9</v>
      </c>
      <c r="AJ960">
        <v>0</v>
      </c>
      <c r="AK960">
        <v>0</v>
      </c>
      <c r="AL960" t="s">
        <v>873</v>
      </c>
      <c r="AM960" t="s">
        <v>140</v>
      </c>
      <c r="AN960" t="s">
        <v>874</v>
      </c>
      <c r="AO960" t="s">
        <v>875</v>
      </c>
      <c r="AP960" t="s">
        <v>74</v>
      </c>
      <c r="AQ960" t="s">
        <v>74</v>
      </c>
      <c r="AR960" t="s">
        <v>876</v>
      </c>
      <c r="AS960" t="s">
        <v>877</v>
      </c>
      <c r="AT960" t="s">
        <v>107</v>
      </c>
      <c r="AU960">
        <v>1992</v>
      </c>
      <c r="AV960">
        <v>54</v>
      </c>
      <c r="AW960">
        <v>10</v>
      </c>
      <c r="AX960" t="s">
        <v>74</v>
      </c>
      <c r="AY960" t="s">
        <v>74</v>
      </c>
      <c r="AZ960" t="s">
        <v>74</v>
      </c>
      <c r="BA960" t="s">
        <v>74</v>
      </c>
      <c r="BB960">
        <v>1355</v>
      </c>
      <c r="BC960">
        <v>1373</v>
      </c>
      <c r="BD960" t="s">
        <v>74</v>
      </c>
      <c r="BE960" t="s">
        <v>9864</v>
      </c>
      <c r="BF960" t="str">
        <f>HYPERLINK("http://dx.doi.org/10.1016/0021-9169(92)90045-M","http://dx.doi.org/10.1016/0021-9169(92)90045-M")</f>
        <v>http://dx.doi.org/10.1016/0021-9169(92)90045-M</v>
      </c>
      <c r="BG960" t="s">
        <v>74</v>
      </c>
      <c r="BH960" t="s">
        <v>74</v>
      </c>
      <c r="BI960">
        <v>19</v>
      </c>
      <c r="BJ960" t="s">
        <v>403</v>
      </c>
      <c r="BK960" t="s">
        <v>894</v>
      </c>
      <c r="BL960" t="s">
        <v>403</v>
      </c>
      <c r="BM960" t="s">
        <v>9865</v>
      </c>
      <c r="BN960" t="s">
        <v>74</v>
      </c>
      <c r="BO960" t="s">
        <v>74</v>
      </c>
      <c r="BP960" t="s">
        <v>74</v>
      </c>
      <c r="BQ960" t="s">
        <v>74</v>
      </c>
      <c r="BR960" t="s">
        <v>91</v>
      </c>
      <c r="BS960" t="s">
        <v>9866</v>
      </c>
      <c r="BT960" t="str">
        <f>HYPERLINK("https%3A%2F%2Fwww.webofscience.com%2Fwos%2Fwoscc%2Ffull-record%2FWOS:A1992JL54100017","View Full Record in Web of Science")</f>
        <v>View Full Record in Web of Science</v>
      </c>
    </row>
    <row r="961" spans="1:72" x14ac:dyDescent="0.15">
      <c r="A961" t="s">
        <v>72</v>
      </c>
      <c r="B961" t="s">
        <v>9867</v>
      </c>
      <c r="C961" t="s">
        <v>74</v>
      </c>
      <c r="D961" t="s">
        <v>74</v>
      </c>
      <c r="E961" t="s">
        <v>74</v>
      </c>
      <c r="F961" t="s">
        <v>9867</v>
      </c>
      <c r="G961" t="s">
        <v>74</v>
      </c>
      <c r="H961" t="s">
        <v>74</v>
      </c>
      <c r="I961" t="s">
        <v>9868</v>
      </c>
      <c r="J961" t="s">
        <v>3604</v>
      </c>
      <c r="K961" t="s">
        <v>74</v>
      </c>
      <c r="L961" t="s">
        <v>74</v>
      </c>
      <c r="M961" t="s">
        <v>77</v>
      </c>
      <c r="N961" t="s">
        <v>78</v>
      </c>
      <c r="O961" t="s">
        <v>74</v>
      </c>
      <c r="P961" t="s">
        <v>74</v>
      </c>
      <c r="Q961" t="s">
        <v>74</v>
      </c>
      <c r="R961" t="s">
        <v>74</v>
      </c>
      <c r="S961" t="s">
        <v>74</v>
      </c>
      <c r="T961" t="s">
        <v>74</v>
      </c>
      <c r="U961" t="s">
        <v>9869</v>
      </c>
      <c r="V961" t="s">
        <v>9870</v>
      </c>
      <c r="W961" t="s">
        <v>9871</v>
      </c>
      <c r="X961" t="s">
        <v>9872</v>
      </c>
      <c r="Y961" t="s">
        <v>74</v>
      </c>
      <c r="Z961" t="s">
        <v>74</v>
      </c>
      <c r="AA961" t="s">
        <v>9873</v>
      </c>
      <c r="AB961" t="s">
        <v>9874</v>
      </c>
      <c r="AC961" t="s">
        <v>74</v>
      </c>
      <c r="AD961" t="s">
        <v>74</v>
      </c>
      <c r="AE961" t="s">
        <v>74</v>
      </c>
      <c r="AF961" t="s">
        <v>74</v>
      </c>
      <c r="AG961">
        <v>31</v>
      </c>
      <c r="AH961">
        <v>10</v>
      </c>
      <c r="AI961">
        <v>10</v>
      </c>
      <c r="AJ961">
        <v>0</v>
      </c>
      <c r="AK961">
        <v>1</v>
      </c>
      <c r="AL961" t="s">
        <v>256</v>
      </c>
      <c r="AM961" t="s">
        <v>257</v>
      </c>
      <c r="AN961" t="s">
        <v>396</v>
      </c>
      <c r="AO961" t="s">
        <v>3611</v>
      </c>
      <c r="AP961" t="s">
        <v>3612</v>
      </c>
      <c r="AQ961" t="s">
        <v>74</v>
      </c>
      <c r="AR961" t="s">
        <v>3613</v>
      </c>
      <c r="AS961" t="s">
        <v>3614</v>
      </c>
      <c r="AT961" t="s">
        <v>9875</v>
      </c>
      <c r="AU961">
        <v>1992</v>
      </c>
      <c r="AV961">
        <v>97</v>
      </c>
      <c r="AW961" t="s">
        <v>9876</v>
      </c>
      <c r="AX961" t="s">
        <v>74</v>
      </c>
      <c r="AY961" t="s">
        <v>74</v>
      </c>
      <c r="AZ961" t="s">
        <v>74</v>
      </c>
      <c r="BA961" t="s">
        <v>74</v>
      </c>
      <c r="BB961">
        <v>14885</v>
      </c>
      <c r="BC961">
        <v>14896</v>
      </c>
      <c r="BD961" t="s">
        <v>74</v>
      </c>
      <c r="BE961" t="s">
        <v>9877</v>
      </c>
      <c r="BF961" t="str">
        <f>HYPERLINK("http://dx.doi.org/10.1029/92JA01191","http://dx.doi.org/10.1029/92JA01191")</f>
        <v>http://dx.doi.org/10.1029/92JA01191</v>
      </c>
      <c r="BG961" t="s">
        <v>74</v>
      </c>
      <c r="BH961" t="s">
        <v>74</v>
      </c>
      <c r="BI961">
        <v>12</v>
      </c>
      <c r="BJ961" t="s">
        <v>2327</v>
      </c>
      <c r="BK961" t="s">
        <v>88</v>
      </c>
      <c r="BL961" t="s">
        <v>2327</v>
      </c>
      <c r="BM961" t="s">
        <v>9878</v>
      </c>
      <c r="BN961" t="s">
        <v>74</v>
      </c>
      <c r="BO961" t="s">
        <v>74</v>
      </c>
      <c r="BP961" t="s">
        <v>74</v>
      </c>
      <c r="BQ961" t="s">
        <v>74</v>
      </c>
      <c r="BR961" t="s">
        <v>91</v>
      </c>
      <c r="BS961" t="s">
        <v>9879</v>
      </c>
      <c r="BT961" t="str">
        <f>HYPERLINK("https%3A%2F%2Fwww.webofscience.com%2Fwos%2Fwoscc%2Ffull-record%2FWOS:A1992JR00900009","View Full Record in Web of Science")</f>
        <v>View Full Record in Web of Science</v>
      </c>
    </row>
    <row r="962" spans="1:72" x14ac:dyDescent="0.15">
      <c r="A962" t="s">
        <v>72</v>
      </c>
      <c r="B962" t="s">
        <v>9880</v>
      </c>
      <c r="C962" t="s">
        <v>74</v>
      </c>
      <c r="D962" t="s">
        <v>74</v>
      </c>
      <c r="E962" t="s">
        <v>74</v>
      </c>
      <c r="F962" t="s">
        <v>9880</v>
      </c>
      <c r="G962" t="s">
        <v>74</v>
      </c>
      <c r="H962" t="s">
        <v>74</v>
      </c>
      <c r="I962" t="s">
        <v>9881</v>
      </c>
      <c r="J962" t="s">
        <v>9882</v>
      </c>
      <c r="K962" t="s">
        <v>74</v>
      </c>
      <c r="L962" t="s">
        <v>74</v>
      </c>
      <c r="M962" t="s">
        <v>77</v>
      </c>
      <c r="N962" t="s">
        <v>884</v>
      </c>
      <c r="O962" t="s">
        <v>9883</v>
      </c>
      <c r="P962" t="s">
        <v>9884</v>
      </c>
      <c r="Q962" t="s">
        <v>9885</v>
      </c>
      <c r="R962" t="s">
        <v>74</v>
      </c>
      <c r="S962" t="s">
        <v>74</v>
      </c>
      <c r="T962" t="s">
        <v>74</v>
      </c>
      <c r="U962" t="s">
        <v>74</v>
      </c>
      <c r="V962" t="s">
        <v>74</v>
      </c>
      <c r="W962" t="s">
        <v>74</v>
      </c>
      <c r="X962" t="s">
        <v>74</v>
      </c>
      <c r="Y962" t="s">
        <v>9886</v>
      </c>
      <c r="Z962" t="s">
        <v>74</v>
      </c>
      <c r="AA962" t="s">
        <v>74</v>
      </c>
      <c r="AB962" t="s">
        <v>74</v>
      </c>
      <c r="AC962" t="s">
        <v>74</v>
      </c>
      <c r="AD962" t="s">
        <v>74</v>
      </c>
      <c r="AE962" t="s">
        <v>74</v>
      </c>
      <c r="AF962" t="s">
        <v>74</v>
      </c>
      <c r="AG962">
        <v>0</v>
      </c>
      <c r="AH962">
        <v>1</v>
      </c>
      <c r="AI962">
        <v>1</v>
      </c>
      <c r="AJ962">
        <v>0</v>
      </c>
      <c r="AK962">
        <v>0</v>
      </c>
      <c r="AL962" t="s">
        <v>9887</v>
      </c>
      <c r="AM962" t="s">
        <v>9888</v>
      </c>
      <c r="AN962" t="s">
        <v>9889</v>
      </c>
      <c r="AO962" t="s">
        <v>9890</v>
      </c>
      <c r="AP962" t="s">
        <v>74</v>
      </c>
      <c r="AQ962" t="s">
        <v>74</v>
      </c>
      <c r="AR962" t="s">
        <v>9891</v>
      </c>
      <c r="AS962" t="s">
        <v>9892</v>
      </c>
      <c r="AT962" t="s">
        <v>107</v>
      </c>
      <c r="AU962">
        <v>1992</v>
      </c>
      <c r="AV962">
        <v>23</v>
      </c>
      <c r="AW962">
        <v>3</v>
      </c>
      <c r="AX962" t="s">
        <v>74</v>
      </c>
      <c r="AY962" t="s">
        <v>74</v>
      </c>
      <c r="AZ962" t="s">
        <v>74</v>
      </c>
      <c r="BA962" t="s">
        <v>74</v>
      </c>
      <c r="BB962">
        <v>158</v>
      </c>
      <c r="BC962">
        <v>159</v>
      </c>
      <c r="BD962" t="s">
        <v>74</v>
      </c>
      <c r="BE962" t="s">
        <v>9893</v>
      </c>
      <c r="BF962" t="str">
        <f>HYPERLINK("http://dx.doi.org/10.1080/09291019209360145","http://dx.doi.org/10.1080/09291019209360145")</f>
        <v>http://dx.doi.org/10.1080/09291019209360145</v>
      </c>
      <c r="BG962" t="s">
        <v>74</v>
      </c>
      <c r="BH962" t="s">
        <v>74</v>
      </c>
      <c r="BI962">
        <v>2</v>
      </c>
      <c r="BJ962" t="s">
        <v>9894</v>
      </c>
      <c r="BK962" t="s">
        <v>894</v>
      </c>
      <c r="BL962" t="s">
        <v>9895</v>
      </c>
      <c r="BM962" t="s">
        <v>9896</v>
      </c>
      <c r="BN962" t="s">
        <v>74</v>
      </c>
      <c r="BO962" t="s">
        <v>74</v>
      </c>
      <c r="BP962" t="s">
        <v>74</v>
      </c>
      <c r="BQ962" t="s">
        <v>74</v>
      </c>
      <c r="BR962" t="s">
        <v>91</v>
      </c>
      <c r="BS962" t="s">
        <v>9897</v>
      </c>
      <c r="BT962" t="str">
        <f>HYPERLINK("https%3A%2F%2Fwww.webofscience.com%2Fwos%2Fwoscc%2Ffull-record%2FWOS:A1992KE40900007","View Full Record in Web of Science")</f>
        <v>View Full Record in Web of Science</v>
      </c>
    </row>
    <row r="963" spans="1:72" x14ac:dyDescent="0.15">
      <c r="A963" t="s">
        <v>72</v>
      </c>
      <c r="B963" t="s">
        <v>9898</v>
      </c>
      <c r="C963" t="s">
        <v>74</v>
      </c>
      <c r="D963" t="s">
        <v>74</v>
      </c>
      <c r="E963" t="s">
        <v>74</v>
      </c>
      <c r="F963" t="s">
        <v>9898</v>
      </c>
      <c r="G963" t="s">
        <v>74</v>
      </c>
      <c r="H963" t="s">
        <v>74</v>
      </c>
      <c r="I963" t="s">
        <v>9899</v>
      </c>
      <c r="J963" t="s">
        <v>9882</v>
      </c>
      <c r="K963" t="s">
        <v>74</v>
      </c>
      <c r="L963" t="s">
        <v>74</v>
      </c>
      <c r="M963" t="s">
        <v>77</v>
      </c>
      <c r="N963" t="s">
        <v>884</v>
      </c>
      <c r="O963" t="s">
        <v>9883</v>
      </c>
      <c r="P963" t="s">
        <v>9884</v>
      </c>
      <c r="Q963" t="s">
        <v>9885</v>
      </c>
      <c r="R963" t="s">
        <v>74</v>
      </c>
      <c r="S963" t="s">
        <v>74</v>
      </c>
      <c r="T963" t="s">
        <v>74</v>
      </c>
      <c r="U963" t="s">
        <v>74</v>
      </c>
      <c r="V963" t="s">
        <v>74</v>
      </c>
      <c r="W963" t="s">
        <v>9900</v>
      </c>
      <c r="X963" t="s">
        <v>9901</v>
      </c>
      <c r="Y963" t="s">
        <v>9902</v>
      </c>
      <c r="Z963" t="s">
        <v>74</v>
      </c>
      <c r="AA963" t="s">
        <v>74</v>
      </c>
      <c r="AB963" t="s">
        <v>74</v>
      </c>
      <c r="AC963" t="s">
        <v>74</v>
      </c>
      <c r="AD963" t="s">
        <v>74</v>
      </c>
      <c r="AE963" t="s">
        <v>74</v>
      </c>
      <c r="AF963" t="s">
        <v>74</v>
      </c>
      <c r="AG963">
        <v>0</v>
      </c>
      <c r="AH963">
        <v>0</v>
      </c>
      <c r="AI963">
        <v>0</v>
      </c>
      <c r="AJ963">
        <v>0</v>
      </c>
      <c r="AK963">
        <v>0</v>
      </c>
      <c r="AL963" t="s">
        <v>9887</v>
      </c>
      <c r="AM963" t="s">
        <v>9888</v>
      </c>
      <c r="AN963" t="s">
        <v>9889</v>
      </c>
      <c r="AO963" t="s">
        <v>9890</v>
      </c>
      <c r="AP963" t="s">
        <v>74</v>
      </c>
      <c r="AQ963" t="s">
        <v>74</v>
      </c>
      <c r="AR963" t="s">
        <v>9891</v>
      </c>
      <c r="AS963" t="s">
        <v>9892</v>
      </c>
      <c r="AT963" t="s">
        <v>107</v>
      </c>
      <c r="AU963">
        <v>1992</v>
      </c>
      <c r="AV963">
        <v>23</v>
      </c>
      <c r="AW963">
        <v>3</v>
      </c>
      <c r="AX963" t="s">
        <v>74</v>
      </c>
      <c r="AY963" t="s">
        <v>74</v>
      </c>
      <c r="AZ963" t="s">
        <v>74</v>
      </c>
      <c r="BA963" t="s">
        <v>74</v>
      </c>
      <c r="BB963">
        <v>159</v>
      </c>
      <c r="BC963">
        <v>160</v>
      </c>
      <c r="BD963" t="s">
        <v>74</v>
      </c>
      <c r="BE963" t="s">
        <v>9903</v>
      </c>
      <c r="BF963" t="str">
        <f>HYPERLINK("http://dx.doi.org/10.1080/09291019209360146","http://dx.doi.org/10.1080/09291019209360146")</f>
        <v>http://dx.doi.org/10.1080/09291019209360146</v>
      </c>
      <c r="BG963" t="s">
        <v>74</v>
      </c>
      <c r="BH963" t="s">
        <v>74</v>
      </c>
      <c r="BI963">
        <v>2</v>
      </c>
      <c r="BJ963" t="s">
        <v>9894</v>
      </c>
      <c r="BK963" t="s">
        <v>894</v>
      </c>
      <c r="BL963" t="s">
        <v>9895</v>
      </c>
      <c r="BM963" t="s">
        <v>9896</v>
      </c>
      <c r="BN963" t="s">
        <v>74</v>
      </c>
      <c r="BO963" t="s">
        <v>74</v>
      </c>
      <c r="BP963" t="s">
        <v>74</v>
      </c>
      <c r="BQ963" t="s">
        <v>74</v>
      </c>
      <c r="BR963" t="s">
        <v>91</v>
      </c>
      <c r="BS963" t="s">
        <v>9904</v>
      </c>
      <c r="BT963" t="str">
        <f>HYPERLINK("https%3A%2F%2Fwww.webofscience.com%2Fwos%2Fwoscc%2Ffull-record%2FWOS:A1992KE40900008","View Full Record in Web of Science")</f>
        <v>View Full Record in Web of Science</v>
      </c>
    </row>
    <row r="964" spans="1:72" x14ac:dyDescent="0.15">
      <c r="A964" t="s">
        <v>72</v>
      </c>
      <c r="B964" t="s">
        <v>9905</v>
      </c>
      <c r="C964" t="s">
        <v>74</v>
      </c>
      <c r="D964" t="s">
        <v>74</v>
      </c>
      <c r="E964" t="s">
        <v>74</v>
      </c>
      <c r="F964" t="s">
        <v>9905</v>
      </c>
      <c r="G964" t="s">
        <v>74</v>
      </c>
      <c r="H964" t="s">
        <v>74</v>
      </c>
      <c r="I964" t="s">
        <v>9906</v>
      </c>
      <c r="J964" t="s">
        <v>950</v>
      </c>
      <c r="K964" t="s">
        <v>74</v>
      </c>
      <c r="L964" t="s">
        <v>74</v>
      </c>
      <c r="M964" t="s">
        <v>77</v>
      </c>
      <c r="N964" t="s">
        <v>78</v>
      </c>
      <c r="O964" t="s">
        <v>74</v>
      </c>
      <c r="P964" t="s">
        <v>74</v>
      </c>
      <c r="Q964" t="s">
        <v>74</v>
      </c>
      <c r="R964" t="s">
        <v>74</v>
      </c>
      <c r="S964" t="s">
        <v>74</v>
      </c>
      <c r="T964" t="s">
        <v>74</v>
      </c>
      <c r="U964" t="s">
        <v>9907</v>
      </c>
      <c r="V964" t="s">
        <v>9908</v>
      </c>
      <c r="W964" t="s">
        <v>9909</v>
      </c>
      <c r="X964" t="s">
        <v>9910</v>
      </c>
      <c r="Y964" t="s">
        <v>74</v>
      </c>
      <c r="Z964" t="s">
        <v>74</v>
      </c>
      <c r="AA964" t="s">
        <v>74</v>
      </c>
      <c r="AB964" t="s">
        <v>74</v>
      </c>
      <c r="AC964" t="s">
        <v>74</v>
      </c>
      <c r="AD964" t="s">
        <v>74</v>
      </c>
      <c r="AE964" t="s">
        <v>74</v>
      </c>
      <c r="AF964" t="s">
        <v>74</v>
      </c>
      <c r="AG964">
        <v>41</v>
      </c>
      <c r="AH964">
        <v>3</v>
      </c>
      <c r="AI964">
        <v>3</v>
      </c>
      <c r="AJ964">
        <v>1</v>
      </c>
      <c r="AK964">
        <v>1</v>
      </c>
      <c r="AL964" t="s">
        <v>956</v>
      </c>
      <c r="AM964" t="s">
        <v>957</v>
      </c>
      <c r="AN964" t="s">
        <v>958</v>
      </c>
      <c r="AO964" t="s">
        <v>959</v>
      </c>
      <c r="AP964" t="s">
        <v>74</v>
      </c>
      <c r="AQ964" t="s">
        <v>74</v>
      </c>
      <c r="AR964" t="s">
        <v>960</v>
      </c>
      <c r="AS964" t="s">
        <v>961</v>
      </c>
      <c r="AT964" t="s">
        <v>107</v>
      </c>
      <c r="AU964">
        <v>1992</v>
      </c>
      <c r="AV964">
        <v>22</v>
      </c>
      <c r="AW964">
        <v>10</v>
      </c>
      <c r="AX964" t="s">
        <v>74</v>
      </c>
      <c r="AY964" t="s">
        <v>74</v>
      </c>
      <c r="AZ964" t="s">
        <v>74</v>
      </c>
      <c r="BA964" t="s">
        <v>74</v>
      </c>
      <c r="BB964">
        <v>1129</v>
      </c>
      <c r="BC964">
        <v>1157</v>
      </c>
      <c r="BD964" t="s">
        <v>74</v>
      </c>
      <c r="BE964" t="s">
        <v>9911</v>
      </c>
      <c r="BF964" t="str">
        <f>HYPERLINK("http://dx.doi.org/10.1175/1520-0485(1992)022&lt;1129:EROODW&gt;2.0.CO;2","http://dx.doi.org/10.1175/1520-0485(1992)022&lt;1129:EROODW&gt;2.0.CO;2")</f>
        <v>http://dx.doi.org/10.1175/1520-0485(1992)022&lt;1129:EROODW&gt;2.0.CO;2</v>
      </c>
      <c r="BG964" t="s">
        <v>74</v>
      </c>
      <c r="BH964" t="s">
        <v>74</v>
      </c>
      <c r="BI964">
        <v>29</v>
      </c>
      <c r="BJ964" t="s">
        <v>963</v>
      </c>
      <c r="BK964" t="s">
        <v>88</v>
      </c>
      <c r="BL964" t="s">
        <v>963</v>
      </c>
      <c r="BM964" t="s">
        <v>9912</v>
      </c>
      <c r="BN964" t="s">
        <v>74</v>
      </c>
      <c r="BO964" t="s">
        <v>965</v>
      </c>
      <c r="BP964" t="s">
        <v>74</v>
      </c>
      <c r="BQ964" t="s">
        <v>74</v>
      </c>
      <c r="BR964" t="s">
        <v>91</v>
      </c>
      <c r="BS964" t="s">
        <v>9913</v>
      </c>
      <c r="BT964" t="str">
        <f>HYPERLINK("https%3A%2F%2Fwww.webofscience.com%2Fwos%2Fwoscc%2Ffull-record%2FWOS:A1992JU78500004","View Full Record in Web of Science")</f>
        <v>View Full Record in Web of Science</v>
      </c>
    </row>
    <row r="965" spans="1:72" x14ac:dyDescent="0.15">
      <c r="A965" t="s">
        <v>72</v>
      </c>
      <c r="B965" t="s">
        <v>9914</v>
      </c>
      <c r="C965" t="s">
        <v>74</v>
      </c>
      <c r="D965" t="s">
        <v>74</v>
      </c>
      <c r="E965" t="s">
        <v>74</v>
      </c>
      <c r="F965" t="s">
        <v>9914</v>
      </c>
      <c r="G965" t="s">
        <v>74</v>
      </c>
      <c r="H965" t="s">
        <v>74</v>
      </c>
      <c r="I965" t="s">
        <v>9915</v>
      </c>
      <c r="J965" t="s">
        <v>9916</v>
      </c>
      <c r="K965" t="s">
        <v>74</v>
      </c>
      <c r="L965" t="s">
        <v>74</v>
      </c>
      <c r="M965" t="s">
        <v>77</v>
      </c>
      <c r="N965" t="s">
        <v>78</v>
      </c>
      <c r="O965" t="s">
        <v>74</v>
      </c>
      <c r="P965" t="s">
        <v>74</v>
      </c>
      <c r="Q965" t="s">
        <v>74</v>
      </c>
      <c r="R965" t="s">
        <v>74</v>
      </c>
      <c r="S965" t="s">
        <v>74</v>
      </c>
      <c r="T965" t="s">
        <v>74</v>
      </c>
      <c r="U965" t="s">
        <v>9917</v>
      </c>
      <c r="V965" t="s">
        <v>9918</v>
      </c>
      <c r="W965" t="s">
        <v>9919</v>
      </c>
      <c r="X965" t="s">
        <v>74</v>
      </c>
      <c r="Y965" t="s">
        <v>9920</v>
      </c>
      <c r="Z965" t="s">
        <v>74</v>
      </c>
      <c r="AA965" t="s">
        <v>74</v>
      </c>
      <c r="AB965" t="s">
        <v>74</v>
      </c>
      <c r="AC965" t="s">
        <v>74</v>
      </c>
      <c r="AD965" t="s">
        <v>74</v>
      </c>
      <c r="AE965" t="s">
        <v>74</v>
      </c>
      <c r="AF965" t="s">
        <v>74</v>
      </c>
      <c r="AG965">
        <v>21</v>
      </c>
      <c r="AH965">
        <v>2</v>
      </c>
      <c r="AI965">
        <v>2</v>
      </c>
      <c r="AJ965">
        <v>0</v>
      </c>
      <c r="AK965">
        <v>0</v>
      </c>
      <c r="AL965" t="s">
        <v>873</v>
      </c>
      <c r="AM965" t="s">
        <v>140</v>
      </c>
      <c r="AN965" t="s">
        <v>874</v>
      </c>
      <c r="AO965" t="s">
        <v>9921</v>
      </c>
      <c r="AP965" t="s">
        <v>74</v>
      </c>
      <c r="AQ965" t="s">
        <v>74</v>
      </c>
      <c r="AR965" t="s">
        <v>9922</v>
      </c>
      <c r="AS965" t="s">
        <v>9923</v>
      </c>
      <c r="AT965" t="s">
        <v>107</v>
      </c>
      <c r="AU965">
        <v>1992</v>
      </c>
      <c r="AV965">
        <v>48</v>
      </c>
      <c r="AW965">
        <v>4</v>
      </c>
      <c r="AX965" t="s">
        <v>74</v>
      </c>
      <c r="AY965" t="s">
        <v>74</v>
      </c>
      <c r="AZ965" t="s">
        <v>74</v>
      </c>
      <c r="BA965" t="s">
        <v>74</v>
      </c>
      <c r="BB965">
        <v>363</v>
      </c>
      <c r="BC965">
        <v>375</v>
      </c>
      <c r="BD965" t="s">
        <v>74</v>
      </c>
      <c r="BE965" t="s">
        <v>9924</v>
      </c>
      <c r="BF965" t="str">
        <f>HYPERLINK("http://dx.doi.org/10.1016/0022-4073(92)90056-A","http://dx.doi.org/10.1016/0022-4073(92)90056-A")</f>
        <v>http://dx.doi.org/10.1016/0022-4073(92)90056-A</v>
      </c>
      <c r="BG965" t="s">
        <v>74</v>
      </c>
      <c r="BH965" t="s">
        <v>74</v>
      </c>
      <c r="BI965">
        <v>13</v>
      </c>
      <c r="BJ965" t="s">
        <v>9925</v>
      </c>
      <c r="BK965" t="s">
        <v>88</v>
      </c>
      <c r="BL965" t="s">
        <v>9925</v>
      </c>
      <c r="BM965" t="s">
        <v>9926</v>
      </c>
      <c r="BN965" t="s">
        <v>74</v>
      </c>
      <c r="BO965" t="s">
        <v>74</v>
      </c>
      <c r="BP965" t="s">
        <v>74</v>
      </c>
      <c r="BQ965" t="s">
        <v>74</v>
      </c>
      <c r="BR965" t="s">
        <v>91</v>
      </c>
      <c r="BS965" t="s">
        <v>9927</v>
      </c>
      <c r="BT965" t="str">
        <f>HYPERLINK("https%3A%2F%2Fwww.webofscience.com%2Fwos%2Fwoscc%2Ffull-record%2FWOS:A1992JQ79900002","View Full Record in Web of Science")</f>
        <v>View Full Record in Web of Science</v>
      </c>
    </row>
    <row r="966" spans="1:72" x14ac:dyDescent="0.15">
      <c r="A966" t="s">
        <v>72</v>
      </c>
      <c r="B966" t="s">
        <v>9928</v>
      </c>
      <c r="C966" t="s">
        <v>74</v>
      </c>
      <c r="D966" t="s">
        <v>74</v>
      </c>
      <c r="E966" t="s">
        <v>74</v>
      </c>
      <c r="F966" t="s">
        <v>9928</v>
      </c>
      <c r="G966" t="s">
        <v>74</v>
      </c>
      <c r="H966" t="s">
        <v>74</v>
      </c>
      <c r="I966" t="s">
        <v>9929</v>
      </c>
      <c r="J966" t="s">
        <v>9930</v>
      </c>
      <c r="K966" t="s">
        <v>74</v>
      </c>
      <c r="L966" t="s">
        <v>74</v>
      </c>
      <c r="M966" t="s">
        <v>77</v>
      </c>
      <c r="N966" t="s">
        <v>884</v>
      </c>
      <c r="O966" t="s">
        <v>9931</v>
      </c>
      <c r="P966" t="s">
        <v>9932</v>
      </c>
      <c r="Q966" t="s">
        <v>9933</v>
      </c>
      <c r="R966" t="s">
        <v>74</v>
      </c>
      <c r="S966" t="s">
        <v>9934</v>
      </c>
      <c r="T966" t="s">
        <v>74</v>
      </c>
      <c r="U966" t="s">
        <v>9935</v>
      </c>
      <c r="V966" t="s">
        <v>9936</v>
      </c>
      <c r="W966" t="s">
        <v>9937</v>
      </c>
      <c r="X966" t="s">
        <v>74</v>
      </c>
      <c r="Y966" t="s">
        <v>9938</v>
      </c>
      <c r="Z966" t="s">
        <v>74</v>
      </c>
      <c r="AA966" t="s">
        <v>9939</v>
      </c>
      <c r="AB966" t="s">
        <v>9940</v>
      </c>
      <c r="AC966" t="s">
        <v>74</v>
      </c>
      <c r="AD966" t="s">
        <v>74</v>
      </c>
      <c r="AE966" t="s">
        <v>74</v>
      </c>
      <c r="AF966" t="s">
        <v>74</v>
      </c>
      <c r="AG966">
        <v>12</v>
      </c>
      <c r="AH966">
        <v>24</v>
      </c>
      <c r="AI966">
        <v>25</v>
      </c>
      <c r="AJ966">
        <v>2</v>
      </c>
      <c r="AK966">
        <v>3</v>
      </c>
      <c r="AL966" t="s">
        <v>119</v>
      </c>
      <c r="AM966" t="s">
        <v>120</v>
      </c>
      <c r="AN966" t="s">
        <v>121</v>
      </c>
      <c r="AO966" t="s">
        <v>9941</v>
      </c>
      <c r="AP966" t="s">
        <v>74</v>
      </c>
      <c r="AQ966" t="s">
        <v>74</v>
      </c>
      <c r="AR966" t="s">
        <v>9942</v>
      </c>
      <c r="AS966" t="s">
        <v>9943</v>
      </c>
      <c r="AT966" t="s">
        <v>107</v>
      </c>
      <c r="AU966">
        <v>1992</v>
      </c>
      <c r="AV966">
        <v>44</v>
      </c>
      <c r="AW966" t="s">
        <v>344</v>
      </c>
      <c r="AX966" t="s">
        <v>74</v>
      </c>
      <c r="AY966" t="s">
        <v>74</v>
      </c>
      <c r="AZ966" t="s">
        <v>74</v>
      </c>
      <c r="BA966" t="s">
        <v>74</v>
      </c>
      <c r="BB966">
        <v>2797</v>
      </c>
      <c r="BC966">
        <v>2808</v>
      </c>
      <c r="BD966" t="s">
        <v>74</v>
      </c>
      <c r="BE966" t="s">
        <v>9944</v>
      </c>
      <c r="BF966" t="str">
        <f>HYPERLINK("http://dx.doi.org/10.1016/0167-6105(92)90073-J","http://dx.doi.org/10.1016/0167-6105(92)90073-J")</f>
        <v>http://dx.doi.org/10.1016/0167-6105(92)90073-J</v>
      </c>
      <c r="BG966" t="s">
        <v>74</v>
      </c>
      <c r="BH966" t="s">
        <v>74</v>
      </c>
      <c r="BI966">
        <v>12</v>
      </c>
      <c r="BJ966" t="s">
        <v>9945</v>
      </c>
      <c r="BK966" t="s">
        <v>894</v>
      </c>
      <c r="BL966" t="s">
        <v>9946</v>
      </c>
      <c r="BM966" t="s">
        <v>9947</v>
      </c>
      <c r="BN966" t="s">
        <v>74</v>
      </c>
      <c r="BO966" t="s">
        <v>74</v>
      </c>
      <c r="BP966" t="s">
        <v>74</v>
      </c>
      <c r="BQ966" t="s">
        <v>74</v>
      </c>
      <c r="BR966" t="s">
        <v>91</v>
      </c>
      <c r="BS966" t="s">
        <v>9948</v>
      </c>
      <c r="BT966" t="str">
        <f>HYPERLINK("https%3A%2F%2Fwww.webofscience.com%2Fwos%2Fwoscc%2Ffull-record%2FWOS:A1992KA51600051","View Full Record in Web of Science")</f>
        <v>View Full Record in Web of Science</v>
      </c>
    </row>
    <row r="967" spans="1:72" x14ac:dyDescent="0.15">
      <c r="A967" t="s">
        <v>72</v>
      </c>
      <c r="B967" t="s">
        <v>7920</v>
      </c>
      <c r="C967" t="s">
        <v>74</v>
      </c>
      <c r="D967" t="s">
        <v>74</v>
      </c>
      <c r="E967" t="s">
        <v>74</v>
      </c>
      <c r="F967" t="s">
        <v>7920</v>
      </c>
      <c r="G967" t="s">
        <v>74</v>
      </c>
      <c r="H967" t="s">
        <v>74</v>
      </c>
      <c r="I967" t="s">
        <v>9949</v>
      </c>
      <c r="J967" t="s">
        <v>7922</v>
      </c>
      <c r="K967" t="s">
        <v>74</v>
      </c>
      <c r="L967" t="s">
        <v>74</v>
      </c>
      <c r="M967" t="s">
        <v>77</v>
      </c>
      <c r="N967" t="s">
        <v>78</v>
      </c>
      <c r="O967" t="s">
        <v>74</v>
      </c>
      <c r="P967" t="s">
        <v>74</v>
      </c>
      <c r="Q967" t="s">
        <v>74</v>
      </c>
      <c r="R967" t="s">
        <v>74</v>
      </c>
      <c r="S967" t="s">
        <v>74</v>
      </c>
      <c r="T967" t="s">
        <v>74</v>
      </c>
      <c r="U967" t="s">
        <v>74</v>
      </c>
      <c r="V967" t="s">
        <v>74</v>
      </c>
      <c r="W967" t="s">
        <v>74</v>
      </c>
      <c r="X967" t="s">
        <v>74</v>
      </c>
      <c r="Y967" t="s">
        <v>7924</v>
      </c>
      <c r="Z967" t="s">
        <v>74</v>
      </c>
      <c r="AA967" t="s">
        <v>74</v>
      </c>
      <c r="AB967" t="s">
        <v>74</v>
      </c>
      <c r="AC967" t="s">
        <v>74</v>
      </c>
      <c r="AD967" t="s">
        <v>74</v>
      </c>
      <c r="AE967" t="s">
        <v>74</v>
      </c>
      <c r="AF967" t="s">
        <v>74</v>
      </c>
      <c r="AG967">
        <v>10</v>
      </c>
      <c r="AH967">
        <v>8</v>
      </c>
      <c r="AI967">
        <v>8</v>
      </c>
      <c r="AJ967">
        <v>0</v>
      </c>
      <c r="AK967">
        <v>3</v>
      </c>
      <c r="AL967" t="s">
        <v>1583</v>
      </c>
      <c r="AM967" t="s">
        <v>430</v>
      </c>
      <c r="AN967" t="s">
        <v>1584</v>
      </c>
      <c r="AO967" t="s">
        <v>7925</v>
      </c>
      <c r="AP967" t="s">
        <v>74</v>
      </c>
      <c r="AQ967" t="s">
        <v>74</v>
      </c>
      <c r="AR967" t="s">
        <v>7922</v>
      </c>
      <c r="AS967" t="s">
        <v>7926</v>
      </c>
      <c r="AT967" t="s">
        <v>107</v>
      </c>
      <c r="AU967">
        <v>1992</v>
      </c>
      <c r="AV967">
        <v>24</v>
      </c>
      <c r="AW967" t="s">
        <v>74</v>
      </c>
      <c r="AX967">
        <v>4</v>
      </c>
      <c r="AY967" t="s">
        <v>74</v>
      </c>
      <c r="AZ967" t="s">
        <v>74</v>
      </c>
      <c r="BA967" t="s">
        <v>74</v>
      </c>
      <c r="BB967">
        <v>377</v>
      </c>
      <c r="BC967">
        <v>381</v>
      </c>
      <c r="BD967" t="s">
        <v>74</v>
      </c>
      <c r="BE967" t="s">
        <v>9950</v>
      </c>
      <c r="BF967" t="str">
        <f>HYPERLINK("http://dx.doi.org/10.1017/S0024282992000495","http://dx.doi.org/10.1017/S0024282992000495")</f>
        <v>http://dx.doi.org/10.1017/S0024282992000495</v>
      </c>
      <c r="BG967" t="s">
        <v>74</v>
      </c>
      <c r="BH967" t="s">
        <v>74</v>
      </c>
      <c r="BI967">
        <v>5</v>
      </c>
      <c r="BJ967" t="s">
        <v>7927</v>
      </c>
      <c r="BK967" t="s">
        <v>88</v>
      </c>
      <c r="BL967" t="s">
        <v>7927</v>
      </c>
      <c r="BM967" t="s">
        <v>9951</v>
      </c>
      <c r="BN967" t="s">
        <v>74</v>
      </c>
      <c r="BO967" t="s">
        <v>74</v>
      </c>
      <c r="BP967" t="s">
        <v>74</v>
      </c>
      <c r="BQ967" t="s">
        <v>74</v>
      </c>
      <c r="BR967" t="s">
        <v>91</v>
      </c>
      <c r="BS967" t="s">
        <v>9952</v>
      </c>
      <c r="BT967" t="str">
        <f>HYPERLINK("https%3A%2F%2Fwww.webofscience.com%2Fwos%2Fwoscc%2Ffull-record%2FWOS:A1992JV43500004","View Full Record in Web of Science")</f>
        <v>View Full Record in Web of Science</v>
      </c>
    </row>
    <row r="968" spans="1:72" x14ac:dyDescent="0.15">
      <c r="A968" t="s">
        <v>72</v>
      </c>
      <c r="B968" t="s">
        <v>9953</v>
      </c>
      <c r="C968" t="s">
        <v>74</v>
      </c>
      <c r="D968" t="s">
        <v>74</v>
      </c>
      <c r="E968" t="s">
        <v>74</v>
      </c>
      <c r="F968" t="s">
        <v>9953</v>
      </c>
      <c r="G968" t="s">
        <v>74</v>
      </c>
      <c r="H968" t="s">
        <v>74</v>
      </c>
      <c r="I968" t="s">
        <v>9954</v>
      </c>
      <c r="J968" t="s">
        <v>1085</v>
      </c>
      <c r="K968" t="s">
        <v>74</v>
      </c>
      <c r="L968" t="s">
        <v>74</v>
      </c>
      <c r="M968" t="s">
        <v>77</v>
      </c>
      <c r="N968" t="s">
        <v>78</v>
      </c>
      <c r="O968" t="s">
        <v>74</v>
      </c>
      <c r="P968" t="s">
        <v>74</v>
      </c>
      <c r="Q968" t="s">
        <v>74</v>
      </c>
      <c r="R968" t="s">
        <v>74</v>
      </c>
      <c r="S968" t="s">
        <v>74</v>
      </c>
      <c r="T968" t="s">
        <v>74</v>
      </c>
      <c r="U968" t="s">
        <v>9955</v>
      </c>
      <c r="V968" t="s">
        <v>9956</v>
      </c>
      <c r="W968" t="s">
        <v>74</v>
      </c>
      <c r="X968" t="s">
        <v>74</v>
      </c>
      <c r="Y968" t="s">
        <v>9957</v>
      </c>
      <c r="Z968" t="s">
        <v>74</v>
      </c>
      <c r="AA968" t="s">
        <v>9958</v>
      </c>
      <c r="AB968" t="s">
        <v>9959</v>
      </c>
      <c r="AC968" t="s">
        <v>74</v>
      </c>
      <c r="AD968" t="s">
        <v>74</v>
      </c>
      <c r="AE968" t="s">
        <v>74</v>
      </c>
      <c r="AF968" t="s">
        <v>74</v>
      </c>
      <c r="AG968">
        <v>50</v>
      </c>
      <c r="AH968">
        <v>14</v>
      </c>
      <c r="AI968">
        <v>15</v>
      </c>
      <c r="AJ968">
        <v>0</v>
      </c>
      <c r="AK968">
        <v>5</v>
      </c>
      <c r="AL968" t="s">
        <v>1092</v>
      </c>
      <c r="AM968" t="s">
        <v>1093</v>
      </c>
      <c r="AN968" t="s">
        <v>1094</v>
      </c>
      <c r="AO968" t="s">
        <v>1095</v>
      </c>
      <c r="AP968" t="s">
        <v>74</v>
      </c>
      <c r="AQ968" t="s">
        <v>74</v>
      </c>
      <c r="AR968" t="s">
        <v>1096</v>
      </c>
      <c r="AS968" t="s">
        <v>1097</v>
      </c>
      <c r="AT968" t="s">
        <v>107</v>
      </c>
      <c r="AU968">
        <v>1992</v>
      </c>
      <c r="AV968">
        <v>88</v>
      </c>
      <c r="AW968">
        <v>1</v>
      </c>
      <c r="AX968" t="s">
        <v>74</v>
      </c>
      <c r="AY968" t="s">
        <v>74</v>
      </c>
      <c r="AZ968" t="s">
        <v>74</v>
      </c>
      <c r="BA968" t="s">
        <v>74</v>
      </c>
      <c r="BB968">
        <v>33</v>
      </c>
      <c r="BC968">
        <v>40</v>
      </c>
      <c r="BD968" t="s">
        <v>74</v>
      </c>
      <c r="BE968" t="s">
        <v>9960</v>
      </c>
      <c r="BF968" t="str">
        <f>HYPERLINK("http://dx.doi.org/10.3354/meps088033","http://dx.doi.org/10.3354/meps088033")</f>
        <v>http://dx.doi.org/10.3354/meps088033</v>
      </c>
      <c r="BG968" t="s">
        <v>74</v>
      </c>
      <c r="BH968" t="s">
        <v>74</v>
      </c>
      <c r="BI968">
        <v>8</v>
      </c>
      <c r="BJ968" t="s">
        <v>1099</v>
      </c>
      <c r="BK968" t="s">
        <v>88</v>
      </c>
      <c r="BL968" t="s">
        <v>1100</v>
      </c>
      <c r="BM968" t="s">
        <v>9961</v>
      </c>
      <c r="BN968" t="s">
        <v>74</v>
      </c>
      <c r="BO968" t="s">
        <v>169</v>
      </c>
      <c r="BP968" t="s">
        <v>74</v>
      </c>
      <c r="BQ968" t="s">
        <v>74</v>
      </c>
      <c r="BR968" t="s">
        <v>91</v>
      </c>
      <c r="BS968" t="s">
        <v>9962</v>
      </c>
      <c r="BT968" t="str">
        <f>HYPERLINK("https%3A%2F%2Fwww.webofscience.com%2Fwos%2Fwoscc%2Ffull-record%2FWOS:A1992KC64000004","View Full Record in Web of Science")</f>
        <v>View Full Record in Web of Science</v>
      </c>
    </row>
    <row r="969" spans="1:72" x14ac:dyDescent="0.15">
      <c r="A969" t="s">
        <v>72</v>
      </c>
      <c r="B969" t="s">
        <v>9963</v>
      </c>
      <c r="C969" t="s">
        <v>74</v>
      </c>
      <c r="D969" t="s">
        <v>74</v>
      </c>
      <c r="E969" t="s">
        <v>74</v>
      </c>
      <c r="F969" t="s">
        <v>9963</v>
      </c>
      <c r="G969" t="s">
        <v>74</v>
      </c>
      <c r="H969" t="s">
        <v>74</v>
      </c>
      <c r="I969" t="s">
        <v>9964</v>
      </c>
      <c r="J969" t="s">
        <v>1085</v>
      </c>
      <c r="K969" t="s">
        <v>74</v>
      </c>
      <c r="L969" t="s">
        <v>74</v>
      </c>
      <c r="M969" t="s">
        <v>77</v>
      </c>
      <c r="N969" t="s">
        <v>78</v>
      </c>
      <c r="O969" t="s">
        <v>74</v>
      </c>
      <c r="P969" t="s">
        <v>74</v>
      </c>
      <c r="Q969" t="s">
        <v>74</v>
      </c>
      <c r="R969" t="s">
        <v>74</v>
      </c>
      <c r="S969" t="s">
        <v>74</v>
      </c>
      <c r="T969" t="s">
        <v>74</v>
      </c>
      <c r="U969" t="s">
        <v>9965</v>
      </c>
      <c r="V969" t="s">
        <v>9966</v>
      </c>
      <c r="W969" t="s">
        <v>74</v>
      </c>
      <c r="X969" t="s">
        <v>74</v>
      </c>
      <c r="Y969" t="s">
        <v>9967</v>
      </c>
      <c r="Z969" t="s">
        <v>74</v>
      </c>
      <c r="AA969" t="s">
        <v>1280</v>
      </c>
      <c r="AB969" t="s">
        <v>1281</v>
      </c>
      <c r="AC969" t="s">
        <v>74</v>
      </c>
      <c r="AD969" t="s">
        <v>74</v>
      </c>
      <c r="AE969" t="s">
        <v>74</v>
      </c>
      <c r="AF969" t="s">
        <v>74</v>
      </c>
      <c r="AG969">
        <v>76</v>
      </c>
      <c r="AH969">
        <v>46</v>
      </c>
      <c r="AI969">
        <v>48</v>
      </c>
      <c r="AJ969">
        <v>0</v>
      </c>
      <c r="AK969">
        <v>4</v>
      </c>
      <c r="AL969" t="s">
        <v>1092</v>
      </c>
      <c r="AM969" t="s">
        <v>1093</v>
      </c>
      <c r="AN969" t="s">
        <v>1094</v>
      </c>
      <c r="AO969" t="s">
        <v>1095</v>
      </c>
      <c r="AP969" t="s">
        <v>7952</v>
      </c>
      <c r="AQ969" t="s">
        <v>74</v>
      </c>
      <c r="AR969" t="s">
        <v>1096</v>
      </c>
      <c r="AS969" t="s">
        <v>1097</v>
      </c>
      <c r="AT969" t="s">
        <v>107</v>
      </c>
      <c r="AU969">
        <v>1992</v>
      </c>
      <c r="AV969">
        <v>88</v>
      </c>
      <c r="AW969">
        <v>1</v>
      </c>
      <c r="AX969" t="s">
        <v>74</v>
      </c>
      <c r="AY969" t="s">
        <v>74</v>
      </c>
      <c r="AZ969" t="s">
        <v>74</v>
      </c>
      <c r="BA969" t="s">
        <v>74</v>
      </c>
      <c r="BB969">
        <v>41</v>
      </c>
      <c r="BC969">
        <v>53</v>
      </c>
      <c r="BD969" t="s">
        <v>74</v>
      </c>
      <c r="BE969" t="s">
        <v>9968</v>
      </c>
      <c r="BF969" t="str">
        <f>HYPERLINK("http://dx.doi.org/10.3354/meps088041","http://dx.doi.org/10.3354/meps088041")</f>
        <v>http://dx.doi.org/10.3354/meps088041</v>
      </c>
      <c r="BG969" t="s">
        <v>74</v>
      </c>
      <c r="BH969" t="s">
        <v>74</v>
      </c>
      <c r="BI969">
        <v>13</v>
      </c>
      <c r="BJ969" t="s">
        <v>1099</v>
      </c>
      <c r="BK969" t="s">
        <v>88</v>
      </c>
      <c r="BL969" t="s">
        <v>1100</v>
      </c>
      <c r="BM969" t="s">
        <v>9961</v>
      </c>
      <c r="BN969" t="s">
        <v>74</v>
      </c>
      <c r="BO969" t="s">
        <v>169</v>
      </c>
      <c r="BP969" t="s">
        <v>74</v>
      </c>
      <c r="BQ969" t="s">
        <v>74</v>
      </c>
      <c r="BR969" t="s">
        <v>91</v>
      </c>
      <c r="BS969" t="s">
        <v>9969</v>
      </c>
      <c r="BT969" t="str">
        <f>HYPERLINK("https%3A%2F%2Fwww.webofscience.com%2Fwos%2Fwoscc%2Ffull-record%2FWOS:A1992KC64000005","View Full Record in Web of Science")</f>
        <v>View Full Record in Web of Science</v>
      </c>
    </row>
    <row r="970" spans="1:72" x14ac:dyDescent="0.15">
      <c r="A970" t="s">
        <v>72</v>
      </c>
      <c r="B970" t="s">
        <v>9970</v>
      </c>
      <c r="C970" t="s">
        <v>74</v>
      </c>
      <c r="D970" t="s">
        <v>74</v>
      </c>
      <c r="E970" t="s">
        <v>74</v>
      </c>
      <c r="F970" t="s">
        <v>9970</v>
      </c>
      <c r="G970" t="s">
        <v>74</v>
      </c>
      <c r="H970" t="s">
        <v>74</v>
      </c>
      <c r="I970" t="s">
        <v>9971</v>
      </c>
      <c r="J970" t="s">
        <v>200</v>
      </c>
      <c r="K970" t="s">
        <v>74</v>
      </c>
      <c r="L970" t="s">
        <v>74</v>
      </c>
      <c r="M970" t="s">
        <v>77</v>
      </c>
      <c r="N970" t="s">
        <v>78</v>
      </c>
      <c r="O970" t="s">
        <v>74</v>
      </c>
      <c r="P970" t="s">
        <v>74</v>
      </c>
      <c r="Q970" t="s">
        <v>74</v>
      </c>
      <c r="R970" t="s">
        <v>74</v>
      </c>
      <c r="S970" t="s">
        <v>74</v>
      </c>
      <c r="T970" t="s">
        <v>74</v>
      </c>
      <c r="U970" t="s">
        <v>9972</v>
      </c>
      <c r="V970" t="s">
        <v>9973</v>
      </c>
      <c r="W970" t="s">
        <v>74</v>
      </c>
      <c r="X970" t="s">
        <v>74</v>
      </c>
      <c r="Y970" t="s">
        <v>9974</v>
      </c>
      <c r="Z970" t="s">
        <v>74</v>
      </c>
      <c r="AA970" t="s">
        <v>74</v>
      </c>
      <c r="AB970" t="s">
        <v>74</v>
      </c>
      <c r="AC970" t="s">
        <v>74</v>
      </c>
      <c r="AD970" t="s">
        <v>74</v>
      </c>
      <c r="AE970" t="s">
        <v>74</v>
      </c>
      <c r="AF970" t="s">
        <v>74</v>
      </c>
      <c r="AG970">
        <v>39</v>
      </c>
      <c r="AH970">
        <v>37</v>
      </c>
      <c r="AI970">
        <v>38</v>
      </c>
      <c r="AJ970">
        <v>0</v>
      </c>
      <c r="AK970">
        <v>5</v>
      </c>
      <c r="AL970" t="s">
        <v>119</v>
      </c>
      <c r="AM970" t="s">
        <v>120</v>
      </c>
      <c r="AN970" t="s">
        <v>121</v>
      </c>
      <c r="AO970" t="s">
        <v>207</v>
      </c>
      <c r="AP970" t="s">
        <v>74</v>
      </c>
      <c r="AQ970" t="s">
        <v>74</v>
      </c>
      <c r="AR970" t="s">
        <v>208</v>
      </c>
      <c r="AS970" t="s">
        <v>209</v>
      </c>
      <c r="AT970" t="s">
        <v>107</v>
      </c>
      <c r="AU970">
        <v>1992</v>
      </c>
      <c r="AV970">
        <v>108</v>
      </c>
      <c r="AW970">
        <v>2</v>
      </c>
      <c r="AX970" t="s">
        <v>74</v>
      </c>
      <c r="AY970" t="s">
        <v>74</v>
      </c>
      <c r="AZ970" t="s">
        <v>74</v>
      </c>
      <c r="BA970" t="s">
        <v>74</v>
      </c>
      <c r="BB970">
        <v>209</v>
      </c>
      <c r="BC970">
        <v>217</v>
      </c>
      <c r="BD970" t="s">
        <v>74</v>
      </c>
      <c r="BE970" t="s">
        <v>9975</v>
      </c>
      <c r="BF970" t="str">
        <f>HYPERLINK("http://dx.doi.org/10.1016/0025-3227(92)90173-F","http://dx.doi.org/10.1016/0025-3227(92)90173-F")</f>
        <v>http://dx.doi.org/10.1016/0025-3227(92)90173-F</v>
      </c>
      <c r="BG970" t="s">
        <v>74</v>
      </c>
      <c r="BH970" t="s">
        <v>74</v>
      </c>
      <c r="BI970">
        <v>9</v>
      </c>
      <c r="BJ970" t="s">
        <v>212</v>
      </c>
      <c r="BK970" t="s">
        <v>88</v>
      </c>
      <c r="BL970" t="s">
        <v>213</v>
      </c>
      <c r="BM970" t="s">
        <v>9976</v>
      </c>
      <c r="BN970" t="s">
        <v>74</v>
      </c>
      <c r="BO970" t="s">
        <v>1910</v>
      </c>
      <c r="BP970" t="s">
        <v>74</v>
      </c>
      <c r="BQ970" t="s">
        <v>74</v>
      </c>
      <c r="BR970" t="s">
        <v>91</v>
      </c>
      <c r="BS970" t="s">
        <v>9977</v>
      </c>
      <c r="BT970" t="str">
        <f>HYPERLINK("https%3A%2F%2Fwww.webofscience.com%2Fwos%2Fwoscc%2Ffull-record%2FWOS:A1992JX52200005","View Full Record in Web of Science")</f>
        <v>View Full Record in Web of Science</v>
      </c>
    </row>
    <row r="971" spans="1:72" x14ac:dyDescent="0.15">
      <c r="A971" t="s">
        <v>72</v>
      </c>
      <c r="B971" t="s">
        <v>9978</v>
      </c>
      <c r="C971" t="s">
        <v>74</v>
      </c>
      <c r="D971" t="s">
        <v>74</v>
      </c>
      <c r="E971" t="s">
        <v>74</v>
      </c>
      <c r="F971" t="s">
        <v>9978</v>
      </c>
      <c r="G971" t="s">
        <v>74</v>
      </c>
      <c r="H971" t="s">
        <v>74</v>
      </c>
      <c r="I971" t="s">
        <v>9979</v>
      </c>
      <c r="J971" t="s">
        <v>7967</v>
      </c>
      <c r="K971" t="s">
        <v>74</v>
      </c>
      <c r="L971" t="s">
        <v>74</v>
      </c>
      <c r="M971" t="s">
        <v>77</v>
      </c>
      <c r="N971" t="s">
        <v>78</v>
      </c>
      <c r="O971" t="s">
        <v>74</v>
      </c>
      <c r="P971" t="s">
        <v>74</v>
      </c>
      <c r="Q971" t="s">
        <v>74</v>
      </c>
      <c r="R971" t="s">
        <v>74</v>
      </c>
      <c r="S971" t="s">
        <v>74</v>
      </c>
      <c r="T971" t="s">
        <v>9980</v>
      </c>
      <c r="U971" t="s">
        <v>9981</v>
      </c>
      <c r="V971" t="s">
        <v>9982</v>
      </c>
      <c r="W971" t="s">
        <v>1994</v>
      </c>
      <c r="X971" t="s">
        <v>138</v>
      </c>
      <c r="Y971" t="s">
        <v>9983</v>
      </c>
      <c r="Z971" t="s">
        <v>74</v>
      </c>
      <c r="AA971" t="s">
        <v>74</v>
      </c>
      <c r="AB971" t="s">
        <v>74</v>
      </c>
      <c r="AC971" t="s">
        <v>74</v>
      </c>
      <c r="AD971" t="s">
        <v>74</v>
      </c>
      <c r="AE971" t="s">
        <v>74</v>
      </c>
      <c r="AF971" t="s">
        <v>74</v>
      </c>
      <c r="AG971">
        <v>10</v>
      </c>
      <c r="AH971">
        <v>27</v>
      </c>
      <c r="AI971">
        <v>28</v>
      </c>
      <c r="AJ971">
        <v>0</v>
      </c>
      <c r="AK971">
        <v>10</v>
      </c>
      <c r="AL971" t="s">
        <v>7972</v>
      </c>
      <c r="AM971" t="s">
        <v>161</v>
      </c>
      <c r="AN971" t="s">
        <v>7973</v>
      </c>
      <c r="AO971" t="s">
        <v>7974</v>
      </c>
      <c r="AP971" t="s">
        <v>74</v>
      </c>
      <c r="AQ971" t="s">
        <v>74</v>
      </c>
      <c r="AR971" t="s">
        <v>7975</v>
      </c>
      <c r="AS971" t="s">
        <v>7976</v>
      </c>
      <c r="AT971" t="s">
        <v>107</v>
      </c>
      <c r="AU971">
        <v>1992</v>
      </c>
      <c r="AV971">
        <v>8</v>
      </c>
      <c r="AW971">
        <v>4</v>
      </c>
      <c r="AX971" t="s">
        <v>74</v>
      </c>
      <c r="AY971" t="s">
        <v>74</v>
      </c>
      <c r="AZ971" t="s">
        <v>74</v>
      </c>
      <c r="BA971" t="s">
        <v>74</v>
      </c>
      <c r="BB971">
        <v>344</v>
      </c>
      <c r="BC971">
        <v>353</v>
      </c>
      <c r="BD971" t="s">
        <v>74</v>
      </c>
      <c r="BE971" t="s">
        <v>9984</v>
      </c>
      <c r="BF971" t="str">
        <f>HYPERLINK("http://dx.doi.org/10.1111/j.1748-7692.1992.tb00050.x","http://dx.doi.org/10.1111/j.1748-7692.1992.tb00050.x")</f>
        <v>http://dx.doi.org/10.1111/j.1748-7692.1992.tb00050.x</v>
      </c>
      <c r="BG971" t="s">
        <v>74</v>
      </c>
      <c r="BH971" t="s">
        <v>74</v>
      </c>
      <c r="BI971">
        <v>10</v>
      </c>
      <c r="BJ971" t="s">
        <v>1736</v>
      </c>
      <c r="BK971" t="s">
        <v>88</v>
      </c>
      <c r="BL971" t="s">
        <v>1736</v>
      </c>
      <c r="BM971" t="s">
        <v>9985</v>
      </c>
      <c r="BN971" t="s">
        <v>74</v>
      </c>
      <c r="BO971" t="s">
        <v>74</v>
      </c>
      <c r="BP971" t="s">
        <v>74</v>
      </c>
      <c r="BQ971" t="s">
        <v>74</v>
      </c>
      <c r="BR971" t="s">
        <v>91</v>
      </c>
      <c r="BS971" t="s">
        <v>9986</v>
      </c>
      <c r="BT971" t="str">
        <f>HYPERLINK("https%3A%2F%2Fwww.webofscience.com%2Fwos%2Fwoscc%2Ffull-record%2FWOS:A1992JV05800002","View Full Record in Web of Science")</f>
        <v>View Full Record in Web of Science</v>
      </c>
    </row>
    <row r="972" spans="1:72" x14ac:dyDescent="0.15">
      <c r="A972" t="s">
        <v>72</v>
      </c>
      <c r="B972" t="s">
        <v>9987</v>
      </c>
      <c r="C972" t="s">
        <v>74</v>
      </c>
      <c r="D972" t="s">
        <v>74</v>
      </c>
      <c r="E972" t="s">
        <v>74</v>
      </c>
      <c r="F972" t="s">
        <v>9987</v>
      </c>
      <c r="G972" t="s">
        <v>74</v>
      </c>
      <c r="H972" t="s">
        <v>74</v>
      </c>
      <c r="I972" t="s">
        <v>9988</v>
      </c>
      <c r="J972" t="s">
        <v>1115</v>
      </c>
      <c r="K972" t="s">
        <v>74</v>
      </c>
      <c r="L972" t="s">
        <v>74</v>
      </c>
      <c r="M972" t="s">
        <v>77</v>
      </c>
      <c r="N972" t="s">
        <v>78</v>
      </c>
      <c r="O972" t="s">
        <v>74</v>
      </c>
      <c r="P972" t="s">
        <v>74</v>
      </c>
      <c r="Q972" t="s">
        <v>74</v>
      </c>
      <c r="R972" t="s">
        <v>74</v>
      </c>
      <c r="S972" t="s">
        <v>74</v>
      </c>
      <c r="T972" t="s">
        <v>74</v>
      </c>
      <c r="U972" t="s">
        <v>9989</v>
      </c>
      <c r="V972" t="s">
        <v>9990</v>
      </c>
      <c r="W972" t="s">
        <v>74</v>
      </c>
      <c r="X972" t="s">
        <v>74</v>
      </c>
      <c r="Y972" t="s">
        <v>9991</v>
      </c>
      <c r="Z972" t="s">
        <v>74</v>
      </c>
      <c r="AA972" t="s">
        <v>74</v>
      </c>
      <c r="AB972" t="s">
        <v>74</v>
      </c>
      <c r="AC972" t="s">
        <v>74</v>
      </c>
      <c r="AD972" t="s">
        <v>74</v>
      </c>
      <c r="AE972" t="s">
        <v>74</v>
      </c>
      <c r="AF972" t="s">
        <v>74</v>
      </c>
      <c r="AG972">
        <v>14</v>
      </c>
      <c r="AH972">
        <v>68</v>
      </c>
      <c r="AI972">
        <v>74</v>
      </c>
      <c r="AJ972">
        <v>1</v>
      </c>
      <c r="AK972">
        <v>7</v>
      </c>
      <c r="AL972" t="s">
        <v>873</v>
      </c>
      <c r="AM972" t="s">
        <v>140</v>
      </c>
      <c r="AN972" t="s">
        <v>1118</v>
      </c>
      <c r="AO972" t="s">
        <v>1119</v>
      </c>
      <c r="AP972" t="s">
        <v>1120</v>
      </c>
      <c r="AQ972" t="s">
        <v>74</v>
      </c>
      <c r="AR972" t="s">
        <v>1121</v>
      </c>
      <c r="AS972" t="s">
        <v>1122</v>
      </c>
      <c r="AT972" t="s">
        <v>107</v>
      </c>
      <c r="AU972">
        <v>1992</v>
      </c>
      <c r="AV972">
        <v>24</v>
      </c>
      <c r="AW972">
        <v>10</v>
      </c>
      <c r="AX972" t="s">
        <v>74</v>
      </c>
      <c r="AY972" t="s">
        <v>74</v>
      </c>
      <c r="AZ972" t="s">
        <v>74</v>
      </c>
      <c r="BA972" t="s">
        <v>74</v>
      </c>
      <c r="BB972">
        <v>499</v>
      </c>
      <c r="BC972">
        <v>506</v>
      </c>
      <c r="BD972" t="s">
        <v>74</v>
      </c>
      <c r="BE972" t="s">
        <v>9992</v>
      </c>
      <c r="BF972" t="str">
        <f>HYPERLINK("http://dx.doi.org/10.1016/0025-326X(92)90474-K","http://dx.doi.org/10.1016/0025-326X(92)90474-K")</f>
        <v>http://dx.doi.org/10.1016/0025-326X(92)90474-K</v>
      </c>
      <c r="BG972" t="s">
        <v>74</v>
      </c>
      <c r="BH972" t="s">
        <v>74</v>
      </c>
      <c r="BI972">
        <v>8</v>
      </c>
      <c r="BJ972" t="s">
        <v>1124</v>
      </c>
      <c r="BK972" t="s">
        <v>88</v>
      </c>
      <c r="BL972" t="s">
        <v>1125</v>
      </c>
      <c r="BM972" t="s">
        <v>9993</v>
      </c>
      <c r="BN972" t="s">
        <v>74</v>
      </c>
      <c r="BO972" t="s">
        <v>74</v>
      </c>
      <c r="BP972" t="s">
        <v>74</v>
      </c>
      <c r="BQ972" t="s">
        <v>74</v>
      </c>
      <c r="BR972" t="s">
        <v>91</v>
      </c>
      <c r="BS972" t="s">
        <v>9994</v>
      </c>
      <c r="BT972" t="str">
        <f>HYPERLINK("https%3A%2F%2Fwww.webofscience.com%2Fwos%2Fwoscc%2Ffull-record%2FWOS:A1992JY35600006","View Full Record in Web of Science")</f>
        <v>View Full Record in Web of Science</v>
      </c>
    </row>
    <row r="973" spans="1:72" x14ac:dyDescent="0.15">
      <c r="A973" t="s">
        <v>72</v>
      </c>
      <c r="B973" t="s">
        <v>9987</v>
      </c>
      <c r="C973" t="s">
        <v>74</v>
      </c>
      <c r="D973" t="s">
        <v>74</v>
      </c>
      <c r="E973" t="s">
        <v>74</v>
      </c>
      <c r="F973" t="s">
        <v>9987</v>
      </c>
      <c r="G973" t="s">
        <v>74</v>
      </c>
      <c r="H973" t="s">
        <v>74</v>
      </c>
      <c r="I973" t="s">
        <v>9995</v>
      </c>
      <c r="J973" t="s">
        <v>1115</v>
      </c>
      <c r="K973" t="s">
        <v>74</v>
      </c>
      <c r="L973" t="s">
        <v>74</v>
      </c>
      <c r="M973" t="s">
        <v>77</v>
      </c>
      <c r="N973" t="s">
        <v>78</v>
      </c>
      <c r="O973" t="s">
        <v>74</v>
      </c>
      <c r="P973" t="s">
        <v>74</v>
      </c>
      <c r="Q973" t="s">
        <v>74</v>
      </c>
      <c r="R973" t="s">
        <v>74</v>
      </c>
      <c r="S973" t="s">
        <v>74</v>
      </c>
      <c r="T973" t="s">
        <v>74</v>
      </c>
      <c r="U973" t="s">
        <v>4800</v>
      </c>
      <c r="V973" t="s">
        <v>9996</v>
      </c>
      <c r="W973" t="s">
        <v>74</v>
      </c>
      <c r="X973" t="s">
        <v>74</v>
      </c>
      <c r="Y973" t="s">
        <v>9997</v>
      </c>
      <c r="Z973" t="s">
        <v>74</v>
      </c>
      <c r="AA973" t="s">
        <v>74</v>
      </c>
      <c r="AB973" t="s">
        <v>74</v>
      </c>
      <c r="AC973" t="s">
        <v>74</v>
      </c>
      <c r="AD973" t="s">
        <v>74</v>
      </c>
      <c r="AE973" t="s">
        <v>74</v>
      </c>
      <c r="AF973" t="s">
        <v>74</v>
      </c>
      <c r="AG973">
        <v>6</v>
      </c>
      <c r="AH973">
        <v>32</v>
      </c>
      <c r="AI973">
        <v>35</v>
      </c>
      <c r="AJ973">
        <v>0</v>
      </c>
      <c r="AK973">
        <v>5</v>
      </c>
      <c r="AL973" t="s">
        <v>873</v>
      </c>
      <c r="AM973" t="s">
        <v>140</v>
      </c>
      <c r="AN973" t="s">
        <v>1118</v>
      </c>
      <c r="AO973" t="s">
        <v>1119</v>
      </c>
      <c r="AP973" t="s">
        <v>1120</v>
      </c>
      <c r="AQ973" t="s">
        <v>74</v>
      </c>
      <c r="AR973" t="s">
        <v>1121</v>
      </c>
      <c r="AS973" t="s">
        <v>1122</v>
      </c>
      <c r="AT973" t="s">
        <v>107</v>
      </c>
      <c r="AU973">
        <v>1992</v>
      </c>
      <c r="AV973">
        <v>24</v>
      </c>
      <c r="AW973">
        <v>10</v>
      </c>
      <c r="AX973" t="s">
        <v>74</v>
      </c>
      <c r="AY973" t="s">
        <v>74</v>
      </c>
      <c r="AZ973" t="s">
        <v>74</v>
      </c>
      <c r="BA973" t="s">
        <v>74</v>
      </c>
      <c r="BB973">
        <v>506</v>
      </c>
      <c r="BC973">
        <v>511</v>
      </c>
      <c r="BD973" t="s">
        <v>74</v>
      </c>
      <c r="BE973" t="s">
        <v>9998</v>
      </c>
      <c r="BF973" t="str">
        <f>HYPERLINK("http://dx.doi.org/10.1016/0025-326X(92)90475-L","http://dx.doi.org/10.1016/0025-326X(92)90475-L")</f>
        <v>http://dx.doi.org/10.1016/0025-326X(92)90475-L</v>
      </c>
      <c r="BG973" t="s">
        <v>74</v>
      </c>
      <c r="BH973" t="s">
        <v>74</v>
      </c>
      <c r="BI973">
        <v>6</v>
      </c>
      <c r="BJ973" t="s">
        <v>1124</v>
      </c>
      <c r="BK973" t="s">
        <v>88</v>
      </c>
      <c r="BL973" t="s">
        <v>1125</v>
      </c>
      <c r="BM973" t="s">
        <v>9993</v>
      </c>
      <c r="BN973" t="s">
        <v>74</v>
      </c>
      <c r="BO973" t="s">
        <v>74</v>
      </c>
      <c r="BP973" t="s">
        <v>74</v>
      </c>
      <c r="BQ973" t="s">
        <v>74</v>
      </c>
      <c r="BR973" t="s">
        <v>91</v>
      </c>
      <c r="BS973" t="s">
        <v>9999</v>
      </c>
      <c r="BT973" t="str">
        <f>HYPERLINK("https%3A%2F%2Fwww.webofscience.com%2Fwos%2Fwoscc%2Ffull-record%2FWOS:A1992JY35600007","View Full Record in Web of Science")</f>
        <v>View Full Record in Web of Science</v>
      </c>
    </row>
    <row r="974" spans="1:72" x14ac:dyDescent="0.15">
      <c r="A974" t="s">
        <v>72</v>
      </c>
      <c r="B974" t="s">
        <v>10000</v>
      </c>
      <c r="C974" t="s">
        <v>74</v>
      </c>
      <c r="D974" t="s">
        <v>74</v>
      </c>
      <c r="E974" t="s">
        <v>74</v>
      </c>
      <c r="F974" t="s">
        <v>10000</v>
      </c>
      <c r="G974" t="s">
        <v>74</v>
      </c>
      <c r="H974" t="s">
        <v>74</v>
      </c>
      <c r="I974" t="s">
        <v>10001</v>
      </c>
      <c r="J974" t="s">
        <v>10002</v>
      </c>
      <c r="K974" t="s">
        <v>74</v>
      </c>
      <c r="L974" t="s">
        <v>74</v>
      </c>
      <c r="M974" t="s">
        <v>77</v>
      </c>
      <c r="N974" t="s">
        <v>534</v>
      </c>
      <c r="O974" t="s">
        <v>74</v>
      </c>
      <c r="P974" t="s">
        <v>74</v>
      </c>
      <c r="Q974" t="s">
        <v>74</v>
      </c>
      <c r="R974" t="s">
        <v>74</v>
      </c>
      <c r="S974" t="s">
        <v>74</v>
      </c>
      <c r="T974" t="s">
        <v>74</v>
      </c>
      <c r="U974" t="s">
        <v>74</v>
      </c>
      <c r="V974" t="s">
        <v>74</v>
      </c>
      <c r="W974" t="s">
        <v>74</v>
      </c>
      <c r="X974" t="s">
        <v>74</v>
      </c>
      <c r="Y974" t="s">
        <v>10003</v>
      </c>
      <c r="Z974" t="s">
        <v>74</v>
      </c>
      <c r="AA974" t="s">
        <v>74</v>
      </c>
      <c r="AB974" t="s">
        <v>74</v>
      </c>
      <c r="AC974" t="s">
        <v>74</v>
      </c>
      <c r="AD974" t="s">
        <v>74</v>
      </c>
      <c r="AE974" t="s">
        <v>74</v>
      </c>
      <c r="AF974" t="s">
        <v>74</v>
      </c>
      <c r="AG974">
        <v>1</v>
      </c>
      <c r="AH974">
        <v>0</v>
      </c>
      <c r="AI974">
        <v>0</v>
      </c>
      <c r="AJ974">
        <v>0</v>
      </c>
      <c r="AK974">
        <v>0</v>
      </c>
      <c r="AL974" t="s">
        <v>10004</v>
      </c>
      <c r="AM974" t="s">
        <v>10005</v>
      </c>
      <c r="AN974" t="s">
        <v>10006</v>
      </c>
      <c r="AO974" t="s">
        <v>10007</v>
      </c>
      <c r="AP974" t="s">
        <v>74</v>
      </c>
      <c r="AQ974" t="s">
        <v>74</v>
      </c>
      <c r="AR974" t="s">
        <v>10008</v>
      </c>
      <c r="AS974" t="s">
        <v>10009</v>
      </c>
      <c r="AT974" t="s">
        <v>107</v>
      </c>
      <c r="AU974">
        <v>1992</v>
      </c>
      <c r="AV974">
        <v>26</v>
      </c>
      <c r="AW974">
        <v>2</v>
      </c>
      <c r="AX974" t="s">
        <v>74</v>
      </c>
      <c r="AY974" t="s">
        <v>74</v>
      </c>
      <c r="AZ974" t="s">
        <v>74</v>
      </c>
      <c r="BA974" t="s">
        <v>74</v>
      </c>
      <c r="BB974">
        <v>224</v>
      </c>
      <c r="BC974">
        <v>225</v>
      </c>
      <c r="BD974" t="s">
        <v>74</v>
      </c>
      <c r="BE974" t="s">
        <v>74</v>
      </c>
      <c r="BF974" t="s">
        <v>74</v>
      </c>
      <c r="BG974" t="s">
        <v>74</v>
      </c>
      <c r="BH974" t="s">
        <v>74</v>
      </c>
      <c r="BI974">
        <v>2</v>
      </c>
      <c r="BJ974" t="s">
        <v>542</v>
      </c>
      <c r="BK974" t="s">
        <v>543</v>
      </c>
      <c r="BL974" t="s">
        <v>542</v>
      </c>
      <c r="BM974" t="s">
        <v>10010</v>
      </c>
      <c r="BN974" t="s">
        <v>74</v>
      </c>
      <c r="BO974" t="s">
        <v>74</v>
      </c>
      <c r="BP974" t="s">
        <v>74</v>
      </c>
      <c r="BQ974" t="s">
        <v>74</v>
      </c>
      <c r="BR974" t="s">
        <v>91</v>
      </c>
      <c r="BS974" t="s">
        <v>10011</v>
      </c>
      <c r="BT974" t="str">
        <f>HYPERLINK("https%3A%2F%2Fwww.webofscience.com%2Fwos%2Fwoscc%2Ffull-record%2FWOS:A1992KE91200017","View Full Record in Web of Science")</f>
        <v>View Full Record in Web of Science</v>
      </c>
    </row>
    <row r="975" spans="1:72" x14ac:dyDescent="0.15">
      <c r="A975" t="s">
        <v>72</v>
      </c>
      <c r="B975" t="s">
        <v>10012</v>
      </c>
      <c r="C975" t="s">
        <v>74</v>
      </c>
      <c r="D975" t="s">
        <v>74</v>
      </c>
      <c r="E975" t="s">
        <v>74</v>
      </c>
      <c r="F975" t="s">
        <v>10013</v>
      </c>
      <c r="G975" t="s">
        <v>74</v>
      </c>
      <c r="H975" t="s">
        <v>74</v>
      </c>
      <c r="I975" t="s">
        <v>10014</v>
      </c>
      <c r="J975" t="s">
        <v>248</v>
      </c>
      <c r="K975" t="s">
        <v>74</v>
      </c>
      <c r="L975" t="s">
        <v>74</v>
      </c>
      <c r="M975" t="s">
        <v>77</v>
      </c>
      <c r="N975" t="s">
        <v>78</v>
      </c>
      <c r="O975" t="s">
        <v>74</v>
      </c>
      <c r="P975" t="s">
        <v>74</v>
      </c>
      <c r="Q975" t="s">
        <v>74</v>
      </c>
      <c r="R975" t="s">
        <v>74</v>
      </c>
      <c r="S975" t="s">
        <v>74</v>
      </c>
      <c r="T975" t="s">
        <v>74</v>
      </c>
      <c r="U975" t="s">
        <v>10015</v>
      </c>
      <c r="V975" t="s">
        <v>10016</v>
      </c>
      <c r="W975" t="s">
        <v>10017</v>
      </c>
      <c r="X975" t="s">
        <v>10018</v>
      </c>
      <c r="Y975" t="s">
        <v>10019</v>
      </c>
      <c r="Z975" t="s">
        <v>74</v>
      </c>
      <c r="AA975" t="s">
        <v>10020</v>
      </c>
      <c r="AB975" t="s">
        <v>74</v>
      </c>
      <c r="AC975" t="s">
        <v>10021</v>
      </c>
      <c r="AD975" t="s">
        <v>10022</v>
      </c>
      <c r="AE975" t="s">
        <v>10023</v>
      </c>
      <c r="AF975" t="s">
        <v>74</v>
      </c>
      <c r="AG975">
        <v>29</v>
      </c>
      <c r="AH975">
        <v>122</v>
      </c>
      <c r="AI975">
        <v>132</v>
      </c>
      <c r="AJ975">
        <v>1</v>
      </c>
      <c r="AK975">
        <v>17</v>
      </c>
      <c r="AL975" t="s">
        <v>256</v>
      </c>
      <c r="AM975" t="s">
        <v>257</v>
      </c>
      <c r="AN975" t="s">
        <v>396</v>
      </c>
      <c r="AO975" t="s">
        <v>259</v>
      </c>
      <c r="AP975" t="s">
        <v>74</v>
      </c>
      <c r="AQ975" t="s">
        <v>74</v>
      </c>
      <c r="AR975" t="s">
        <v>248</v>
      </c>
      <c r="AS975" t="s">
        <v>260</v>
      </c>
      <c r="AT975" t="s">
        <v>107</v>
      </c>
      <c r="AU975">
        <v>1992</v>
      </c>
      <c r="AV975">
        <v>7</v>
      </c>
      <c r="AW975">
        <v>5</v>
      </c>
      <c r="AX975" t="s">
        <v>74</v>
      </c>
      <c r="AY975" t="s">
        <v>74</v>
      </c>
      <c r="AZ975" t="s">
        <v>74</v>
      </c>
      <c r="BA975" t="s">
        <v>74</v>
      </c>
      <c r="BB975">
        <v>529</v>
      </c>
      <c r="BC975">
        <v>541</v>
      </c>
      <c r="BD975" t="s">
        <v>74</v>
      </c>
      <c r="BE975" t="s">
        <v>10024</v>
      </c>
      <c r="BF975" t="str">
        <f>HYPERLINK("http://dx.doi.org/10.1029/92PA01695","http://dx.doi.org/10.1029/92PA01695")</f>
        <v>http://dx.doi.org/10.1029/92PA01695</v>
      </c>
      <c r="BG975" t="s">
        <v>74</v>
      </c>
      <c r="BH975" t="s">
        <v>74</v>
      </c>
      <c r="BI975">
        <v>13</v>
      </c>
      <c r="BJ975" t="s">
        <v>262</v>
      </c>
      <c r="BK975" t="s">
        <v>88</v>
      </c>
      <c r="BL975" t="s">
        <v>263</v>
      </c>
      <c r="BM975" t="s">
        <v>10025</v>
      </c>
      <c r="BN975" t="s">
        <v>74</v>
      </c>
      <c r="BO975" t="s">
        <v>74</v>
      </c>
      <c r="BP975" t="s">
        <v>74</v>
      </c>
      <c r="BQ975" t="s">
        <v>74</v>
      </c>
      <c r="BR975" t="s">
        <v>91</v>
      </c>
      <c r="BS975" t="s">
        <v>10026</v>
      </c>
      <c r="BT975" t="str">
        <f>HYPERLINK("https%3A%2F%2Fwww.webofscience.com%2Fwos%2Fwoscc%2Ffull-record%2FWOS:000208341200002","View Full Record in Web of Science")</f>
        <v>View Full Record in Web of Science</v>
      </c>
    </row>
    <row r="976" spans="1:72" x14ac:dyDescent="0.15">
      <c r="A976" t="s">
        <v>72</v>
      </c>
      <c r="B976" t="s">
        <v>10027</v>
      </c>
      <c r="C976" t="s">
        <v>74</v>
      </c>
      <c r="D976" t="s">
        <v>74</v>
      </c>
      <c r="E976" t="s">
        <v>74</v>
      </c>
      <c r="F976" t="s">
        <v>10028</v>
      </c>
      <c r="G976" t="s">
        <v>74</v>
      </c>
      <c r="H976" t="s">
        <v>74</v>
      </c>
      <c r="I976" t="s">
        <v>10029</v>
      </c>
      <c r="J976" t="s">
        <v>248</v>
      </c>
      <c r="K976" t="s">
        <v>74</v>
      </c>
      <c r="L976" t="s">
        <v>74</v>
      </c>
      <c r="M976" t="s">
        <v>77</v>
      </c>
      <c r="N976" t="s">
        <v>78</v>
      </c>
      <c r="O976" t="s">
        <v>74</v>
      </c>
      <c r="P976" t="s">
        <v>74</v>
      </c>
      <c r="Q976" t="s">
        <v>74</v>
      </c>
      <c r="R976" t="s">
        <v>74</v>
      </c>
      <c r="S976" t="s">
        <v>74</v>
      </c>
      <c r="T976" t="s">
        <v>74</v>
      </c>
      <c r="U976" t="s">
        <v>10030</v>
      </c>
      <c r="V976" t="s">
        <v>10031</v>
      </c>
      <c r="W976" t="s">
        <v>10032</v>
      </c>
      <c r="X976" t="s">
        <v>10033</v>
      </c>
      <c r="Y976" t="s">
        <v>10034</v>
      </c>
      <c r="Z976" t="s">
        <v>74</v>
      </c>
      <c r="AA976" t="s">
        <v>74</v>
      </c>
      <c r="AB976" t="s">
        <v>74</v>
      </c>
      <c r="AC976" t="s">
        <v>10035</v>
      </c>
      <c r="AD976" t="s">
        <v>8932</v>
      </c>
      <c r="AE976" t="s">
        <v>10036</v>
      </c>
      <c r="AF976" t="s">
        <v>74</v>
      </c>
      <c r="AG976">
        <v>65</v>
      </c>
      <c r="AH976">
        <v>135</v>
      </c>
      <c r="AI976">
        <v>150</v>
      </c>
      <c r="AJ976">
        <v>0</v>
      </c>
      <c r="AK976">
        <v>27</v>
      </c>
      <c r="AL976" t="s">
        <v>256</v>
      </c>
      <c r="AM976" t="s">
        <v>257</v>
      </c>
      <c r="AN976" t="s">
        <v>396</v>
      </c>
      <c r="AO976" t="s">
        <v>259</v>
      </c>
      <c r="AP976" t="s">
        <v>1880</v>
      </c>
      <c r="AQ976" t="s">
        <v>74</v>
      </c>
      <c r="AR976" t="s">
        <v>248</v>
      </c>
      <c r="AS976" t="s">
        <v>260</v>
      </c>
      <c r="AT976" t="s">
        <v>107</v>
      </c>
      <c r="AU976">
        <v>1992</v>
      </c>
      <c r="AV976">
        <v>7</v>
      </c>
      <c r="AW976">
        <v>5</v>
      </c>
      <c r="AX976" t="s">
        <v>74</v>
      </c>
      <c r="AY976" t="s">
        <v>74</v>
      </c>
      <c r="AZ976" t="s">
        <v>74</v>
      </c>
      <c r="BA976" t="s">
        <v>74</v>
      </c>
      <c r="BB976">
        <v>589</v>
      </c>
      <c r="BC976">
        <v>606</v>
      </c>
      <c r="BD976" t="s">
        <v>74</v>
      </c>
      <c r="BE976" t="s">
        <v>10037</v>
      </c>
      <c r="BF976" t="str">
        <f>HYPERLINK("http://dx.doi.org/10.1029/92PA01573","http://dx.doi.org/10.1029/92PA01573")</f>
        <v>http://dx.doi.org/10.1029/92PA01573</v>
      </c>
      <c r="BG976" t="s">
        <v>74</v>
      </c>
      <c r="BH976" t="s">
        <v>74</v>
      </c>
      <c r="BI976">
        <v>18</v>
      </c>
      <c r="BJ976" t="s">
        <v>262</v>
      </c>
      <c r="BK976" t="s">
        <v>88</v>
      </c>
      <c r="BL976" t="s">
        <v>263</v>
      </c>
      <c r="BM976" t="s">
        <v>10025</v>
      </c>
      <c r="BN976" t="s">
        <v>74</v>
      </c>
      <c r="BO976" t="s">
        <v>74</v>
      </c>
      <c r="BP976" t="s">
        <v>74</v>
      </c>
      <c r="BQ976" t="s">
        <v>74</v>
      </c>
      <c r="BR976" t="s">
        <v>91</v>
      </c>
      <c r="BS976" t="s">
        <v>10038</v>
      </c>
      <c r="BT976" t="str">
        <f>HYPERLINK("https%3A%2F%2Fwww.webofscience.com%2Fwos%2Fwoscc%2Ffull-record%2FWOS:000208341200005","View Full Record in Web of Science")</f>
        <v>View Full Record in Web of Science</v>
      </c>
    </row>
    <row r="977" spans="1:72" x14ac:dyDescent="0.15">
      <c r="A977" t="s">
        <v>72</v>
      </c>
      <c r="B977" t="s">
        <v>10039</v>
      </c>
      <c r="C977" t="s">
        <v>74</v>
      </c>
      <c r="D977" t="s">
        <v>74</v>
      </c>
      <c r="E977" t="s">
        <v>74</v>
      </c>
      <c r="F977" t="s">
        <v>10039</v>
      </c>
      <c r="G977" t="s">
        <v>74</v>
      </c>
      <c r="H977" t="s">
        <v>74</v>
      </c>
      <c r="I977" t="s">
        <v>10040</v>
      </c>
      <c r="J977" t="s">
        <v>10041</v>
      </c>
      <c r="K977" t="s">
        <v>74</v>
      </c>
      <c r="L977" t="s">
        <v>74</v>
      </c>
      <c r="M977" t="s">
        <v>77</v>
      </c>
      <c r="N977" t="s">
        <v>78</v>
      </c>
      <c r="O977" t="s">
        <v>74</v>
      </c>
      <c r="P977" t="s">
        <v>74</v>
      </c>
      <c r="Q977" t="s">
        <v>74</v>
      </c>
      <c r="R977" t="s">
        <v>74</v>
      </c>
      <c r="S977" t="s">
        <v>74</v>
      </c>
      <c r="T977" t="s">
        <v>74</v>
      </c>
      <c r="U977" t="s">
        <v>74</v>
      </c>
      <c r="V977" t="s">
        <v>10042</v>
      </c>
      <c r="W977" t="s">
        <v>74</v>
      </c>
      <c r="X977" t="s">
        <v>74</v>
      </c>
      <c r="Y977" t="s">
        <v>10043</v>
      </c>
      <c r="Z977" t="s">
        <v>74</v>
      </c>
      <c r="AA977" t="s">
        <v>74</v>
      </c>
      <c r="AB977" t="s">
        <v>74</v>
      </c>
      <c r="AC977" t="s">
        <v>74</v>
      </c>
      <c r="AD977" t="s">
        <v>74</v>
      </c>
      <c r="AE977" t="s">
        <v>74</v>
      </c>
      <c r="AF977" t="s">
        <v>74</v>
      </c>
      <c r="AG977">
        <v>0</v>
      </c>
      <c r="AH977">
        <v>0</v>
      </c>
      <c r="AI977">
        <v>0</v>
      </c>
      <c r="AJ977">
        <v>0</v>
      </c>
      <c r="AK977">
        <v>1</v>
      </c>
      <c r="AL977" t="s">
        <v>10044</v>
      </c>
      <c r="AM977" t="s">
        <v>430</v>
      </c>
      <c r="AN977" t="s">
        <v>10045</v>
      </c>
      <c r="AO977" t="s">
        <v>10046</v>
      </c>
      <c r="AP977" t="s">
        <v>74</v>
      </c>
      <c r="AQ977" t="s">
        <v>74</v>
      </c>
      <c r="AR977" t="s">
        <v>10047</v>
      </c>
      <c r="AS977" t="s">
        <v>10048</v>
      </c>
      <c r="AT977" t="s">
        <v>107</v>
      </c>
      <c r="AU977">
        <v>1992</v>
      </c>
      <c r="AV977">
        <v>14</v>
      </c>
      <c r="AW977">
        <v>80</v>
      </c>
      <c r="AX977" t="s">
        <v>74</v>
      </c>
      <c r="AY977" t="s">
        <v>74</v>
      </c>
      <c r="AZ977" t="s">
        <v>74</v>
      </c>
      <c r="BA977" t="s">
        <v>74</v>
      </c>
      <c r="BB977">
        <v>277</v>
      </c>
      <c r="BC977">
        <v>282</v>
      </c>
      <c r="BD977" t="s">
        <v>74</v>
      </c>
      <c r="BE977" t="s">
        <v>74</v>
      </c>
      <c r="BF977" t="s">
        <v>74</v>
      </c>
      <c r="BG977" t="s">
        <v>74</v>
      </c>
      <c r="BH977" t="s">
        <v>74</v>
      </c>
      <c r="BI977">
        <v>6</v>
      </c>
      <c r="BJ977" t="s">
        <v>10049</v>
      </c>
      <c r="BK977" t="s">
        <v>88</v>
      </c>
      <c r="BL977" t="s">
        <v>10050</v>
      </c>
      <c r="BM977" t="s">
        <v>10051</v>
      </c>
      <c r="BN977" t="s">
        <v>74</v>
      </c>
      <c r="BO977" t="s">
        <v>74</v>
      </c>
      <c r="BP977" t="s">
        <v>74</v>
      </c>
      <c r="BQ977" t="s">
        <v>74</v>
      </c>
      <c r="BR977" t="s">
        <v>91</v>
      </c>
      <c r="BS977" t="s">
        <v>10052</v>
      </c>
      <c r="BT977" t="str">
        <f>HYPERLINK("https%3A%2F%2Fwww.webofscience.com%2Fwos%2Fwoscc%2Ffull-record%2FWOS:A1992JU33100012","View Full Record in Web of Science")</f>
        <v>View Full Record in Web of Science</v>
      </c>
    </row>
    <row r="978" spans="1:72" x14ac:dyDescent="0.15">
      <c r="A978" t="s">
        <v>72</v>
      </c>
      <c r="B978" t="s">
        <v>10053</v>
      </c>
      <c r="C978" t="s">
        <v>74</v>
      </c>
      <c r="D978" t="s">
        <v>74</v>
      </c>
      <c r="E978" t="s">
        <v>74</v>
      </c>
      <c r="F978" t="s">
        <v>10053</v>
      </c>
      <c r="G978" t="s">
        <v>74</v>
      </c>
      <c r="H978" t="s">
        <v>74</v>
      </c>
      <c r="I978" t="s">
        <v>10054</v>
      </c>
      <c r="J978" t="s">
        <v>1256</v>
      </c>
      <c r="K978" t="s">
        <v>74</v>
      </c>
      <c r="L978" t="s">
        <v>74</v>
      </c>
      <c r="M978" t="s">
        <v>77</v>
      </c>
      <c r="N978" t="s">
        <v>78</v>
      </c>
      <c r="O978" t="s">
        <v>74</v>
      </c>
      <c r="P978" t="s">
        <v>74</v>
      </c>
      <c r="Q978" t="s">
        <v>74</v>
      </c>
      <c r="R978" t="s">
        <v>74</v>
      </c>
      <c r="S978" t="s">
        <v>74</v>
      </c>
      <c r="T978" t="s">
        <v>74</v>
      </c>
      <c r="U978" t="s">
        <v>10055</v>
      </c>
      <c r="V978" t="s">
        <v>10056</v>
      </c>
      <c r="W978" t="s">
        <v>10057</v>
      </c>
      <c r="X978" t="s">
        <v>74</v>
      </c>
      <c r="Y978" t="s">
        <v>10058</v>
      </c>
      <c r="Z978" t="s">
        <v>74</v>
      </c>
      <c r="AA978" t="s">
        <v>74</v>
      </c>
      <c r="AB978" t="s">
        <v>74</v>
      </c>
      <c r="AC978" t="s">
        <v>74</v>
      </c>
      <c r="AD978" t="s">
        <v>74</v>
      </c>
      <c r="AE978" t="s">
        <v>74</v>
      </c>
      <c r="AF978" t="s">
        <v>74</v>
      </c>
      <c r="AG978">
        <v>42</v>
      </c>
      <c r="AH978">
        <v>31</v>
      </c>
      <c r="AI978">
        <v>33</v>
      </c>
      <c r="AJ978">
        <v>1</v>
      </c>
      <c r="AK978">
        <v>13</v>
      </c>
      <c r="AL978" t="s">
        <v>177</v>
      </c>
      <c r="AM978" t="s">
        <v>178</v>
      </c>
      <c r="AN978" t="s">
        <v>179</v>
      </c>
      <c r="AO978" t="s">
        <v>1261</v>
      </c>
      <c r="AP978" t="s">
        <v>74</v>
      </c>
      <c r="AQ978" t="s">
        <v>74</v>
      </c>
      <c r="AR978" t="s">
        <v>1262</v>
      </c>
      <c r="AS978" t="s">
        <v>1263</v>
      </c>
      <c r="AT978" t="s">
        <v>107</v>
      </c>
      <c r="AU978">
        <v>1992</v>
      </c>
      <c r="AV978">
        <v>12</v>
      </c>
      <c r="AW978">
        <v>5</v>
      </c>
      <c r="AX978" t="s">
        <v>74</v>
      </c>
      <c r="AY978" t="s">
        <v>74</v>
      </c>
      <c r="AZ978" t="s">
        <v>74</v>
      </c>
      <c r="BA978" t="s">
        <v>74</v>
      </c>
      <c r="BB978">
        <v>477</v>
      </c>
      <c r="BC978">
        <v>484</v>
      </c>
      <c r="BD978" t="s">
        <v>74</v>
      </c>
      <c r="BE978" t="s">
        <v>74</v>
      </c>
      <c r="BF978" t="s">
        <v>74</v>
      </c>
      <c r="BG978" t="s">
        <v>74</v>
      </c>
      <c r="BH978" t="s">
        <v>74</v>
      </c>
      <c r="BI978">
        <v>8</v>
      </c>
      <c r="BJ978" t="s">
        <v>1264</v>
      </c>
      <c r="BK978" t="s">
        <v>88</v>
      </c>
      <c r="BL978" t="s">
        <v>1265</v>
      </c>
      <c r="BM978" t="s">
        <v>10059</v>
      </c>
      <c r="BN978" t="s">
        <v>74</v>
      </c>
      <c r="BO978" t="s">
        <v>74</v>
      </c>
      <c r="BP978" t="s">
        <v>74</v>
      </c>
      <c r="BQ978" t="s">
        <v>74</v>
      </c>
      <c r="BR978" t="s">
        <v>91</v>
      </c>
      <c r="BS978" t="s">
        <v>10060</v>
      </c>
      <c r="BT978" t="str">
        <f>HYPERLINK("https%3A%2F%2Fwww.webofscience.com%2Fwos%2Fwoscc%2Ffull-record%2FWOS:A1992JT21200001","View Full Record in Web of Science")</f>
        <v>View Full Record in Web of Science</v>
      </c>
    </row>
    <row r="979" spans="1:72" x14ac:dyDescent="0.15">
      <c r="A979" t="s">
        <v>72</v>
      </c>
      <c r="B979" t="s">
        <v>10061</v>
      </c>
      <c r="C979" t="s">
        <v>74</v>
      </c>
      <c r="D979" t="s">
        <v>74</v>
      </c>
      <c r="E979" t="s">
        <v>74</v>
      </c>
      <c r="F979" t="s">
        <v>10061</v>
      </c>
      <c r="G979" t="s">
        <v>74</v>
      </c>
      <c r="H979" t="s">
        <v>74</v>
      </c>
      <c r="I979" t="s">
        <v>10062</v>
      </c>
      <c r="J979" t="s">
        <v>1256</v>
      </c>
      <c r="K979" t="s">
        <v>74</v>
      </c>
      <c r="L979" t="s">
        <v>74</v>
      </c>
      <c r="M979" t="s">
        <v>77</v>
      </c>
      <c r="N979" t="s">
        <v>78</v>
      </c>
      <c r="O979" t="s">
        <v>74</v>
      </c>
      <c r="P979" t="s">
        <v>74</v>
      </c>
      <c r="Q979" t="s">
        <v>74</v>
      </c>
      <c r="R979" t="s">
        <v>74</v>
      </c>
      <c r="S979" t="s">
        <v>74</v>
      </c>
      <c r="T979" t="s">
        <v>74</v>
      </c>
      <c r="U979" t="s">
        <v>10063</v>
      </c>
      <c r="V979" t="s">
        <v>10064</v>
      </c>
      <c r="W979" t="s">
        <v>74</v>
      </c>
      <c r="X979" t="s">
        <v>74</v>
      </c>
      <c r="Y979" t="s">
        <v>10065</v>
      </c>
      <c r="Z979" t="s">
        <v>74</v>
      </c>
      <c r="AA979" t="s">
        <v>74</v>
      </c>
      <c r="AB979" t="s">
        <v>74</v>
      </c>
      <c r="AC979" t="s">
        <v>74</v>
      </c>
      <c r="AD979" t="s">
        <v>74</v>
      </c>
      <c r="AE979" t="s">
        <v>74</v>
      </c>
      <c r="AF979" t="s">
        <v>74</v>
      </c>
      <c r="AG979">
        <v>85</v>
      </c>
      <c r="AH979">
        <v>72</v>
      </c>
      <c r="AI979">
        <v>75</v>
      </c>
      <c r="AJ979">
        <v>1</v>
      </c>
      <c r="AK979">
        <v>16</v>
      </c>
      <c r="AL979" t="s">
        <v>177</v>
      </c>
      <c r="AM979" t="s">
        <v>178</v>
      </c>
      <c r="AN979" t="s">
        <v>179</v>
      </c>
      <c r="AO979" t="s">
        <v>1261</v>
      </c>
      <c r="AP979" t="s">
        <v>74</v>
      </c>
      <c r="AQ979" t="s">
        <v>74</v>
      </c>
      <c r="AR979" t="s">
        <v>1262</v>
      </c>
      <c r="AS979" t="s">
        <v>1263</v>
      </c>
      <c r="AT979" t="s">
        <v>107</v>
      </c>
      <c r="AU979">
        <v>1992</v>
      </c>
      <c r="AV979">
        <v>12</v>
      </c>
      <c r="AW979">
        <v>5</v>
      </c>
      <c r="AX979" t="s">
        <v>74</v>
      </c>
      <c r="AY979" t="s">
        <v>74</v>
      </c>
      <c r="AZ979" t="s">
        <v>74</v>
      </c>
      <c r="BA979" t="s">
        <v>74</v>
      </c>
      <c r="BB979">
        <v>485</v>
      </c>
      <c r="BC979">
        <v>496</v>
      </c>
      <c r="BD979" t="s">
        <v>74</v>
      </c>
      <c r="BE979" t="s">
        <v>74</v>
      </c>
      <c r="BF979" t="s">
        <v>74</v>
      </c>
      <c r="BG979" t="s">
        <v>74</v>
      </c>
      <c r="BH979" t="s">
        <v>74</v>
      </c>
      <c r="BI979">
        <v>12</v>
      </c>
      <c r="BJ979" t="s">
        <v>1264</v>
      </c>
      <c r="BK979" t="s">
        <v>88</v>
      </c>
      <c r="BL979" t="s">
        <v>1265</v>
      </c>
      <c r="BM979" t="s">
        <v>10059</v>
      </c>
      <c r="BN979" t="s">
        <v>74</v>
      </c>
      <c r="BO979" t="s">
        <v>74</v>
      </c>
      <c r="BP979" t="s">
        <v>74</v>
      </c>
      <c r="BQ979" t="s">
        <v>74</v>
      </c>
      <c r="BR979" t="s">
        <v>91</v>
      </c>
      <c r="BS979" t="s">
        <v>10066</v>
      </c>
      <c r="BT979" t="str">
        <f>HYPERLINK("https%3A%2F%2Fwww.webofscience.com%2Fwos%2Fwoscc%2Ffull-record%2FWOS:A1992JT21200002","View Full Record in Web of Science")</f>
        <v>View Full Record in Web of Science</v>
      </c>
    </row>
    <row r="980" spans="1:72" x14ac:dyDescent="0.15">
      <c r="A980" t="s">
        <v>72</v>
      </c>
      <c r="B980" t="s">
        <v>10067</v>
      </c>
      <c r="C980" t="s">
        <v>74</v>
      </c>
      <c r="D980" t="s">
        <v>74</v>
      </c>
      <c r="E980" t="s">
        <v>74</v>
      </c>
      <c r="F980" t="s">
        <v>10067</v>
      </c>
      <c r="G980" t="s">
        <v>74</v>
      </c>
      <c r="H980" t="s">
        <v>74</v>
      </c>
      <c r="I980" t="s">
        <v>10068</v>
      </c>
      <c r="J980" t="s">
        <v>1256</v>
      </c>
      <c r="K980" t="s">
        <v>74</v>
      </c>
      <c r="L980" t="s">
        <v>74</v>
      </c>
      <c r="M980" t="s">
        <v>77</v>
      </c>
      <c r="N980" t="s">
        <v>78</v>
      </c>
      <c r="O980" t="s">
        <v>74</v>
      </c>
      <c r="P980" t="s">
        <v>74</v>
      </c>
      <c r="Q980" t="s">
        <v>74</v>
      </c>
      <c r="R980" t="s">
        <v>74</v>
      </c>
      <c r="S980" t="s">
        <v>74</v>
      </c>
      <c r="T980" t="s">
        <v>74</v>
      </c>
      <c r="U980" t="s">
        <v>10069</v>
      </c>
      <c r="V980" t="s">
        <v>10070</v>
      </c>
      <c r="W980" t="s">
        <v>10071</v>
      </c>
      <c r="X980" t="s">
        <v>8821</v>
      </c>
      <c r="Y980" t="s">
        <v>74</v>
      </c>
      <c r="Z980" t="s">
        <v>74</v>
      </c>
      <c r="AA980" t="s">
        <v>74</v>
      </c>
      <c r="AB980" t="s">
        <v>74</v>
      </c>
      <c r="AC980" t="s">
        <v>74</v>
      </c>
      <c r="AD980" t="s">
        <v>74</v>
      </c>
      <c r="AE980" t="s">
        <v>74</v>
      </c>
      <c r="AF980" t="s">
        <v>74</v>
      </c>
      <c r="AG980">
        <v>33</v>
      </c>
      <c r="AH980">
        <v>32</v>
      </c>
      <c r="AI980">
        <v>36</v>
      </c>
      <c r="AJ980">
        <v>0</v>
      </c>
      <c r="AK980">
        <v>6</v>
      </c>
      <c r="AL980" t="s">
        <v>177</v>
      </c>
      <c r="AM980" t="s">
        <v>178</v>
      </c>
      <c r="AN980" t="s">
        <v>179</v>
      </c>
      <c r="AO980" t="s">
        <v>1261</v>
      </c>
      <c r="AP980" t="s">
        <v>74</v>
      </c>
      <c r="AQ980" t="s">
        <v>74</v>
      </c>
      <c r="AR980" t="s">
        <v>1262</v>
      </c>
      <c r="AS980" t="s">
        <v>1263</v>
      </c>
      <c r="AT980" t="s">
        <v>107</v>
      </c>
      <c r="AU980">
        <v>1992</v>
      </c>
      <c r="AV980">
        <v>12</v>
      </c>
      <c r="AW980">
        <v>5</v>
      </c>
      <c r="AX980" t="s">
        <v>74</v>
      </c>
      <c r="AY980" t="s">
        <v>74</v>
      </c>
      <c r="AZ980" t="s">
        <v>74</v>
      </c>
      <c r="BA980" t="s">
        <v>74</v>
      </c>
      <c r="BB980">
        <v>497</v>
      </c>
      <c r="BC980">
        <v>502</v>
      </c>
      <c r="BD980" t="s">
        <v>74</v>
      </c>
      <c r="BE980" t="s">
        <v>74</v>
      </c>
      <c r="BF980" t="s">
        <v>74</v>
      </c>
      <c r="BG980" t="s">
        <v>74</v>
      </c>
      <c r="BH980" t="s">
        <v>74</v>
      </c>
      <c r="BI980">
        <v>6</v>
      </c>
      <c r="BJ980" t="s">
        <v>1264</v>
      </c>
      <c r="BK980" t="s">
        <v>88</v>
      </c>
      <c r="BL980" t="s">
        <v>1265</v>
      </c>
      <c r="BM980" t="s">
        <v>10059</v>
      </c>
      <c r="BN980" t="s">
        <v>74</v>
      </c>
      <c r="BO980" t="s">
        <v>74</v>
      </c>
      <c r="BP980" t="s">
        <v>74</v>
      </c>
      <c r="BQ980" t="s">
        <v>74</v>
      </c>
      <c r="BR980" t="s">
        <v>91</v>
      </c>
      <c r="BS980" t="s">
        <v>10072</v>
      </c>
      <c r="BT980" t="str">
        <f>HYPERLINK("https%3A%2F%2Fwww.webofscience.com%2Fwos%2Fwoscc%2Ffull-record%2FWOS:A1992JT21200003","View Full Record in Web of Science")</f>
        <v>View Full Record in Web of Science</v>
      </c>
    </row>
    <row r="981" spans="1:72" x14ac:dyDescent="0.15">
      <c r="A981" t="s">
        <v>72</v>
      </c>
      <c r="B981" t="s">
        <v>10073</v>
      </c>
      <c r="C981" t="s">
        <v>74</v>
      </c>
      <c r="D981" t="s">
        <v>74</v>
      </c>
      <c r="E981" t="s">
        <v>74</v>
      </c>
      <c r="F981" t="s">
        <v>10073</v>
      </c>
      <c r="G981" t="s">
        <v>74</v>
      </c>
      <c r="H981" t="s">
        <v>74</v>
      </c>
      <c r="I981" t="s">
        <v>10074</v>
      </c>
      <c r="J981" t="s">
        <v>1256</v>
      </c>
      <c r="K981" t="s">
        <v>74</v>
      </c>
      <c r="L981" t="s">
        <v>74</v>
      </c>
      <c r="M981" t="s">
        <v>77</v>
      </c>
      <c r="N981" t="s">
        <v>78</v>
      </c>
      <c r="O981" t="s">
        <v>74</v>
      </c>
      <c r="P981" t="s">
        <v>74</v>
      </c>
      <c r="Q981" t="s">
        <v>74</v>
      </c>
      <c r="R981" t="s">
        <v>74</v>
      </c>
      <c r="S981" t="s">
        <v>74</v>
      </c>
      <c r="T981" t="s">
        <v>74</v>
      </c>
      <c r="U981" t="s">
        <v>74</v>
      </c>
      <c r="V981" t="s">
        <v>10075</v>
      </c>
      <c r="W981" t="s">
        <v>74</v>
      </c>
      <c r="X981" t="s">
        <v>74</v>
      </c>
      <c r="Y981" t="s">
        <v>10076</v>
      </c>
      <c r="Z981" t="s">
        <v>74</v>
      </c>
      <c r="AA981" t="s">
        <v>74</v>
      </c>
      <c r="AB981" t="s">
        <v>74</v>
      </c>
      <c r="AC981" t="s">
        <v>74</v>
      </c>
      <c r="AD981" t="s">
        <v>74</v>
      </c>
      <c r="AE981" t="s">
        <v>74</v>
      </c>
      <c r="AF981" t="s">
        <v>74</v>
      </c>
      <c r="AG981">
        <v>29</v>
      </c>
      <c r="AH981">
        <v>2</v>
      </c>
      <c r="AI981">
        <v>3</v>
      </c>
      <c r="AJ981">
        <v>2</v>
      </c>
      <c r="AK981">
        <v>3</v>
      </c>
      <c r="AL981" t="s">
        <v>177</v>
      </c>
      <c r="AM981" t="s">
        <v>178</v>
      </c>
      <c r="AN981" t="s">
        <v>179</v>
      </c>
      <c r="AO981" t="s">
        <v>1261</v>
      </c>
      <c r="AP981" t="s">
        <v>74</v>
      </c>
      <c r="AQ981" t="s">
        <v>74</v>
      </c>
      <c r="AR981" t="s">
        <v>1262</v>
      </c>
      <c r="AS981" t="s">
        <v>1263</v>
      </c>
      <c r="AT981" t="s">
        <v>107</v>
      </c>
      <c r="AU981">
        <v>1992</v>
      </c>
      <c r="AV981">
        <v>12</v>
      </c>
      <c r="AW981">
        <v>5</v>
      </c>
      <c r="AX981" t="s">
        <v>74</v>
      </c>
      <c r="AY981" t="s">
        <v>74</v>
      </c>
      <c r="AZ981" t="s">
        <v>74</v>
      </c>
      <c r="BA981" t="s">
        <v>74</v>
      </c>
      <c r="BB981">
        <v>507</v>
      </c>
      <c r="BC981">
        <v>518</v>
      </c>
      <c r="BD981" t="s">
        <v>74</v>
      </c>
      <c r="BE981" t="s">
        <v>74</v>
      </c>
      <c r="BF981" t="s">
        <v>74</v>
      </c>
      <c r="BG981" t="s">
        <v>74</v>
      </c>
      <c r="BH981" t="s">
        <v>74</v>
      </c>
      <c r="BI981">
        <v>12</v>
      </c>
      <c r="BJ981" t="s">
        <v>1264</v>
      </c>
      <c r="BK981" t="s">
        <v>88</v>
      </c>
      <c r="BL981" t="s">
        <v>1265</v>
      </c>
      <c r="BM981" t="s">
        <v>10059</v>
      </c>
      <c r="BN981" t="s">
        <v>74</v>
      </c>
      <c r="BO981" t="s">
        <v>74</v>
      </c>
      <c r="BP981" t="s">
        <v>74</v>
      </c>
      <c r="BQ981" t="s">
        <v>74</v>
      </c>
      <c r="BR981" t="s">
        <v>91</v>
      </c>
      <c r="BS981" t="s">
        <v>10077</v>
      </c>
      <c r="BT981" t="str">
        <f>HYPERLINK("https%3A%2F%2Fwww.webofscience.com%2Fwos%2Fwoscc%2Ffull-record%2FWOS:A1992JT21200005","View Full Record in Web of Science")</f>
        <v>View Full Record in Web of Science</v>
      </c>
    </row>
    <row r="982" spans="1:72" x14ac:dyDescent="0.15">
      <c r="A982" t="s">
        <v>72</v>
      </c>
      <c r="B982" t="s">
        <v>10078</v>
      </c>
      <c r="C982" t="s">
        <v>74</v>
      </c>
      <c r="D982" t="s">
        <v>74</v>
      </c>
      <c r="E982" t="s">
        <v>74</v>
      </c>
      <c r="F982" t="s">
        <v>10078</v>
      </c>
      <c r="G982" t="s">
        <v>74</v>
      </c>
      <c r="H982" t="s">
        <v>74</v>
      </c>
      <c r="I982" t="s">
        <v>10079</v>
      </c>
      <c r="J982" t="s">
        <v>1256</v>
      </c>
      <c r="K982" t="s">
        <v>74</v>
      </c>
      <c r="L982" t="s">
        <v>74</v>
      </c>
      <c r="M982" t="s">
        <v>77</v>
      </c>
      <c r="N982" t="s">
        <v>78</v>
      </c>
      <c r="O982" t="s">
        <v>74</v>
      </c>
      <c r="P982" t="s">
        <v>74</v>
      </c>
      <c r="Q982" t="s">
        <v>74</v>
      </c>
      <c r="R982" t="s">
        <v>74</v>
      </c>
      <c r="S982" t="s">
        <v>74</v>
      </c>
      <c r="T982" t="s">
        <v>74</v>
      </c>
      <c r="U982" t="s">
        <v>10080</v>
      </c>
      <c r="V982" t="s">
        <v>10081</v>
      </c>
      <c r="W982" t="s">
        <v>74</v>
      </c>
      <c r="X982" t="s">
        <v>74</v>
      </c>
      <c r="Y982" t="s">
        <v>3546</v>
      </c>
      <c r="Z982" t="s">
        <v>74</v>
      </c>
      <c r="AA982" t="s">
        <v>10082</v>
      </c>
      <c r="AB982" t="s">
        <v>74</v>
      </c>
      <c r="AC982" t="s">
        <v>74</v>
      </c>
      <c r="AD982" t="s">
        <v>74</v>
      </c>
      <c r="AE982" t="s">
        <v>74</v>
      </c>
      <c r="AF982" t="s">
        <v>74</v>
      </c>
      <c r="AG982">
        <v>40</v>
      </c>
      <c r="AH982">
        <v>11</v>
      </c>
      <c r="AI982">
        <v>11</v>
      </c>
      <c r="AJ982">
        <v>0</v>
      </c>
      <c r="AK982">
        <v>4</v>
      </c>
      <c r="AL982" t="s">
        <v>177</v>
      </c>
      <c r="AM982" t="s">
        <v>178</v>
      </c>
      <c r="AN982" t="s">
        <v>179</v>
      </c>
      <c r="AO982" t="s">
        <v>1261</v>
      </c>
      <c r="AP982" t="s">
        <v>74</v>
      </c>
      <c r="AQ982" t="s">
        <v>74</v>
      </c>
      <c r="AR982" t="s">
        <v>1262</v>
      </c>
      <c r="AS982" t="s">
        <v>1263</v>
      </c>
      <c r="AT982" t="s">
        <v>107</v>
      </c>
      <c r="AU982">
        <v>1992</v>
      </c>
      <c r="AV982">
        <v>12</v>
      </c>
      <c r="AW982">
        <v>5</v>
      </c>
      <c r="AX982" t="s">
        <v>74</v>
      </c>
      <c r="AY982" t="s">
        <v>74</v>
      </c>
      <c r="AZ982" t="s">
        <v>74</v>
      </c>
      <c r="BA982" t="s">
        <v>74</v>
      </c>
      <c r="BB982">
        <v>527</v>
      </c>
      <c r="BC982">
        <v>532</v>
      </c>
      <c r="BD982" t="s">
        <v>74</v>
      </c>
      <c r="BE982" t="s">
        <v>10083</v>
      </c>
      <c r="BF982" t="str">
        <f>HYPERLINK("http://dx.doi.org/10.1007/BF00238192","http://dx.doi.org/10.1007/BF00238192")</f>
        <v>http://dx.doi.org/10.1007/BF00238192</v>
      </c>
      <c r="BG982" t="s">
        <v>74</v>
      </c>
      <c r="BH982" t="s">
        <v>74</v>
      </c>
      <c r="BI982">
        <v>6</v>
      </c>
      <c r="BJ982" t="s">
        <v>1264</v>
      </c>
      <c r="BK982" t="s">
        <v>88</v>
      </c>
      <c r="BL982" t="s">
        <v>1265</v>
      </c>
      <c r="BM982" t="s">
        <v>10059</v>
      </c>
      <c r="BN982" t="s">
        <v>74</v>
      </c>
      <c r="BO982" t="s">
        <v>74</v>
      </c>
      <c r="BP982" t="s">
        <v>74</v>
      </c>
      <c r="BQ982" t="s">
        <v>74</v>
      </c>
      <c r="BR982" t="s">
        <v>91</v>
      </c>
      <c r="BS982" t="s">
        <v>10084</v>
      </c>
      <c r="BT982" t="str">
        <f>HYPERLINK("https%3A%2F%2Fwww.webofscience.com%2Fwos%2Fwoscc%2Ffull-record%2FWOS:A1992JT21200007","View Full Record in Web of Science")</f>
        <v>View Full Record in Web of Science</v>
      </c>
    </row>
    <row r="983" spans="1:72" x14ac:dyDescent="0.15">
      <c r="A983" t="s">
        <v>72</v>
      </c>
      <c r="B983" t="s">
        <v>10085</v>
      </c>
      <c r="C983" t="s">
        <v>74</v>
      </c>
      <c r="D983" t="s">
        <v>74</v>
      </c>
      <c r="E983" t="s">
        <v>74</v>
      </c>
      <c r="F983" t="s">
        <v>10085</v>
      </c>
      <c r="G983" t="s">
        <v>74</v>
      </c>
      <c r="H983" t="s">
        <v>74</v>
      </c>
      <c r="I983" t="s">
        <v>10086</v>
      </c>
      <c r="J983" t="s">
        <v>1256</v>
      </c>
      <c r="K983" t="s">
        <v>74</v>
      </c>
      <c r="L983" t="s">
        <v>74</v>
      </c>
      <c r="M983" t="s">
        <v>77</v>
      </c>
      <c r="N983" t="s">
        <v>78</v>
      </c>
      <c r="O983" t="s">
        <v>74</v>
      </c>
      <c r="P983" t="s">
        <v>74</v>
      </c>
      <c r="Q983" t="s">
        <v>74</v>
      </c>
      <c r="R983" t="s">
        <v>74</v>
      </c>
      <c r="S983" t="s">
        <v>74</v>
      </c>
      <c r="T983" t="s">
        <v>74</v>
      </c>
      <c r="U983" t="s">
        <v>10087</v>
      </c>
      <c r="V983" t="s">
        <v>10088</v>
      </c>
      <c r="W983" t="s">
        <v>74</v>
      </c>
      <c r="X983" t="s">
        <v>74</v>
      </c>
      <c r="Y983" t="s">
        <v>10089</v>
      </c>
      <c r="Z983" t="s">
        <v>74</v>
      </c>
      <c r="AA983" t="s">
        <v>74</v>
      </c>
      <c r="AB983" t="s">
        <v>74</v>
      </c>
      <c r="AC983" t="s">
        <v>74</v>
      </c>
      <c r="AD983" t="s">
        <v>74</v>
      </c>
      <c r="AE983" t="s">
        <v>74</v>
      </c>
      <c r="AF983" t="s">
        <v>74</v>
      </c>
      <c r="AG983">
        <v>26</v>
      </c>
      <c r="AH983">
        <v>5</v>
      </c>
      <c r="AI983">
        <v>6</v>
      </c>
      <c r="AJ983">
        <v>0</v>
      </c>
      <c r="AK983">
        <v>4</v>
      </c>
      <c r="AL983" t="s">
        <v>177</v>
      </c>
      <c r="AM983" t="s">
        <v>178</v>
      </c>
      <c r="AN983" t="s">
        <v>179</v>
      </c>
      <c r="AO983" t="s">
        <v>1261</v>
      </c>
      <c r="AP983" t="s">
        <v>74</v>
      </c>
      <c r="AQ983" t="s">
        <v>74</v>
      </c>
      <c r="AR983" t="s">
        <v>1262</v>
      </c>
      <c r="AS983" t="s">
        <v>1263</v>
      </c>
      <c r="AT983" t="s">
        <v>107</v>
      </c>
      <c r="AU983">
        <v>1992</v>
      </c>
      <c r="AV983">
        <v>12</v>
      </c>
      <c r="AW983">
        <v>5</v>
      </c>
      <c r="AX983" t="s">
        <v>74</v>
      </c>
      <c r="AY983" t="s">
        <v>74</v>
      </c>
      <c r="AZ983" t="s">
        <v>74</v>
      </c>
      <c r="BA983" t="s">
        <v>74</v>
      </c>
      <c r="BB983">
        <v>533</v>
      </c>
      <c r="BC983">
        <v>537</v>
      </c>
      <c r="BD983" t="s">
        <v>74</v>
      </c>
      <c r="BE983" t="s">
        <v>74</v>
      </c>
      <c r="BF983" t="s">
        <v>74</v>
      </c>
      <c r="BG983" t="s">
        <v>74</v>
      </c>
      <c r="BH983" t="s">
        <v>74</v>
      </c>
      <c r="BI983">
        <v>5</v>
      </c>
      <c r="BJ983" t="s">
        <v>1264</v>
      </c>
      <c r="BK983" t="s">
        <v>88</v>
      </c>
      <c r="BL983" t="s">
        <v>1265</v>
      </c>
      <c r="BM983" t="s">
        <v>10059</v>
      </c>
      <c r="BN983" t="s">
        <v>74</v>
      </c>
      <c r="BO983" t="s">
        <v>74</v>
      </c>
      <c r="BP983" t="s">
        <v>74</v>
      </c>
      <c r="BQ983" t="s">
        <v>74</v>
      </c>
      <c r="BR983" t="s">
        <v>91</v>
      </c>
      <c r="BS983" t="s">
        <v>10090</v>
      </c>
      <c r="BT983" t="str">
        <f>HYPERLINK("https%3A%2F%2Fwww.webofscience.com%2Fwos%2Fwoscc%2Ffull-record%2FWOS:A1992JT21200008","View Full Record in Web of Science")</f>
        <v>View Full Record in Web of Science</v>
      </c>
    </row>
    <row r="984" spans="1:72" x14ac:dyDescent="0.15">
      <c r="A984" t="s">
        <v>72</v>
      </c>
      <c r="B984" t="s">
        <v>10091</v>
      </c>
      <c r="C984" t="s">
        <v>74</v>
      </c>
      <c r="D984" t="s">
        <v>74</v>
      </c>
      <c r="E984" t="s">
        <v>74</v>
      </c>
      <c r="F984" t="s">
        <v>10091</v>
      </c>
      <c r="G984" t="s">
        <v>74</v>
      </c>
      <c r="H984" t="s">
        <v>74</v>
      </c>
      <c r="I984" t="s">
        <v>10092</v>
      </c>
      <c r="J984" t="s">
        <v>10093</v>
      </c>
      <c r="K984" t="s">
        <v>74</v>
      </c>
      <c r="L984" t="s">
        <v>74</v>
      </c>
      <c r="M984" t="s">
        <v>77</v>
      </c>
      <c r="N984" t="s">
        <v>78</v>
      </c>
      <c r="O984" t="s">
        <v>74</v>
      </c>
      <c r="P984" t="s">
        <v>74</v>
      </c>
      <c r="Q984" t="s">
        <v>74</v>
      </c>
      <c r="R984" t="s">
        <v>74</v>
      </c>
      <c r="S984" t="s">
        <v>74</v>
      </c>
      <c r="T984" t="s">
        <v>10094</v>
      </c>
      <c r="U984" t="s">
        <v>10095</v>
      </c>
      <c r="V984" t="s">
        <v>10096</v>
      </c>
      <c r="W984" t="s">
        <v>10097</v>
      </c>
      <c r="X984" t="s">
        <v>10098</v>
      </c>
      <c r="Y984" t="s">
        <v>10099</v>
      </c>
      <c r="Z984" t="s">
        <v>74</v>
      </c>
      <c r="AA984" t="s">
        <v>10100</v>
      </c>
      <c r="AB984" t="s">
        <v>10101</v>
      </c>
      <c r="AC984" t="s">
        <v>74</v>
      </c>
      <c r="AD984" t="s">
        <v>74</v>
      </c>
      <c r="AE984" t="s">
        <v>74</v>
      </c>
      <c r="AF984" t="s">
        <v>74</v>
      </c>
      <c r="AG984">
        <v>19</v>
      </c>
      <c r="AH984">
        <v>4</v>
      </c>
      <c r="AI984">
        <v>4</v>
      </c>
      <c r="AJ984">
        <v>0</v>
      </c>
      <c r="AK984">
        <v>0</v>
      </c>
      <c r="AL984" t="s">
        <v>10102</v>
      </c>
      <c r="AM984" t="s">
        <v>5526</v>
      </c>
      <c r="AN984" t="s">
        <v>10103</v>
      </c>
      <c r="AO984" t="s">
        <v>10104</v>
      </c>
      <c r="AP984" t="s">
        <v>74</v>
      </c>
      <c r="AQ984" t="s">
        <v>74</v>
      </c>
      <c r="AR984" t="s">
        <v>10105</v>
      </c>
      <c r="AS984" t="s">
        <v>10106</v>
      </c>
      <c r="AT984" t="s">
        <v>107</v>
      </c>
      <c r="AU984">
        <v>1992</v>
      </c>
      <c r="AV984">
        <v>68</v>
      </c>
      <c r="AW984">
        <v>8</v>
      </c>
      <c r="AX984" t="s">
        <v>74</v>
      </c>
      <c r="AY984" t="s">
        <v>74</v>
      </c>
      <c r="AZ984" t="s">
        <v>74</v>
      </c>
      <c r="BA984" t="s">
        <v>74</v>
      </c>
      <c r="BB984">
        <v>115</v>
      </c>
      <c r="BC984">
        <v>120</v>
      </c>
      <c r="BD984" t="s">
        <v>74</v>
      </c>
      <c r="BE984" t="s">
        <v>10107</v>
      </c>
      <c r="BF984" t="str">
        <f>HYPERLINK("http://dx.doi.org/10.2183/pjab.68.115","http://dx.doi.org/10.2183/pjab.68.115")</f>
        <v>http://dx.doi.org/10.2183/pjab.68.115</v>
      </c>
      <c r="BG984" t="s">
        <v>74</v>
      </c>
      <c r="BH984" t="s">
        <v>74</v>
      </c>
      <c r="BI984">
        <v>6</v>
      </c>
      <c r="BJ984" t="s">
        <v>361</v>
      </c>
      <c r="BK984" t="s">
        <v>88</v>
      </c>
      <c r="BL984" t="s">
        <v>362</v>
      </c>
      <c r="BM984" t="s">
        <v>10108</v>
      </c>
      <c r="BN984" t="s">
        <v>74</v>
      </c>
      <c r="BO984" t="s">
        <v>169</v>
      </c>
      <c r="BP984" t="s">
        <v>74</v>
      </c>
      <c r="BQ984" t="s">
        <v>74</v>
      </c>
      <c r="BR984" t="s">
        <v>91</v>
      </c>
      <c r="BS984" t="s">
        <v>10109</v>
      </c>
      <c r="BT984" t="str">
        <f>HYPERLINK("https%3A%2F%2Fwww.webofscience.com%2Fwos%2Fwoscc%2Ffull-record%2FWOS:A1992JY72500001","View Full Record in Web of Science")</f>
        <v>View Full Record in Web of Science</v>
      </c>
    </row>
    <row r="985" spans="1:72" x14ac:dyDescent="0.15">
      <c r="A985" t="s">
        <v>72</v>
      </c>
      <c r="B985" t="s">
        <v>10110</v>
      </c>
      <c r="C985" t="s">
        <v>74</v>
      </c>
      <c r="D985" t="s">
        <v>74</v>
      </c>
      <c r="E985" t="s">
        <v>74</v>
      </c>
      <c r="F985" t="s">
        <v>10110</v>
      </c>
      <c r="G985" t="s">
        <v>74</v>
      </c>
      <c r="H985" t="s">
        <v>74</v>
      </c>
      <c r="I985" t="s">
        <v>10111</v>
      </c>
      <c r="J985" t="s">
        <v>423</v>
      </c>
      <c r="K985" t="s">
        <v>74</v>
      </c>
      <c r="L985" t="s">
        <v>74</v>
      </c>
      <c r="M985" t="s">
        <v>77</v>
      </c>
      <c r="N985" t="s">
        <v>549</v>
      </c>
      <c r="O985" t="s">
        <v>74</v>
      </c>
      <c r="P985" t="s">
        <v>74</v>
      </c>
      <c r="Q985" t="s">
        <v>74</v>
      </c>
      <c r="R985" t="s">
        <v>74</v>
      </c>
      <c r="S985" t="s">
        <v>74</v>
      </c>
      <c r="T985" t="s">
        <v>74</v>
      </c>
      <c r="U985" t="s">
        <v>74</v>
      </c>
      <c r="V985" t="s">
        <v>74</v>
      </c>
      <c r="W985" t="s">
        <v>74</v>
      </c>
      <c r="X985" t="s">
        <v>74</v>
      </c>
      <c r="Y985" t="s">
        <v>10112</v>
      </c>
      <c r="Z985" t="s">
        <v>74</v>
      </c>
      <c r="AA985" t="s">
        <v>74</v>
      </c>
      <c r="AB985" t="s">
        <v>74</v>
      </c>
      <c r="AC985" t="s">
        <v>74</v>
      </c>
      <c r="AD985" t="s">
        <v>74</v>
      </c>
      <c r="AE985" t="s">
        <v>74</v>
      </c>
      <c r="AF985" t="s">
        <v>74</v>
      </c>
      <c r="AG985">
        <v>5</v>
      </c>
      <c r="AH985">
        <v>5</v>
      </c>
      <c r="AI985">
        <v>5</v>
      </c>
      <c r="AJ985">
        <v>0</v>
      </c>
      <c r="AK985">
        <v>0</v>
      </c>
      <c r="AL985" t="s">
        <v>429</v>
      </c>
      <c r="AM985" t="s">
        <v>430</v>
      </c>
      <c r="AN985" t="s">
        <v>431</v>
      </c>
      <c r="AO985" t="s">
        <v>432</v>
      </c>
      <c r="AP985" t="s">
        <v>74</v>
      </c>
      <c r="AQ985" t="s">
        <v>74</v>
      </c>
      <c r="AR985" t="s">
        <v>423</v>
      </c>
      <c r="AS985" t="s">
        <v>433</v>
      </c>
      <c r="AT985" t="s">
        <v>10113</v>
      </c>
      <c r="AU985">
        <v>1992</v>
      </c>
      <c r="AV985">
        <v>359</v>
      </c>
      <c r="AW985">
        <v>6393</v>
      </c>
      <c r="AX985" t="s">
        <v>74</v>
      </c>
      <c r="AY985" t="s">
        <v>74</v>
      </c>
      <c r="AZ985" t="s">
        <v>74</v>
      </c>
      <c r="BA985" t="s">
        <v>74</v>
      </c>
      <c r="BB985">
        <v>274</v>
      </c>
      <c r="BC985">
        <v>275</v>
      </c>
      <c r="BD985" t="s">
        <v>74</v>
      </c>
      <c r="BE985" t="s">
        <v>10114</v>
      </c>
      <c r="BF985" t="str">
        <f>HYPERLINK("http://dx.doi.org/10.1038/359274a0","http://dx.doi.org/10.1038/359274a0")</f>
        <v>http://dx.doi.org/10.1038/359274a0</v>
      </c>
      <c r="BG985" t="s">
        <v>74</v>
      </c>
      <c r="BH985" t="s">
        <v>74</v>
      </c>
      <c r="BI985">
        <v>2</v>
      </c>
      <c r="BJ985" t="s">
        <v>361</v>
      </c>
      <c r="BK985" t="s">
        <v>88</v>
      </c>
      <c r="BL985" t="s">
        <v>362</v>
      </c>
      <c r="BM985" t="s">
        <v>10115</v>
      </c>
      <c r="BN985" t="s">
        <v>74</v>
      </c>
      <c r="BO985" t="s">
        <v>74</v>
      </c>
      <c r="BP985" t="s">
        <v>74</v>
      </c>
      <c r="BQ985" t="s">
        <v>74</v>
      </c>
      <c r="BR985" t="s">
        <v>91</v>
      </c>
      <c r="BS985" t="s">
        <v>10116</v>
      </c>
      <c r="BT985" t="str">
        <f>HYPERLINK("https%3A%2F%2Fwww.webofscience.com%2Fwos%2Fwoscc%2Ffull-record%2FWOS:A1992JP50300030","View Full Record in Web of Science")</f>
        <v>View Full Record in Web of Science</v>
      </c>
    </row>
    <row r="986" spans="1:72" x14ac:dyDescent="0.15">
      <c r="A986" t="s">
        <v>72</v>
      </c>
      <c r="B986" t="s">
        <v>10117</v>
      </c>
      <c r="C986" t="s">
        <v>74</v>
      </c>
      <c r="D986" t="s">
        <v>74</v>
      </c>
      <c r="E986" t="s">
        <v>74</v>
      </c>
      <c r="F986" t="s">
        <v>10117</v>
      </c>
      <c r="G986" t="s">
        <v>74</v>
      </c>
      <c r="H986" t="s">
        <v>74</v>
      </c>
      <c r="I986" t="s">
        <v>10118</v>
      </c>
      <c r="J986" t="s">
        <v>423</v>
      </c>
      <c r="K986" t="s">
        <v>74</v>
      </c>
      <c r="L986" t="s">
        <v>74</v>
      </c>
      <c r="M986" t="s">
        <v>77</v>
      </c>
      <c r="N986" t="s">
        <v>78</v>
      </c>
      <c r="O986" t="s">
        <v>74</v>
      </c>
      <c r="P986" t="s">
        <v>74</v>
      </c>
      <c r="Q986" t="s">
        <v>74</v>
      </c>
      <c r="R986" t="s">
        <v>74</v>
      </c>
      <c r="S986" t="s">
        <v>74</v>
      </c>
      <c r="T986" t="s">
        <v>74</v>
      </c>
      <c r="U986" t="s">
        <v>10119</v>
      </c>
      <c r="V986" t="s">
        <v>10120</v>
      </c>
      <c r="W986" t="s">
        <v>10121</v>
      </c>
      <c r="X986" t="s">
        <v>10122</v>
      </c>
      <c r="Y986" t="s">
        <v>10123</v>
      </c>
      <c r="Z986" t="s">
        <v>74</v>
      </c>
      <c r="AA986" t="s">
        <v>10124</v>
      </c>
      <c r="AB986" t="s">
        <v>74</v>
      </c>
      <c r="AC986" t="s">
        <v>74</v>
      </c>
      <c r="AD986" t="s">
        <v>74</v>
      </c>
      <c r="AE986" t="s">
        <v>74</v>
      </c>
      <c r="AF986" t="s">
        <v>74</v>
      </c>
      <c r="AG986">
        <v>22</v>
      </c>
      <c r="AH986">
        <v>57</v>
      </c>
      <c r="AI986">
        <v>59</v>
      </c>
      <c r="AJ986">
        <v>0</v>
      </c>
      <c r="AK986">
        <v>9</v>
      </c>
      <c r="AL986" t="s">
        <v>429</v>
      </c>
      <c r="AM986" t="s">
        <v>430</v>
      </c>
      <c r="AN986" t="s">
        <v>431</v>
      </c>
      <c r="AO986" t="s">
        <v>432</v>
      </c>
      <c r="AP986" t="s">
        <v>74</v>
      </c>
      <c r="AQ986" t="s">
        <v>74</v>
      </c>
      <c r="AR986" t="s">
        <v>423</v>
      </c>
      <c r="AS986" t="s">
        <v>433</v>
      </c>
      <c r="AT986" t="s">
        <v>10113</v>
      </c>
      <c r="AU986">
        <v>1992</v>
      </c>
      <c r="AV986">
        <v>359</v>
      </c>
      <c r="AW986">
        <v>6393</v>
      </c>
      <c r="AX986" t="s">
        <v>74</v>
      </c>
      <c r="AY986" t="s">
        <v>74</v>
      </c>
      <c r="AZ986" t="s">
        <v>74</v>
      </c>
      <c r="BA986" t="s">
        <v>74</v>
      </c>
      <c r="BB986">
        <v>283</v>
      </c>
      <c r="BC986">
        <v>287</v>
      </c>
      <c r="BD986" t="s">
        <v>74</v>
      </c>
      <c r="BE986" t="s">
        <v>10125</v>
      </c>
      <c r="BF986" t="str">
        <f>HYPERLINK("http://dx.doi.org/10.1038/359283a0","http://dx.doi.org/10.1038/359283a0")</f>
        <v>http://dx.doi.org/10.1038/359283a0</v>
      </c>
      <c r="BG986" t="s">
        <v>74</v>
      </c>
      <c r="BH986" t="s">
        <v>74</v>
      </c>
      <c r="BI986">
        <v>5</v>
      </c>
      <c r="BJ986" t="s">
        <v>361</v>
      </c>
      <c r="BK986" t="s">
        <v>88</v>
      </c>
      <c r="BL986" t="s">
        <v>362</v>
      </c>
      <c r="BM986" t="s">
        <v>10115</v>
      </c>
      <c r="BN986" t="s">
        <v>74</v>
      </c>
      <c r="BO986" t="s">
        <v>74</v>
      </c>
      <c r="BP986" t="s">
        <v>74</v>
      </c>
      <c r="BQ986" t="s">
        <v>74</v>
      </c>
      <c r="BR986" t="s">
        <v>91</v>
      </c>
      <c r="BS986" t="s">
        <v>10126</v>
      </c>
      <c r="BT986" t="str">
        <f>HYPERLINK("https%3A%2F%2Fwww.webofscience.com%2Fwos%2Fwoscc%2Ffull-record%2FWOS:A1992JP50300044","View Full Record in Web of Science")</f>
        <v>View Full Record in Web of Science</v>
      </c>
    </row>
    <row r="987" spans="1:72" x14ac:dyDescent="0.15">
      <c r="A987" t="s">
        <v>72</v>
      </c>
      <c r="B987" t="s">
        <v>10127</v>
      </c>
      <c r="C987" t="s">
        <v>74</v>
      </c>
      <c r="D987" t="s">
        <v>74</v>
      </c>
      <c r="E987" t="s">
        <v>74</v>
      </c>
      <c r="F987" t="s">
        <v>10127</v>
      </c>
      <c r="G987" t="s">
        <v>74</v>
      </c>
      <c r="H987" t="s">
        <v>74</v>
      </c>
      <c r="I987" t="s">
        <v>10128</v>
      </c>
      <c r="J987" t="s">
        <v>440</v>
      </c>
      <c r="K987" t="s">
        <v>74</v>
      </c>
      <c r="L987" t="s">
        <v>74</v>
      </c>
      <c r="M987" t="s">
        <v>77</v>
      </c>
      <c r="N987" t="s">
        <v>78</v>
      </c>
      <c r="O987" t="s">
        <v>74</v>
      </c>
      <c r="P987" t="s">
        <v>74</v>
      </c>
      <c r="Q987" t="s">
        <v>74</v>
      </c>
      <c r="R987" t="s">
        <v>74</v>
      </c>
      <c r="S987" t="s">
        <v>74</v>
      </c>
      <c r="T987" t="s">
        <v>74</v>
      </c>
      <c r="U987" t="s">
        <v>10129</v>
      </c>
      <c r="V987" t="s">
        <v>10130</v>
      </c>
      <c r="W987" t="s">
        <v>10131</v>
      </c>
      <c r="X987" t="s">
        <v>10132</v>
      </c>
      <c r="Y987" t="s">
        <v>10133</v>
      </c>
      <c r="Z987" t="s">
        <v>74</v>
      </c>
      <c r="AA987" t="s">
        <v>74</v>
      </c>
      <c r="AB987" t="s">
        <v>2066</v>
      </c>
      <c r="AC987" t="s">
        <v>74</v>
      </c>
      <c r="AD987" t="s">
        <v>74</v>
      </c>
      <c r="AE987" t="s">
        <v>74</v>
      </c>
      <c r="AF987" t="s">
        <v>74</v>
      </c>
      <c r="AG987">
        <v>16</v>
      </c>
      <c r="AH987">
        <v>52</v>
      </c>
      <c r="AI987">
        <v>53</v>
      </c>
      <c r="AJ987">
        <v>0</v>
      </c>
      <c r="AK987">
        <v>7</v>
      </c>
      <c r="AL987" t="s">
        <v>256</v>
      </c>
      <c r="AM987" t="s">
        <v>257</v>
      </c>
      <c r="AN987" t="s">
        <v>258</v>
      </c>
      <c r="AO987" t="s">
        <v>446</v>
      </c>
      <c r="AP987" t="s">
        <v>74</v>
      </c>
      <c r="AQ987" t="s">
        <v>74</v>
      </c>
      <c r="AR987" t="s">
        <v>447</v>
      </c>
      <c r="AS987" t="s">
        <v>448</v>
      </c>
      <c r="AT987" t="s">
        <v>10134</v>
      </c>
      <c r="AU987">
        <v>1992</v>
      </c>
      <c r="AV987">
        <v>19</v>
      </c>
      <c r="AW987">
        <v>18</v>
      </c>
      <c r="AX987" t="s">
        <v>74</v>
      </c>
      <c r="AY987" t="s">
        <v>74</v>
      </c>
      <c r="AZ987" t="s">
        <v>74</v>
      </c>
      <c r="BA987" t="s">
        <v>74</v>
      </c>
      <c r="BB987">
        <v>1819</v>
      </c>
      <c r="BC987">
        <v>1822</v>
      </c>
      <c r="BD987" t="s">
        <v>74</v>
      </c>
      <c r="BE987" t="s">
        <v>10135</v>
      </c>
      <c r="BF987" t="str">
        <f>HYPERLINK("http://dx.doi.org/10.1029/92GL01943","http://dx.doi.org/10.1029/92GL01943")</f>
        <v>http://dx.doi.org/10.1029/92GL01943</v>
      </c>
      <c r="BG987" t="s">
        <v>74</v>
      </c>
      <c r="BH987" t="s">
        <v>74</v>
      </c>
      <c r="BI987">
        <v>4</v>
      </c>
      <c r="BJ987" t="s">
        <v>451</v>
      </c>
      <c r="BK987" t="s">
        <v>88</v>
      </c>
      <c r="BL987" t="s">
        <v>452</v>
      </c>
      <c r="BM987" t="s">
        <v>10136</v>
      </c>
      <c r="BN987" t="s">
        <v>74</v>
      </c>
      <c r="BO987" t="s">
        <v>74</v>
      </c>
      <c r="BP987" t="s">
        <v>74</v>
      </c>
      <c r="BQ987" t="s">
        <v>74</v>
      </c>
      <c r="BR987" t="s">
        <v>91</v>
      </c>
      <c r="BS987" t="s">
        <v>10137</v>
      </c>
      <c r="BT987" t="str">
        <f>HYPERLINK("https%3A%2F%2Fwww.webofscience.com%2Fwos%2Fwoscc%2Ffull-record%2FWOS:A1992JP96200005","View Full Record in Web of Science")</f>
        <v>View Full Record in Web of Science</v>
      </c>
    </row>
    <row r="988" spans="1:72" x14ac:dyDescent="0.15">
      <c r="A988" t="s">
        <v>72</v>
      </c>
      <c r="B988" t="s">
        <v>10138</v>
      </c>
      <c r="C988" t="s">
        <v>74</v>
      </c>
      <c r="D988" t="s">
        <v>74</v>
      </c>
      <c r="E988" t="s">
        <v>74</v>
      </c>
      <c r="F988" t="s">
        <v>10138</v>
      </c>
      <c r="G988" t="s">
        <v>74</v>
      </c>
      <c r="H988" t="s">
        <v>74</v>
      </c>
      <c r="I988" t="s">
        <v>10139</v>
      </c>
      <c r="J988" t="s">
        <v>10140</v>
      </c>
      <c r="K988" t="s">
        <v>74</v>
      </c>
      <c r="L988" t="s">
        <v>74</v>
      </c>
      <c r="M988" t="s">
        <v>77</v>
      </c>
      <c r="N988" t="s">
        <v>599</v>
      </c>
      <c r="O988" t="s">
        <v>74</v>
      </c>
      <c r="P988" t="s">
        <v>74</v>
      </c>
      <c r="Q988" t="s">
        <v>74</v>
      </c>
      <c r="R988" t="s">
        <v>74</v>
      </c>
      <c r="S988" t="s">
        <v>74</v>
      </c>
      <c r="T988" t="s">
        <v>10141</v>
      </c>
      <c r="U988" t="s">
        <v>10142</v>
      </c>
      <c r="V988" t="s">
        <v>10143</v>
      </c>
      <c r="W988" t="s">
        <v>10144</v>
      </c>
      <c r="X988" t="s">
        <v>10145</v>
      </c>
      <c r="Y988" t="s">
        <v>74</v>
      </c>
      <c r="Z988" t="s">
        <v>74</v>
      </c>
      <c r="AA988" t="s">
        <v>74</v>
      </c>
      <c r="AB988" t="s">
        <v>74</v>
      </c>
      <c r="AC988" t="s">
        <v>74</v>
      </c>
      <c r="AD988" t="s">
        <v>74</v>
      </c>
      <c r="AE988" t="s">
        <v>74</v>
      </c>
      <c r="AF988" t="s">
        <v>74</v>
      </c>
      <c r="AG988">
        <v>7</v>
      </c>
      <c r="AH988">
        <v>20</v>
      </c>
      <c r="AI988">
        <v>22</v>
      </c>
      <c r="AJ988">
        <v>0</v>
      </c>
      <c r="AK988">
        <v>1</v>
      </c>
      <c r="AL988" t="s">
        <v>119</v>
      </c>
      <c r="AM988" t="s">
        <v>120</v>
      </c>
      <c r="AN988" t="s">
        <v>121</v>
      </c>
      <c r="AO988" t="s">
        <v>10146</v>
      </c>
      <c r="AP988" t="s">
        <v>10147</v>
      </c>
      <c r="AQ988" t="s">
        <v>74</v>
      </c>
      <c r="AR988" t="s">
        <v>10140</v>
      </c>
      <c r="AS988" t="s">
        <v>10148</v>
      </c>
      <c r="AT988" t="s">
        <v>10149</v>
      </c>
      <c r="AU988">
        <v>1992</v>
      </c>
      <c r="AV988">
        <v>119</v>
      </c>
      <c r="AW988">
        <v>1</v>
      </c>
      <c r="AX988" t="s">
        <v>74</v>
      </c>
      <c r="AY988" t="s">
        <v>74</v>
      </c>
      <c r="AZ988" t="s">
        <v>74</v>
      </c>
      <c r="BA988" t="s">
        <v>74</v>
      </c>
      <c r="BB988">
        <v>143</v>
      </c>
      <c r="BC988">
        <v>144</v>
      </c>
      <c r="BD988" t="s">
        <v>74</v>
      </c>
      <c r="BE988" t="s">
        <v>10150</v>
      </c>
      <c r="BF988" t="str">
        <f>HYPERLINK("http://dx.doi.org/10.1016/0378-1119(92)90080-9","http://dx.doi.org/10.1016/0378-1119(92)90080-9")</f>
        <v>http://dx.doi.org/10.1016/0378-1119(92)90080-9</v>
      </c>
      <c r="BG988" t="s">
        <v>74</v>
      </c>
      <c r="BH988" t="s">
        <v>74</v>
      </c>
      <c r="BI988">
        <v>2</v>
      </c>
      <c r="BJ988" t="s">
        <v>10151</v>
      </c>
      <c r="BK988" t="s">
        <v>88</v>
      </c>
      <c r="BL988" t="s">
        <v>10151</v>
      </c>
      <c r="BM988" t="s">
        <v>10152</v>
      </c>
      <c r="BN988">
        <v>1398082</v>
      </c>
      <c r="BO988" t="s">
        <v>74</v>
      </c>
      <c r="BP988" t="s">
        <v>74</v>
      </c>
      <c r="BQ988" t="s">
        <v>74</v>
      </c>
      <c r="BR988" t="s">
        <v>91</v>
      </c>
      <c r="BS988" t="s">
        <v>10153</v>
      </c>
      <c r="BT988" t="str">
        <f>HYPERLINK("https%3A%2F%2Fwww.webofscience.com%2Fwos%2Fwoscc%2Ffull-record%2FWOS:A1992JP96700021","View Full Record in Web of Science")</f>
        <v>View Full Record in Web of Science</v>
      </c>
    </row>
    <row r="989" spans="1:72" x14ac:dyDescent="0.15">
      <c r="A989" t="s">
        <v>72</v>
      </c>
      <c r="B989" t="s">
        <v>10154</v>
      </c>
      <c r="C989" t="s">
        <v>74</v>
      </c>
      <c r="D989" t="s">
        <v>74</v>
      </c>
      <c r="E989" t="s">
        <v>74</v>
      </c>
      <c r="F989" t="s">
        <v>10154</v>
      </c>
      <c r="G989" t="s">
        <v>74</v>
      </c>
      <c r="H989" t="s">
        <v>74</v>
      </c>
      <c r="I989" t="s">
        <v>10155</v>
      </c>
      <c r="J989" t="s">
        <v>2100</v>
      </c>
      <c r="K989" t="s">
        <v>74</v>
      </c>
      <c r="L989" t="s">
        <v>74</v>
      </c>
      <c r="M989" t="s">
        <v>77</v>
      </c>
      <c r="N989" t="s">
        <v>78</v>
      </c>
      <c r="O989" t="s">
        <v>74</v>
      </c>
      <c r="P989" t="s">
        <v>74</v>
      </c>
      <c r="Q989" t="s">
        <v>74</v>
      </c>
      <c r="R989" t="s">
        <v>74</v>
      </c>
      <c r="S989" t="s">
        <v>74</v>
      </c>
      <c r="T989" t="s">
        <v>74</v>
      </c>
      <c r="U989" t="s">
        <v>10156</v>
      </c>
      <c r="V989" t="s">
        <v>10157</v>
      </c>
      <c r="W989" t="s">
        <v>10158</v>
      </c>
      <c r="X989" t="s">
        <v>10159</v>
      </c>
      <c r="Y989" t="s">
        <v>10160</v>
      </c>
      <c r="Z989" t="s">
        <v>74</v>
      </c>
      <c r="AA989" t="s">
        <v>74</v>
      </c>
      <c r="AB989" t="s">
        <v>10161</v>
      </c>
      <c r="AC989" t="s">
        <v>74</v>
      </c>
      <c r="AD989" t="s">
        <v>74</v>
      </c>
      <c r="AE989" t="s">
        <v>74</v>
      </c>
      <c r="AF989" t="s">
        <v>74</v>
      </c>
      <c r="AG989">
        <v>51</v>
      </c>
      <c r="AH989">
        <v>34</v>
      </c>
      <c r="AI989">
        <v>37</v>
      </c>
      <c r="AJ989">
        <v>0</v>
      </c>
      <c r="AK989">
        <v>7</v>
      </c>
      <c r="AL989" t="s">
        <v>119</v>
      </c>
      <c r="AM989" t="s">
        <v>120</v>
      </c>
      <c r="AN989" t="s">
        <v>121</v>
      </c>
      <c r="AO989" t="s">
        <v>2106</v>
      </c>
      <c r="AP989" t="s">
        <v>10162</v>
      </c>
      <c r="AQ989" t="s">
        <v>74</v>
      </c>
      <c r="AR989" t="s">
        <v>2107</v>
      </c>
      <c r="AS989" t="s">
        <v>2108</v>
      </c>
      <c r="AT989" t="s">
        <v>449</v>
      </c>
      <c r="AU989">
        <v>1992</v>
      </c>
      <c r="AV989">
        <v>99</v>
      </c>
      <c r="AW989">
        <v>4</v>
      </c>
      <c r="AX989" t="s">
        <v>74</v>
      </c>
      <c r="AY989" t="s">
        <v>74</v>
      </c>
      <c r="AZ989" t="s">
        <v>74</v>
      </c>
      <c r="BA989" t="s">
        <v>74</v>
      </c>
      <c r="BB989">
        <v>289</v>
      </c>
      <c r="BC989">
        <v>298</v>
      </c>
      <c r="BD989" t="s">
        <v>74</v>
      </c>
      <c r="BE989" t="s">
        <v>10163</v>
      </c>
      <c r="BF989" t="str">
        <f>HYPERLINK("http://dx.doi.org/10.1016/0009-2541(92)90182-5","http://dx.doi.org/10.1016/0009-2541(92)90182-5")</f>
        <v>http://dx.doi.org/10.1016/0009-2541(92)90182-5</v>
      </c>
      <c r="BG989" t="s">
        <v>74</v>
      </c>
      <c r="BH989" t="s">
        <v>74</v>
      </c>
      <c r="BI989">
        <v>10</v>
      </c>
      <c r="BJ989" t="s">
        <v>727</v>
      </c>
      <c r="BK989" t="s">
        <v>88</v>
      </c>
      <c r="BL989" t="s">
        <v>727</v>
      </c>
      <c r="BM989" t="s">
        <v>10164</v>
      </c>
      <c r="BN989" t="s">
        <v>74</v>
      </c>
      <c r="BO989" t="s">
        <v>74</v>
      </c>
      <c r="BP989" t="s">
        <v>74</v>
      </c>
      <c r="BQ989" t="s">
        <v>74</v>
      </c>
      <c r="BR989" t="s">
        <v>91</v>
      </c>
      <c r="BS989" t="s">
        <v>10165</v>
      </c>
      <c r="BT989" t="str">
        <f>HYPERLINK("https%3A%2F%2Fwww.webofscience.com%2Fwos%2Fwoscc%2Ffull-record%2FWOS:A1992JW57200005","View Full Record in Web of Science")</f>
        <v>View Full Record in Web of Science</v>
      </c>
    </row>
    <row r="990" spans="1:72" x14ac:dyDescent="0.15">
      <c r="A990" t="s">
        <v>72</v>
      </c>
      <c r="B990" t="s">
        <v>10166</v>
      </c>
      <c r="C990" t="s">
        <v>74</v>
      </c>
      <c r="D990" t="s">
        <v>74</v>
      </c>
      <c r="E990" t="s">
        <v>74</v>
      </c>
      <c r="F990" t="s">
        <v>10166</v>
      </c>
      <c r="G990" t="s">
        <v>74</v>
      </c>
      <c r="H990" t="s">
        <v>74</v>
      </c>
      <c r="I990" t="s">
        <v>10167</v>
      </c>
      <c r="J990" t="s">
        <v>10168</v>
      </c>
      <c r="K990" t="s">
        <v>74</v>
      </c>
      <c r="L990" t="s">
        <v>74</v>
      </c>
      <c r="M990" t="s">
        <v>77</v>
      </c>
      <c r="N990" t="s">
        <v>78</v>
      </c>
      <c r="O990" t="s">
        <v>74</v>
      </c>
      <c r="P990" t="s">
        <v>74</v>
      </c>
      <c r="Q990" t="s">
        <v>74</v>
      </c>
      <c r="R990" t="s">
        <v>74</v>
      </c>
      <c r="S990" t="s">
        <v>74</v>
      </c>
      <c r="T990" t="s">
        <v>74</v>
      </c>
      <c r="U990" t="s">
        <v>10169</v>
      </c>
      <c r="V990" t="s">
        <v>10170</v>
      </c>
      <c r="W990" t="s">
        <v>10171</v>
      </c>
      <c r="X990" t="s">
        <v>10172</v>
      </c>
      <c r="Y990" t="s">
        <v>10173</v>
      </c>
      <c r="Z990" t="s">
        <v>74</v>
      </c>
      <c r="AA990" t="s">
        <v>74</v>
      </c>
      <c r="AB990" t="s">
        <v>74</v>
      </c>
      <c r="AC990" t="s">
        <v>74</v>
      </c>
      <c r="AD990" t="s">
        <v>74</v>
      </c>
      <c r="AE990" t="s">
        <v>74</v>
      </c>
      <c r="AF990" t="s">
        <v>74</v>
      </c>
      <c r="AG990">
        <v>57</v>
      </c>
      <c r="AH990">
        <v>28</v>
      </c>
      <c r="AI990">
        <v>29</v>
      </c>
      <c r="AJ990">
        <v>0</v>
      </c>
      <c r="AK990">
        <v>5</v>
      </c>
      <c r="AL990" t="s">
        <v>10174</v>
      </c>
      <c r="AM990" t="s">
        <v>905</v>
      </c>
      <c r="AN990" t="s">
        <v>10175</v>
      </c>
      <c r="AO990" t="s">
        <v>10176</v>
      </c>
      <c r="AP990" t="s">
        <v>10177</v>
      </c>
      <c r="AQ990" t="s">
        <v>74</v>
      </c>
      <c r="AR990" t="s">
        <v>10178</v>
      </c>
      <c r="AS990" t="s">
        <v>10179</v>
      </c>
      <c r="AT990" t="s">
        <v>449</v>
      </c>
      <c r="AU990">
        <v>1992</v>
      </c>
      <c r="AV990">
        <v>267</v>
      </c>
      <c r="AW990">
        <v>26</v>
      </c>
      <c r="AX990" t="s">
        <v>74</v>
      </c>
      <c r="AY990" t="s">
        <v>74</v>
      </c>
      <c r="AZ990" t="s">
        <v>74</v>
      </c>
      <c r="BA990" t="s">
        <v>74</v>
      </c>
      <c r="BB990">
        <v>18766</v>
      </c>
      <c r="BC990">
        <v>18775</v>
      </c>
      <c r="BD990" t="s">
        <v>74</v>
      </c>
      <c r="BE990" t="s">
        <v>74</v>
      </c>
      <c r="BF990" t="s">
        <v>74</v>
      </c>
      <c r="BG990" t="s">
        <v>74</v>
      </c>
      <c r="BH990" t="s">
        <v>74</v>
      </c>
      <c r="BI990">
        <v>10</v>
      </c>
      <c r="BJ990" t="s">
        <v>6380</v>
      </c>
      <c r="BK990" t="s">
        <v>88</v>
      </c>
      <c r="BL990" t="s">
        <v>6380</v>
      </c>
      <c r="BM990" t="s">
        <v>10180</v>
      </c>
      <c r="BN990">
        <v>1527007</v>
      </c>
      <c r="BO990" t="s">
        <v>74</v>
      </c>
      <c r="BP990" t="s">
        <v>74</v>
      </c>
      <c r="BQ990" t="s">
        <v>74</v>
      </c>
      <c r="BR990" t="s">
        <v>91</v>
      </c>
      <c r="BS990" t="s">
        <v>10181</v>
      </c>
      <c r="BT990" t="str">
        <f>HYPERLINK("https%3A%2F%2Fwww.webofscience.com%2Fwos%2Fwoscc%2Ffull-record%2FWOS:A1992JN50200079","View Full Record in Web of Science")</f>
        <v>View Full Record in Web of Science</v>
      </c>
    </row>
    <row r="991" spans="1:72" x14ac:dyDescent="0.15">
      <c r="A991" t="s">
        <v>72</v>
      </c>
      <c r="B991" t="s">
        <v>10182</v>
      </c>
      <c r="C991" t="s">
        <v>74</v>
      </c>
      <c r="D991" t="s">
        <v>74</v>
      </c>
      <c r="E991" t="s">
        <v>74</v>
      </c>
      <c r="F991" t="s">
        <v>10182</v>
      </c>
      <c r="G991" t="s">
        <v>74</v>
      </c>
      <c r="H991" t="s">
        <v>74</v>
      </c>
      <c r="I991" t="s">
        <v>10183</v>
      </c>
      <c r="J991" t="s">
        <v>1408</v>
      </c>
      <c r="K991" t="s">
        <v>74</v>
      </c>
      <c r="L991" t="s">
        <v>74</v>
      </c>
      <c r="M991" t="s">
        <v>77</v>
      </c>
      <c r="N991" t="s">
        <v>78</v>
      </c>
      <c r="O991" t="s">
        <v>74</v>
      </c>
      <c r="P991" t="s">
        <v>74</v>
      </c>
      <c r="Q991" t="s">
        <v>74</v>
      </c>
      <c r="R991" t="s">
        <v>74</v>
      </c>
      <c r="S991" t="s">
        <v>74</v>
      </c>
      <c r="T991" t="s">
        <v>74</v>
      </c>
      <c r="U991" t="s">
        <v>10184</v>
      </c>
      <c r="V991" t="s">
        <v>10185</v>
      </c>
      <c r="W991" t="s">
        <v>9752</v>
      </c>
      <c r="X991" t="s">
        <v>1512</v>
      </c>
      <c r="Y991" t="s">
        <v>74</v>
      </c>
      <c r="Z991" t="s">
        <v>74</v>
      </c>
      <c r="AA991" t="s">
        <v>74</v>
      </c>
      <c r="AB991" t="s">
        <v>74</v>
      </c>
      <c r="AC991" t="s">
        <v>74</v>
      </c>
      <c r="AD991" t="s">
        <v>74</v>
      </c>
      <c r="AE991" t="s">
        <v>74</v>
      </c>
      <c r="AF991" t="s">
        <v>74</v>
      </c>
      <c r="AG991">
        <v>39</v>
      </c>
      <c r="AH991">
        <v>30</v>
      </c>
      <c r="AI991">
        <v>30</v>
      </c>
      <c r="AJ991">
        <v>0</v>
      </c>
      <c r="AK991">
        <v>7</v>
      </c>
      <c r="AL991" t="s">
        <v>256</v>
      </c>
      <c r="AM991" t="s">
        <v>257</v>
      </c>
      <c r="AN991" t="s">
        <v>396</v>
      </c>
      <c r="AO991" t="s">
        <v>1414</v>
      </c>
      <c r="AP991" t="s">
        <v>1415</v>
      </c>
      <c r="AQ991" t="s">
        <v>74</v>
      </c>
      <c r="AR991" t="s">
        <v>1416</v>
      </c>
      <c r="AS991" t="s">
        <v>1417</v>
      </c>
      <c r="AT991" t="s">
        <v>449</v>
      </c>
      <c r="AU991">
        <v>1992</v>
      </c>
      <c r="AV991">
        <v>97</v>
      </c>
      <c r="AW991" t="s">
        <v>10186</v>
      </c>
      <c r="AX991" t="s">
        <v>74</v>
      </c>
      <c r="AY991" t="s">
        <v>74</v>
      </c>
      <c r="AZ991" t="s">
        <v>74</v>
      </c>
      <c r="BA991" t="s">
        <v>74</v>
      </c>
      <c r="BB991">
        <v>14407</v>
      </c>
      <c r="BC991">
        <v>14412</v>
      </c>
      <c r="BD991" t="s">
        <v>74</v>
      </c>
      <c r="BE991" t="s">
        <v>10187</v>
      </c>
      <c r="BF991" t="str">
        <f>HYPERLINK("http://dx.doi.org/10.1029/92JC01025","http://dx.doi.org/10.1029/92JC01025")</f>
        <v>http://dx.doi.org/10.1029/92JC01025</v>
      </c>
      <c r="BG991" t="s">
        <v>74</v>
      </c>
      <c r="BH991" t="s">
        <v>74</v>
      </c>
      <c r="BI991">
        <v>6</v>
      </c>
      <c r="BJ991" t="s">
        <v>963</v>
      </c>
      <c r="BK991" t="s">
        <v>88</v>
      </c>
      <c r="BL991" t="s">
        <v>963</v>
      </c>
      <c r="BM991" t="s">
        <v>10188</v>
      </c>
      <c r="BN991" t="s">
        <v>74</v>
      </c>
      <c r="BO991" t="s">
        <v>74</v>
      </c>
      <c r="BP991" t="s">
        <v>74</v>
      </c>
      <c r="BQ991" t="s">
        <v>74</v>
      </c>
      <c r="BR991" t="s">
        <v>91</v>
      </c>
      <c r="BS991" t="s">
        <v>10189</v>
      </c>
      <c r="BT991" t="str">
        <f>HYPERLINK("https%3A%2F%2Fwww.webofscience.com%2Fwos%2Fwoscc%2Ffull-record%2FWOS:A1992JP20500011","View Full Record in Web of Science")</f>
        <v>View Full Record in Web of Science</v>
      </c>
    </row>
    <row r="992" spans="1:72" x14ac:dyDescent="0.15">
      <c r="A992" t="s">
        <v>72</v>
      </c>
      <c r="B992" t="s">
        <v>10190</v>
      </c>
      <c r="C992" t="s">
        <v>74</v>
      </c>
      <c r="D992" t="s">
        <v>74</v>
      </c>
      <c r="E992" t="s">
        <v>74</v>
      </c>
      <c r="F992" t="s">
        <v>10190</v>
      </c>
      <c r="G992" t="s">
        <v>74</v>
      </c>
      <c r="H992" t="s">
        <v>74</v>
      </c>
      <c r="I992" t="s">
        <v>10191</v>
      </c>
      <c r="J992" t="s">
        <v>1408</v>
      </c>
      <c r="K992" t="s">
        <v>74</v>
      </c>
      <c r="L992" t="s">
        <v>74</v>
      </c>
      <c r="M992" t="s">
        <v>77</v>
      </c>
      <c r="N992" t="s">
        <v>78</v>
      </c>
      <c r="O992" t="s">
        <v>74</v>
      </c>
      <c r="P992" t="s">
        <v>74</v>
      </c>
      <c r="Q992" t="s">
        <v>74</v>
      </c>
      <c r="R992" t="s">
        <v>74</v>
      </c>
      <c r="S992" t="s">
        <v>74</v>
      </c>
      <c r="T992" t="s">
        <v>74</v>
      </c>
      <c r="U992" t="s">
        <v>10192</v>
      </c>
      <c r="V992" t="s">
        <v>10193</v>
      </c>
      <c r="W992" t="s">
        <v>10194</v>
      </c>
      <c r="X992" t="s">
        <v>4850</v>
      </c>
      <c r="Y992" t="s">
        <v>74</v>
      </c>
      <c r="Z992" t="s">
        <v>74</v>
      </c>
      <c r="AA992" t="s">
        <v>74</v>
      </c>
      <c r="AB992" t="s">
        <v>10195</v>
      </c>
      <c r="AC992" t="s">
        <v>74</v>
      </c>
      <c r="AD992" t="s">
        <v>74</v>
      </c>
      <c r="AE992" t="s">
        <v>74</v>
      </c>
      <c r="AF992" t="s">
        <v>74</v>
      </c>
      <c r="AG992">
        <v>23</v>
      </c>
      <c r="AH992">
        <v>13</v>
      </c>
      <c r="AI992">
        <v>16</v>
      </c>
      <c r="AJ992">
        <v>0</v>
      </c>
      <c r="AK992">
        <v>2</v>
      </c>
      <c r="AL992" t="s">
        <v>256</v>
      </c>
      <c r="AM992" t="s">
        <v>257</v>
      </c>
      <c r="AN992" t="s">
        <v>396</v>
      </c>
      <c r="AO992" t="s">
        <v>1414</v>
      </c>
      <c r="AP992" t="s">
        <v>1415</v>
      </c>
      <c r="AQ992" t="s">
        <v>74</v>
      </c>
      <c r="AR992" t="s">
        <v>1416</v>
      </c>
      <c r="AS992" t="s">
        <v>1417</v>
      </c>
      <c r="AT992" t="s">
        <v>449</v>
      </c>
      <c r="AU992">
        <v>1992</v>
      </c>
      <c r="AV992">
        <v>97</v>
      </c>
      <c r="AW992" t="s">
        <v>10186</v>
      </c>
      <c r="AX992" t="s">
        <v>74</v>
      </c>
      <c r="AY992" t="s">
        <v>74</v>
      </c>
      <c r="AZ992" t="s">
        <v>74</v>
      </c>
      <c r="BA992" t="s">
        <v>74</v>
      </c>
      <c r="BB992">
        <v>14439</v>
      </c>
      <c r="BC992">
        <v>14452</v>
      </c>
      <c r="BD992" t="s">
        <v>74</v>
      </c>
      <c r="BE992" t="s">
        <v>10196</v>
      </c>
      <c r="BF992" t="str">
        <f>HYPERLINK("http://dx.doi.org/10.1029/92JC01227","http://dx.doi.org/10.1029/92JC01227")</f>
        <v>http://dx.doi.org/10.1029/92JC01227</v>
      </c>
      <c r="BG992" t="s">
        <v>74</v>
      </c>
      <c r="BH992" t="s">
        <v>74</v>
      </c>
      <c r="BI992">
        <v>14</v>
      </c>
      <c r="BJ992" t="s">
        <v>963</v>
      </c>
      <c r="BK992" t="s">
        <v>88</v>
      </c>
      <c r="BL992" t="s">
        <v>963</v>
      </c>
      <c r="BM992" t="s">
        <v>10188</v>
      </c>
      <c r="BN992" t="s">
        <v>74</v>
      </c>
      <c r="BO992" t="s">
        <v>74</v>
      </c>
      <c r="BP992" t="s">
        <v>74</v>
      </c>
      <c r="BQ992" t="s">
        <v>74</v>
      </c>
      <c r="BR992" t="s">
        <v>91</v>
      </c>
      <c r="BS992" t="s">
        <v>10197</v>
      </c>
      <c r="BT992" t="str">
        <f>HYPERLINK("https%3A%2F%2Fwww.webofscience.com%2Fwos%2Fwoscc%2Ffull-record%2FWOS:A1992JP20500015","View Full Record in Web of Science")</f>
        <v>View Full Record in Web of Science</v>
      </c>
    </row>
    <row r="993" spans="1:72" x14ac:dyDescent="0.15">
      <c r="A993" t="s">
        <v>72</v>
      </c>
      <c r="B993" t="s">
        <v>10198</v>
      </c>
      <c r="C993" t="s">
        <v>74</v>
      </c>
      <c r="D993" t="s">
        <v>74</v>
      </c>
      <c r="E993" t="s">
        <v>74</v>
      </c>
      <c r="F993" t="s">
        <v>10198</v>
      </c>
      <c r="G993" t="s">
        <v>74</v>
      </c>
      <c r="H993" t="s">
        <v>74</v>
      </c>
      <c r="I993" t="s">
        <v>10199</v>
      </c>
      <c r="J993" t="s">
        <v>1425</v>
      </c>
      <c r="K993" t="s">
        <v>74</v>
      </c>
      <c r="L993" t="s">
        <v>74</v>
      </c>
      <c r="M993" t="s">
        <v>77</v>
      </c>
      <c r="N993" t="s">
        <v>78</v>
      </c>
      <c r="O993" t="s">
        <v>74</v>
      </c>
      <c r="P993" t="s">
        <v>74</v>
      </c>
      <c r="Q993" t="s">
        <v>74</v>
      </c>
      <c r="R993" t="s">
        <v>74</v>
      </c>
      <c r="S993" t="s">
        <v>74</v>
      </c>
      <c r="T993" t="s">
        <v>74</v>
      </c>
      <c r="U993" t="s">
        <v>10200</v>
      </c>
      <c r="V993" t="s">
        <v>10201</v>
      </c>
      <c r="W993" t="s">
        <v>10202</v>
      </c>
      <c r="X993" t="s">
        <v>3470</v>
      </c>
      <c r="Y993" t="s">
        <v>74</v>
      </c>
      <c r="Z993" t="s">
        <v>74</v>
      </c>
      <c r="AA993" t="s">
        <v>10203</v>
      </c>
      <c r="AB993" t="s">
        <v>10204</v>
      </c>
      <c r="AC993" t="s">
        <v>74</v>
      </c>
      <c r="AD993" t="s">
        <v>74</v>
      </c>
      <c r="AE993" t="s">
        <v>74</v>
      </c>
      <c r="AF993" t="s">
        <v>74</v>
      </c>
      <c r="AG993">
        <v>90</v>
      </c>
      <c r="AH993">
        <v>1063</v>
      </c>
      <c r="AI993">
        <v>1133</v>
      </c>
      <c r="AJ993">
        <v>5</v>
      </c>
      <c r="AK993">
        <v>79</v>
      </c>
      <c r="AL993" t="s">
        <v>256</v>
      </c>
      <c r="AM993" t="s">
        <v>257</v>
      </c>
      <c r="AN993" t="s">
        <v>396</v>
      </c>
      <c r="AO993" t="s">
        <v>1432</v>
      </c>
      <c r="AP993" t="s">
        <v>1433</v>
      </c>
      <c r="AQ993" t="s">
        <v>74</v>
      </c>
      <c r="AR993" t="s">
        <v>1434</v>
      </c>
      <c r="AS993" t="s">
        <v>1435</v>
      </c>
      <c r="AT993" t="s">
        <v>478</v>
      </c>
      <c r="AU993">
        <v>1992</v>
      </c>
      <c r="AV993">
        <v>97</v>
      </c>
      <c r="AW993" t="s">
        <v>10205</v>
      </c>
      <c r="AX993" t="s">
        <v>74</v>
      </c>
      <c r="AY993" t="s">
        <v>74</v>
      </c>
      <c r="AZ993" t="s">
        <v>74</v>
      </c>
      <c r="BA993" t="s">
        <v>74</v>
      </c>
      <c r="BB993">
        <v>13917</v>
      </c>
      <c r="BC993">
        <v>13951</v>
      </c>
      <c r="BD993" t="s">
        <v>74</v>
      </c>
      <c r="BE993" t="s">
        <v>10206</v>
      </c>
      <c r="BF993" t="str">
        <f>HYPERLINK("http://dx.doi.org/10.1029/92JB01202","http://dx.doi.org/10.1029/92JB01202")</f>
        <v>http://dx.doi.org/10.1029/92JB01202</v>
      </c>
      <c r="BG993" t="s">
        <v>74</v>
      </c>
      <c r="BH993" t="s">
        <v>74</v>
      </c>
      <c r="BI993">
        <v>35</v>
      </c>
      <c r="BJ993" t="s">
        <v>727</v>
      </c>
      <c r="BK993" t="s">
        <v>88</v>
      </c>
      <c r="BL993" t="s">
        <v>727</v>
      </c>
      <c r="BM993" t="s">
        <v>10207</v>
      </c>
      <c r="BN993" t="s">
        <v>74</v>
      </c>
      <c r="BO993" t="s">
        <v>129</v>
      </c>
      <c r="BP993" t="s">
        <v>74</v>
      </c>
      <c r="BQ993" t="s">
        <v>74</v>
      </c>
      <c r="BR993" t="s">
        <v>91</v>
      </c>
      <c r="BS993" t="s">
        <v>10208</v>
      </c>
      <c r="BT993" t="str">
        <f>HYPERLINK("https%3A%2F%2Fwww.webofscience.com%2Fwos%2Fwoscc%2Ffull-record%2FWOS:A1992JM87000001","View Full Record in Web of Science")</f>
        <v>View Full Record in Web of Science</v>
      </c>
    </row>
    <row r="994" spans="1:72" x14ac:dyDescent="0.15">
      <c r="A994" t="s">
        <v>72</v>
      </c>
      <c r="B994" t="s">
        <v>10209</v>
      </c>
      <c r="C994" t="s">
        <v>74</v>
      </c>
      <c r="D994" t="s">
        <v>74</v>
      </c>
      <c r="E994" t="s">
        <v>74</v>
      </c>
      <c r="F994" t="s">
        <v>10209</v>
      </c>
      <c r="G994" t="s">
        <v>74</v>
      </c>
      <c r="H994" t="s">
        <v>74</v>
      </c>
      <c r="I994" t="s">
        <v>10210</v>
      </c>
      <c r="J994" t="s">
        <v>423</v>
      </c>
      <c r="K994" t="s">
        <v>74</v>
      </c>
      <c r="L994" t="s">
        <v>74</v>
      </c>
      <c r="M994" t="s">
        <v>77</v>
      </c>
      <c r="N994" t="s">
        <v>78</v>
      </c>
      <c r="O994" t="s">
        <v>74</v>
      </c>
      <c r="P994" t="s">
        <v>74</v>
      </c>
      <c r="Q994" t="s">
        <v>74</v>
      </c>
      <c r="R994" t="s">
        <v>74</v>
      </c>
      <c r="S994" t="s">
        <v>74</v>
      </c>
      <c r="T994" t="s">
        <v>74</v>
      </c>
      <c r="U994" t="s">
        <v>10211</v>
      </c>
      <c r="V994" t="s">
        <v>10212</v>
      </c>
      <c r="W994" t="s">
        <v>10213</v>
      </c>
      <c r="X994" t="s">
        <v>74</v>
      </c>
      <c r="Y994" t="s">
        <v>10214</v>
      </c>
      <c r="Z994" t="s">
        <v>74</v>
      </c>
      <c r="AA994" t="s">
        <v>74</v>
      </c>
      <c r="AB994" t="s">
        <v>10215</v>
      </c>
      <c r="AC994" t="s">
        <v>74</v>
      </c>
      <c r="AD994" t="s">
        <v>74</v>
      </c>
      <c r="AE994" t="s">
        <v>74</v>
      </c>
      <c r="AF994" t="s">
        <v>74</v>
      </c>
      <c r="AG994">
        <v>20</v>
      </c>
      <c r="AH994">
        <v>127</v>
      </c>
      <c r="AI994">
        <v>128</v>
      </c>
      <c r="AJ994">
        <v>0</v>
      </c>
      <c r="AK994">
        <v>7</v>
      </c>
      <c r="AL994" t="s">
        <v>429</v>
      </c>
      <c r="AM994" t="s">
        <v>430</v>
      </c>
      <c r="AN994" t="s">
        <v>431</v>
      </c>
      <c r="AO994" t="s">
        <v>432</v>
      </c>
      <c r="AP994" t="s">
        <v>74</v>
      </c>
      <c r="AQ994" t="s">
        <v>74</v>
      </c>
      <c r="AR994" t="s">
        <v>423</v>
      </c>
      <c r="AS994" t="s">
        <v>433</v>
      </c>
      <c r="AT994" t="s">
        <v>478</v>
      </c>
      <c r="AU994">
        <v>1992</v>
      </c>
      <c r="AV994">
        <v>359</v>
      </c>
      <c r="AW994">
        <v>6391</v>
      </c>
      <c r="AX994" t="s">
        <v>74</v>
      </c>
      <c r="AY994" t="s">
        <v>74</v>
      </c>
      <c r="AZ994" t="s">
        <v>74</v>
      </c>
      <c r="BA994" t="s">
        <v>74</v>
      </c>
      <c r="BB994">
        <v>135</v>
      </c>
      <c r="BC994">
        <v>137</v>
      </c>
      <c r="BD994" t="s">
        <v>74</v>
      </c>
      <c r="BE994" t="s">
        <v>10216</v>
      </c>
      <c r="BF994" t="str">
        <f>HYPERLINK("http://dx.doi.org/10.1038/359135a0","http://dx.doi.org/10.1038/359135a0")</f>
        <v>http://dx.doi.org/10.1038/359135a0</v>
      </c>
      <c r="BG994" t="s">
        <v>74</v>
      </c>
      <c r="BH994" t="s">
        <v>74</v>
      </c>
      <c r="BI994">
        <v>3</v>
      </c>
      <c r="BJ994" t="s">
        <v>361</v>
      </c>
      <c r="BK994" t="s">
        <v>88</v>
      </c>
      <c r="BL994" t="s">
        <v>362</v>
      </c>
      <c r="BM994" t="s">
        <v>10217</v>
      </c>
      <c r="BN994" t="s">
        <v>74</v>
      </c>
      <c r="BO994" t="s">
        <v>74</v>
      </c>
      <c r="BP994" t="s">
        <v>74</v>
      </c>
      <c r="BQ994" t="s">
        <v>74</v>
      </c>
      <c r="BR994" t="s">
        <v>91</v>
      </c>
      <c r="BS994" t="s">
        <v>10218</v>
      </c>
      <c r="BT994" t="str">
        <f>HYPERLINK("https%3A%2F%2Fwww.webofscience.com%2Fwos%2Fwoscc%2Ffull-record%2FWOS:A1992JM49400047","View Full Record in Web of Science")</f>
        <v>View Full Record in Web of Science</v>
      </c>
    </row>
    <row r="995" spans="1:72" x14ac:dyDescent="0.15">
      <c r="A995" t="s">
        <v>72</v>
      </c>
      <c r="B995" t="s">
        <v>10219</v>
      </c>
      <c r="C995" t="s">
        <v>74</v>
      </c>
      <c r="D995" t="s">
        <v>74</v>
      </c>
      <c r="E995" t="s">
        <v>74</v>
      </c>
      <c r="F995" t="s">
        <v>10219</v>
      </c>
      <c r="G995" t="s">
        <v>74</v>
      </c>
      <c r="H995" t="s">
        <v>74</v>
      </c>
      <c r="I995" t="s">
        <v>10220</v>
      </c>
      <c r="J995" t="s">
        <v>332</v>
      </c>
      <c r="K995" t="s">
        <v>74</v>
      </c>
      <c r="L995" t="s">
        <v>74</v>
      </c>
      <c r="M995" t="s">
        <v>77</v>
      </c>
      <c r="N995" t="s">
        <v>884</v>
      </c>
      <c r="O995" t="s">
        <v>10221</v>
      </c>
      <c r="P995" t="s">
        <v>10222</v>
      </c>
      <c r="Q995" t="s">
        <v>10223</v>
      </c>
      <c r="R995" t="s">
        <v>74</v>
      </c>
      <c r="S995" t="s">
        <v>10224</v>
      </c>
      <c r="T995" t="s">
        <v>10225</v>
      </c>
      <c r="U995" t="s">
        <v>10226</v>
      </c>
      <c r="V995" t="s">
        <v>10227</v>
      </c>
      <c r="W995" t="s">
        <v>74</v>
      </c>
      <c r="X995" t="s">
        <v>74</v>
      </c>
      <c r="Y995" t="s">
        <v>10228</v>
      </c>
      <c r="Z995" t="s">
        <v>74</v>
      </c>
      <c r="AA995" t="s">
        <v>74</v>
      </c>
      <c r="AB995" t="s">
        <v>74</v>
      </c>
      <c r="AC995" t="s">
        <v>74</v>
      </c>
      <c r="AD995" t="s">
        <v>74</v>
      </c>
      <c r="AE995" t="s">
        <v>74</v>
      </c>
      <c r="AF995" t="s">
        <v>74</v>
      </c>
      <c r="AG995">
        <v>23</v>
      </c>
      <c r="AH995">
        <v>10</v>
      </c>
      <c r="AI995">
        <v>10</v>
      </c>
      <c r="AJ995">
        <v>0</v>
      </c>
      <c r="AK995">
        <v>11</v>
      </c>
      <c r="AL995" t="s">
        <v>119</v>
      </c>
      <c r="AM995" t="s">
        <v>120</v>
      </c>
      <c r="AN995" t="s">
        <v>121</v>
      </c>
      <c r="AO995" t="s">
        <v>340</v>
      </c>
      <c r="AP995" t="s">
        <v>74</v>
      </c>
      <c r="AQ995" t="s">
        <v>74</v>
      </c>
      <c r="AR995" t="s">
        <v>341</v>
      </c>
      <c r="AS995" t="s">
        <v>342</v>
      </c>
      <c r="AT995" t="s">
        <v>10229</v>
      </c>
      <c r="AU995">
        <v>1992</v>
      </c>
      <c r="AV995">
        <v>125</v>
      </c>
      <c r="AW995" t="s">
        <v>74</v>
      </c>
      <c r="AX995" t="s">
        <v>74</v>
      </c>
      <c r="AY995" t="s">
        <v>74</v>
      </c>
      <c r="AZ995" t="s">
        <v>74</v>
      </c>
      <c r="BA995" t="s">
        <v>74</v>
      </c>
      <c r="BB995">
        <v>289</v>
      </c>
      <c r="BC995">
        <v>303</v>
      </c>
      <c r="BD995" t="s">
        <v>74</v>
      </c>
      <c r="BE995" t="s">
        <v>10230</v>
      </c>
      <c r="BF995" t="str">
        <f>HYPERLINK("http://dx.doi.org/10.1016/0048-9697(92)90397-B","http://dx.doi.org/10.1016/0048-9697(92)90397-B")</f>
        <v>http://dx.doi.org/10.1016/0048-9697(92)90397-B</v>
      </c>
      <c r="BG995" t="s">
        <v>74</v>
      </c>
      <c r="BH995" t="s">
        <v>74</v>
      </c>
      <c r="BI995">
        <v>15</v>
      </c>
      <c r="BJ995" t="s">
        <v>346</v>
      </c>
      <c r="BK995" t="s">
        <v>894</v>
      </c>
      <c r="BL995" t="s">
        <v>347</v>
      </c>
      <c r="BM995" t="s">
        <v>10231</v>
      </c>
      <c r="BN995" t="s">
        <v>74</v>
      </c>
      <c r="BO995" t="s">
        <v>74</v>
      </c>
      <c r="BP995" t="s">
        <v>74</v>
      </c>
      <c r="BQ995" t="s">
        <v>74</v>
      </c>
      <c r="BR995" t="s">
        <v>91</v>
      </c>
      <c r="BS995" t="s">
        <v>10232</v>
      </c>
      <c r="BT995" t="str">
        <f>HYPERLINK("https%3A%2F%2Fwww.webofscience.com%2Fwos%2Fwoscc%2Ffull-record%2FWOS:A1992JR72300022","View Full Record in Web of Science")</f>
        <v>View Full Record in Web of Science</v>
      </c>
    </row>
    <row r="996" spans="1:72" x14ac:dyDescent="0.15">
      <c r="A996" t="s">
        <v>72</v>
      </c>
      <c r="B996" t="s">
        <v>10233</v>
      </c>
      <c r="C996" t="s">
        <v>74</v>
      </c>
      <c r="D996" t="s">
        <v>74</v>
      </c>
      <c r="E996" t="s">
        <v>74</v>
      </c>
      <c r="F996" t="s">
        <v>10233</v>
      </c>
      <c r="G996" t="s">
        <v>74</v>
      </c>
      <c r="H996" t="s">
        <v>74</v>
      </c>
      <c r="I996" t="s">
        <v>10234</v>
      </c>
      <c r="J996" t="s">
        <v>440</v>
      </c>
      <c r="K996" t="s">
        <v>74</v>
      </c>
      <c r="L996" t="s">
        <v>74</v>
      </c>
      <c r="M996" t="s">
        <v>77</v>
      </c>
      <c r="N996" t="s">
        <v>78</v>
      </c>
      <c r="O996" t="s">
        <v>74</v>
      </c>
      <c r="P996" t="s">
        <v>74</v>
      </c>
      <c r="Q996" t="s">
        <v>74</v>
      </c>
      <c r="R996" t="s">
        <v>74</v>
      </c>
      <c r="S996" t="s">
        <v>74</v>
      </c>
      <c r="T996" t="s">
        <v>74</v>
      </c>
      <c r="U996" t="s">
        <v>3086</v>
      </c>
      <c r="V996" t="s">
        <v>10235</v>
      </c>
      <c r="W996" t="s">
        <v>10236</v>
      </c>
      <c r="X996" t="s">
        <v>10237</v>
      </c>
      <c r="Y996" t="s">
        <v>10238</v>
      </c>
      <c r="Z996" t="s">
        <v>74</v>
      </c>
      <c r="AA996" t="s">
        <v>74</v>
      </c>
      <c r="AB996" t="s">
        <v>2066</v>
      </c>
      <c r="AC996" t="s">
        <v>74</v>
      </c>
      <c r="AD996" t="s">
        <v>74</v>
      </c>
      <c r="AE996" t="s">
        <v>74</v>
      </c>
      <c r="AF996" t="s">
        <v>74</v>
      </c>
      <c r="AG996">
        <v>10</v>
      </c>
      <c r="AH996">
        <v>26</v>
      </c>
      <c r="AI996">
        <v>26</v>
      </c>
      <c r="AJ996">
        <v>0</v>
      </c>
      <c r="AK996">
        <v>3</v>
      </c>
      <c r="AL996" t="s">
        <v>256</v>
      </c>
      <c r="AM996" t="s">
        <v>257</v>
      </c>
      <c r="AN996" t="s">
        <v>258</v>
      </c>
      <c r="AO996" t="s">
        <v>446</v>
      </c>
      <c r="AP996" t="s">
        <v>74</v>
      </c>
      <c r="AQ996" t="s">
        <v>74</v>
      </c>
      <c r="AR996" t="s">
        <v>447</v>
      </c>
      <c r="AS996" t="s">
        <v>448</v>
      </c>
      <c r="AT996" t="s">
        <v>499</v>
      </c>
      <c r="AU996">
        <v>1992</v>
      </c>
      <c r="AV996">
        <v>19</v>
      </c>
      <c r="AW996">
        <v>17</v>
      </c>
      <c r="AX996" t="s">
        <v>74</v>
      </c>
      <c r="AY996" t="s">
        <v>74</v>
      </c>
      <c r="AZ996" t="s">
        <v>74</v>
      </c>
      <c r="BA996" t="s">
        <v>74</v>
      </c>
      <c r="BB996">
        <v>1755</v>
      </c>
      <c r="BC996">
        <v>1758</v>
      </c>
      <c r="BD996" t="s">
        <v>74</v>
      </c>
      <c r="BE996" t="s">
        <v>10239</v>
      </c>
      <c r="BF996" t="str">
        <f>HYPERLINK("http://dx.doi.org/10.1029/92GL01941","http://dx.doi.org/10.1029/92GL01941")</f>
        <v>http://dx.doi.org/10.1029/92GL01941</v>
      </c>
      <c r="BG996" t="s">
        <v>74</v>
      </c>
      <c r="BH996" t="s">
        <v>74</v>
      </c>
      <c r="BI996">
        <v>4</v>
      </c>
      <c r="BJ996" t="s">
        <v>451</v>
      </c>
      <c r="BK996" t="s">
        <v>88</v>
      </c>
      <c r="BL996" t="s">
        <v>452</v>
      </c>
      <c r="BM996" t="s">
        <v>10240</v>
      </c>
      <c r="BN996" t="s">
        <v>74</v>
      </c>
      <c r="BO996" t="s">
        <v>74</v>
      </c>
      <c r="BP996" t="s">
        <v>74</v>
      </c>
      <c r="BQ996" t="s">
        <v>74</v>
      </c>
      <c r="BR996" t="s">
        <v>91</v>
      </c>
      <c r="BS996" t="s">
        <v>10241</v>
      </c>
      <c r="BT996" t="str">
        <f>HYPERLINK("https%3A%2F%2Fwww.webofscience.com%2Fwos%2Fwoscc%2Ffull-record%2FWOS:A1992JP12600009","View Full Record in Web of Science")</f>
        <v>View Full Record in Web of Science</v>
      </c>
    </row>
    <row r="997" spans="1:72" x14ac:dyDescent="0.15">
      <c r="A997" t="s">
        <v>72</v>
      </c>
      <c r="B997" t="s">
        <v>10242</v>
      </c>
      <c r="C997" t="s">
        <v>74</v>
      </c>
      <c r="D997" t="s">
        <v>74</v>
      </c>
      <c r="E997" t="s">
        <v>74</v>
      </c>
      <c r="F997" t="s">
        <v>10242</v>
      </c>
      <c r="G997" t="s">
        <v>74</v>
      </c>
      <c r="H997" t="s">
        <v>74</v>
      </c>
      <c r="I997" t="s">
        <v>10243</v>
      </c>
      <c r="J997" t="s">
        <v>423</v>
      </c>
      <c r="K997" t="s">
        <v>74</v>
      </c>
      <c r="L997" t="s">
        <v>74</v>
      </c>
      <c r="M997" t="s">
        <v>77</v>
      </c>
      <c r="N997" t="s">
        <v>78</v>
      </c>
      <c r="O997" t="s">
        <v>74</v>
      </c>
      <c r="P997" t="s">
        <v>74</v>
      </c>
      <c r="Q997" t="s">
        <v>74</v>
      </c>
      <c r="R997" t="s">
        <v>74</v>
      </c>
      <c r="S997" t="s">
        <v>74</v>
      </c>
      <c r="T997" t="s">
        <v>74</v>
      </c>
      <c r="U997" t="s">
        <v>10244</v>
      </c>
      <c r="V997" t="s">
        <v>10245</v>
      </c>
      <c r="W997" t="s">
        <v>74</v>
      </c>
      <c r="X997" t="s">
        <v>74</v>
      </c>
      <c r="Y997" t="s">
        <v>10246</v>
      </c>
      <c r="Z997" t="s">
        <v>74</v>
      </c>
      <c r="AA997" t="s">
        <v>74</v>
      </c>
      <c r="AB997" t="s">
        <v>10247</v>
      </c>
      <c r="AC997" t="s">
        <v>74</v>
      </c>
      <c r="AD997" t="s">
        <v>74</v>
      </c>
      <c r="AE997" t="s">
        <v>74</v>
      </c>
      <c r="AF997" t="s">
        <v>74</v>
      </c>
      <c r="AG997">
        <v>26</v>
      </c>
      <c r="AH997">
        <v>163</v>
      </c>
      <c r="AI997">
        <v>172</v>
      </c>
      <c r="AJ997">
        <v>1</v>
      </c>
      <c r="AK997">
        <v>16</v>
      </c>
      <c r="AL997" t="s">
        <v>429</v>
      </c>
      <c r="AM997" t="s">
        <v>430</v>
      </c>
      <c r="AN997" t="s">
        <v>431</v>
      </c>
      <c r="AO997" t="s">
        <v>432</v>
      </c>
      <c r="AP997" t="s">
        <v>74</v>
      </c>
      <c r="AQ997" t="s">
        <v>74</v>
      </c>
      <c r="AR997" t="s">
        <v>423</v>
      </c>
      <c r="AS997" t="s">
        <v>433</v>
      </c>
      <c r="AT997" t="s">
        <v>10248</v>
      </c>
      <c r="AU997">
        <v>1992</v>
      </c>
      <c r="AV997">
        <v>359</v>
      </c>
      <c r="AW997">
        <v>6390</v>
      </c>
      <c r="AX997" t="s">
        <v>74</v>
      </c>
      <c r="AY997" t="s">
        <v>74</v>
      </c>
      <c r="AZ997" t="s">
        <v>74</v>
      </c>
      <c r="BA997" t="s">
        <v>74</v>
      </c>
      <c r="BB997">
        <v>29</v>
      </c>
      <c r="BC997">
        <v>32</v>
      </c>
      <c r="BD997" t="s">
        <v>74</v>
      </c>
      <c r="BE997" t="s">
        <v>10249</v>
      </c>
      <c r="BF997" t="str">
        <f>HYPERLINK("http://dx.doi.org/10.1038/359029a0","http://dx.doi.org/10.1038/359029a0")</f>
        <v>http://dx.doi.org/10.1038/359029a0</v>
      </c>
      <c r="BG997" t="s">
        <v>74</v>
      </c>
      <c r="BH997" t="s">
        <v>74</v>
      </c>
      <c r="BI997">
        <v>4</v>
      </c>
      <c r="BJ997" t="s">
        <v>361</v>
      </c>
      <c r="BK997" t="s">
        <v>88</v>
      </c>
      <c r="BL997" t="s">
        <v>362</v>
      </c>
      <c r="BM997" t="s">
        <v>10250</v>
      </c>
      <c r="BN997" t="s">
        <v>74</v>
      </c>
      <c r="BO997" t="s">
        <v>74</v>
      </c>
      <c r="BP997" t="s">
        <v>74</v>
      </c>
      <c r="BQ997" t="s">
        <v>74</v>
      </c>
      <c r="BR997" t="s">
        <v>91</v>
      </c>
      <c r="BS997" t="s">
        <v>10251</v>
      </c>
      <c r="BT997" t="str">
        <f>HYPERLINK("https%3A%2F%2Fwww.webofscience.com%2Fwos%2Fwoscc%2Ffull-record%2FWOS:A1992JL66200043","View Full Record in Web of Science")</f>
        <v>View Full Record in Web of Science</v>
      </c>
    </row>
    <row r="998" spans="1:72" x14ac:dyDescent="0.15">
      <c r="A998" t="s">
        <v>72</v>
      </c>
      <c r="B998" t="s">
        <v>10252</v>
      </c>
      <c r="C998" t="s">
        <v>74</v>
      </c>
      <c r="D998" t="s">
        <v>74</v>
      </c>
      <c r="E998" t="s">
        <v>74</v>
      </c>
      <c r="F998" t="s">
        <v>10252</v>
      </c>
      <c r="G998" t="s">
        <v>74</v>
      </c>
      <c r="H998" t="s">
        <v>74</v>
      </c>
      <c r="I998" t="s">
        <v>10253</v>
      </c>
      <c r="J998" t="s">
        <v>10254</v>
      </c>
      <c r="K998" t="s">
        <v>74</v>
      </c>
      <c r="L998" t="s">
        <v>74</v>
      </c>
      <c r="M998" t="s">
        <v>77</v>
      </c>
      <c r="N998" t="s">
        <v>884</v>
      </c>
      <c r="O998" t="s">
        <v>10255</v>
      </c>
      <c r="P998" t="s">
        <v>10256</v>
      </c>
      <c r="Q998" t="s">
        <v>10257</v>
      </c>
      <c r="R998" t="s">
        <v>74</v>
      </c>
      <c r="S998" t="s">
        <v>74</v>
      </c>
      <c r="T998" t="s">
        <v>74</v>
      </c>
      <c r="U998" t="s">
        <v>10258</v>
      </c>
      <c r="V998" t="s">
        <v>10259</v>
      </c>
      <c r="W998" t="s">
        <v>74</v>
      </c>
      <c r="X998" t="s">
        <v>74</v>
      </c>
      <c r="Y998" t="s">
        <v>10260</v>
      </c>
      <c r="Z998" t="s">
        <v>74</v>
      </c>
      <c r="AA998" t="s">
        <v>74</v>
      </c>
      <c r="AB998" t="s">
        <v>74</v>
      </c>
      <c r="AC998" t="s">
        <v>74</v>
      </c>
      <c r="AD998" t="s">
        <v>74</v>
      </c>
      <c r="AE998" t="s">
        <v>74</v>
      </c>
      <c r="AF998" t="s">
        <v>74</v>
      </c>
      <c r="AG998">
        <v>69</v>
      </c>
      <c r="AH998">
        <v>103</v>
      </c>
      <c r="AI998">
        <v>107</v>
      </c>
      <c r="AJ998">
        <v>2</v>
      </c>
      <c r="AK998">
        <v>39</v>
      </c>
      <c r="AL998" t="s">
        <v>119</v>
      </c>
      <c r="AM998" t="s">
        <v>120</v>
      </c>
      <c r="AN998" t="s">
        <v>121</v>
      </c>
      <c r="AO998" t="s">
        <v>10261</v>
      </c>
      <c r="AP998" t="s">
        <v>74</v>
      </c>
      <c r="AQ998" t="s">
        <v>74</v>
      </c>
      <c r="AR998" t="s">
        <v>10262</v>
      </c>
      <c r="AS998" t="s">
        <v>10263</v>
      </c>
      <c r="AT998" t="s">
        <v>508</v>
      </c>
      <c r="AU998">
        <v>1992</v>
      </c>
      <c r="AV998">
        <v>118</v>
      </c>
      <c r="AW998" t="s">
        <v>74</v>
      </c>
      <c r="AX998" t="s">
        <v>74</v>
      </c>
      <c r="AY998" t="s">
        <v>74</v>
      </c>
      <c r="AZ998" t="s">
        <v>74</v>
      </c>
      <c r="BA998" t="s">
        <v>74</v>
      </c>
      <c r="BB998">
        <v>575</v>
      </c>
      <c r="BC998">
        <v>592</v>
      </c>
      <c r="BD998" t="s">
        <v>74</v>
      </c>
      <c r="BE998" t="s">
        <v>10264</v>
      </c>
      <c r="BF998" t="str">
        <f>HYPERLINK("http://dx.doi.org/10.1016/0168-1176(92)85076-C","http://dx.doi.org/10.1016/0168-1176(92)85076-C")</f>
        <v>http://dx.doi.org/10.1016/0168-1176(92)85076-C</v>
      </c>
      <c r="BG998" t="s">
        <v>74</v>
      </c>
      <c r="BH998" t="s">
        <v>74</v>
      </c>
      <c r="BI998">
        <v>18</v>
      </c>
      <c r="BJ998" t="s">
        <v>10265</v>
      </c>
      <c r="BK998" t="s">
        <v>894</v>
      </c>
      <c r="BL998" t="s">
        <v>10266</v>
      </c>
      <c r="BM998" t="s">
        <v>10267</v>
      </c>
      <c r="BN998" t="s">
        <v>74</v>
      </c>
      <c r="BO998" t="s">
        <v>74</v>
      </c>
      <c r="BP998" t="s">
        <v>74</v>
      </c>
      <c r="BQ998" t="s">
        <v>74</v>
      </c>
      <c r="BR998" t="s">
        <v>91</v>
      </c>
      <c r="BS998" t="s">
        <v>10268</v>
      </c>
      <c r="BT998" t="str">
        <f>HYPERLINK("https%3A%2F%2Fwww.webofscience.com%2Fwos%2Fwoscc%2Ffull-record%2FWOS:A1992JT21300021","View Full Record in Web of Science")</f>
        <v>View Full Record in Web of Science</v>
      </c>
    </row>
    <row r="999" spans="1:72" x14ac:dyDescent="0.15">
      <c r="A999" t="s">
        <v>72</v>
      </c>
      <c r="B999" t="s">
        <v>10269</v>
      </c>
      <c r="C999" t="s">
        <v>74</v>
      </c>
      <c r="D999" t="s">
        <v>74</v>
      </c>
      <c r="E999" t="s">
        <v>74</v>
      </c>
      <c r="F999" t="s">
        <v>10269</v>
      </c>
      <c r="G999" t="s">
        <v>74</v>
      </c>
      <c r="H999" t="s">
        <v>74</v>
      </c>
      <c r="I999" t="s">
        <v>10270</v>
      </c>
      <c r="J999" t="s">
        <v>10271</v>
      </c>
      <c r="K999" t="s">
        <v>74</v>
      </c>
      <c r="L999" t="s">
        <v>74</v>
      </c>
      <c r="M999" t="s">
        <v>77</v>
      </c>
      <c r="N999" t="s">
        <v>78</v>
      </c>
      <c r="O999" t="s">
        <v>74</v>
      </c>
      <c r="P999" t="s">
        <v>74</v>
      </c>
      <c r="Q999" t="s">
        <v>74</v>
      </c>
      <c r="R999" t="s">
        <v>74</v>
      </c>
      <c r="S999" t="s">
        <v>74</v>
      </c>
      <c r="T999" t="s">
        <v>74</v>
      </c>
      <c r="U999" t="s">
        <v>74</v>
      </c>
      <c r="V999" t="s">
        <v>10272</v>
      </c>
      <c r="W999" t="s">
        <v>74</v>
      </c>
      <c r="X999" t="s">
        <v>74</v>
      </c>
      <c r="Y999" t="s">
        <v>10273</v>
      </c>
      <c r="Z999" t="s">
        <v>74</v>
      </c>
      <c r="AA999" t="s">
        <v>74</v>
      </c>
      <c r="AB999" t="s">
        <v>74</v>
      </c>
      <c r="AC999" t="s">
        <v>74</v>
      </c>
      <c r="AD999" t="s">
        <v>74</v>
      </c>
      <c r="AE999" t="s">
        <v>74</v>
      </c>
      <c r="AF999" t="s">
        <v>74</v>
      </c>
      <c r="AG999">
        <v>0</v>
      </c>
      <c r="AH999">
        <v>1</v>
      </c>
      <c r="AI999">
        <v>1</v>
      </c>
      <c r="AJ999">
        <v>0</v>
      </c>
      <c r="AK999">
        <v>1</v>
      </c>
      <c r="AL999" t="s">
        <v>10271</v>
      </c>
      <c r="AM999" t="s">
        <v>2365</v>
      </c>
      <c r="AN999" t="s">
        <v>10274</v>
      </c>
      <c r="AO999" t="s">
        <v>10275</v>
      </c>
      <c r="AP999" t="s">
        <v>74</v>
      </c>
      <c r="AQ999" t="s">
        <v>74</v>
      </c>
      <c r="AR999" t="s">
        <v>10271</v>
      </c>
      <c r="AS999" t="s">
        <v>10276</v>
      </c>
      <c r="AT999" t="s">
        <v>525</v>
      </c>
      <c r="AU999">
        <v>1992</v>
      </c>
      <c r="AV999">
        <v>33</v>
      </c>
      <c r="AW999">
        <v>3</v>
      </c>
      <c r="AX999" t="s">
        <v>74</v>
      </c>
      <c r="AY999" t="s">
        <v>74</v>
      </c>
      <c r="AZ999" t="s">
        <v>74</v>
      </c>
      <c r="BA999" t="s">
        <v>74</v>
      </c>
      <c r="BB999">
        <v>265</v>
      </c>
      <c r="BC999">
        <v>271</v>
      </c>
      <c r="BD999" t="s">
        <v>74</v>
      </c>
      <c r="BE999" t="s">
        <v>74</v>
      </c>
      <c r="BF999" t="s">
        <v>74</v>
      </c>
      <c r="BG999" t="s">
        <v>74</v>
      </c>
      <c r="BH999" t="s">
        <v>74</v>
      </c>
      <c r="BI999">
        <v>7</v>
      </c>
      <c r="BJ999" t="s">
        <v>2960</v>
      </c>
      <c r="BK999" t="s">
        <v>88</v>
      </c>
      <c r="BL999" t="s">
        <v>2960</v>
      </c>
      <c r="BM999" t="s">
        <v>10277</v>
      </c>
      <c r="BN999" t="s">
        <v>74</v>
      </c>
      <c r="BO999" t="s">
        <v>74</v>
      </c>
      <c r="BP999" t="s">
        <v>74</v>
      </c>
      <c r="BQ999" t="s">
        <v>74</v>
      </c>
      <c r="BR999" t="s">
        <v>91</v>
      </c>
      <c r="BS999" t="s">
        <v>10278</v>
      </c>
      <c r="BT999" t="str">
        <f>HYPERLINK("https%3A%2F%2Fwww.webofscience.com%2Fwos%2Fwoscc%2Ffull-record%2FWOS:A1992JR36100006","View Full Record in Web of Science")</f>
        <v>View Full Record in Web of Science</v>
      </c>
    </row>
    <row r="1000" spans="1:72" x14ac:dyDescent="0.15">
      <c r="A1000" t="s">
        <v>72</v>
      </c>
      <c r="B1000" t="s">
        <v>10279</v>
      </c>
      <c r="C1000" t="s">
        <v>74</v>
      </c>
      <c r="D1000" t="s">
        <v>74</v>
      </c>
      <c r="E1000" t="s">
        <v>74</v>
      </c>
      <c r="F1000" t="s">
        <v>10279</v>
      </c>
      <c r="G1000" t="s">
        <v>74</v>
      </c>
      <c r="H1000" t="s">
        <v>74</v>
      </c>
      <c r="I1000" t="s">
        <v>10280</v>
      </c>
      <c r="J1000" t="s">
        <v>548</v>
      </c>
      <c r="K1000" t="s">
        <v>74</v>
      </c>
      <c r="L1000" t="s">
        <v>74</v>
      </c>
      <c r="M1000" t="s">
        <v>77</v>
      </c>
      <c r="N1000" t="s">
        <v>549</v>
      </c>
      <c r="O1000" t="s">
        <v>74</v>
      </c>
      <c r="P1000" t="s">
        <v>74</v>
      </c>
      <c r="Q1000" t="s">
        <v>74</v>
      </c>
      <c r="R1000" t="s">
        <v>74</v>
      </c>
      <c r="S1000" t="s">
        <v>74</v>
      </c>
      <c r="T1000" t="s">
        <v>74</v>
      </c>
      <c r="U1000" t="s">
        <v>74</v>
      </c>
      <c r="V1000" t="s">
        <v>74</v>
      </c>
      <c r="W1000" t="s">
        <v>74</v>
      </c>
      <c r="X1000" t="s">
        <v>74</v>
      </c>
      <c r="Y1000" t="s">
        <v>10281</v>
      </c>
      <c r="Z1000" t="s">
        <v>74</v>
      </c>
      <c r="AA1000" t="s">
        <v>74</v>
      </c>
      <c r="AB1000" t="s">
        <v>74</v>
      </c>
      <c r="AC1000" t="s">
        <v>74</v>
      </c>
      <c r="AD1000" t="s">
        <v>74</v>
      </c>
      <c r="AE1000" t="s">
        <v>74</v>
      </c>
      <c r="AF1000" t="s">
        <v>74</v>
      </c>
      <c r="AG1000">
        <v>0</v>
      </c>
      <c r="AH1000">
        <v>0</v>
      </c>
      <c r="AI1000">
        <v>0</v>
      </c>
      <c r="AJ1000">
        <v>0</v>
      </c>
      <c r="AK1000">
        <v>0</v>
      </c>
      <c r="AL1000" t="s">
        <v>139</v>
      </c>
      <c r="AM1000" t="s">
        <v>140</v>
      </c>
      <c r="AN1000" t="s">
        <v>141</v>
      </c>
      <c r="AO1000" t="s">
        <v>550</v>
      </c>
      <c r="AP1000" t="s">
        <v>74</v>
      </c>
      <c r="AQ1000" t="s">
        <v>74</v>
      </c>
      <c r="AR1000" t="s">
        <v>551</v>
      </c>
      <c r="AS1000" t="s">
        <v>552</v>
      </c>
      <c r="AT1000" t="s">
        <v>525</v>
      </c>
      <c r="AU1000">
        <v>1992</v>
      </c>
      <c r="AV1000">
        <v>4</v>
      </c>
      <c r="AW1000">
        <v>3</v>
      </c>
      <c r="AX1000" t="s">
        <v>74</v>
      </c>
      <c r="AY1000" t="s">
        <v>74</v>
      </c>
      <c r="AZ1000" t="s">
        <v>74</v>
      </c>
      <c r="BA1000" t="s">
        <v>74</v>
      </c>
      <c r="BB1000">
        <v>257</v>
      </c>
      <c r="BC1000">
        <v>257</v>
      </c>
      <c r="BD1000" t="s">
        <v>74</v>
      </c>
      <c r="BE1000" t="s">
        <v>10282</v>
      </c>
      <c r="BF1000" t="str">
        <f>HYPERLINK("http://dx.doi.org/10.1017/S0954102092000403","http://dx.doi.org/10.1017/S0954102092000403")</f>
        <v>http://dx.doi.org/10.1017/S0954102092000403</v>
      </c>
      <c r="BG1000" t="s">
        <v>74</v>
      </c>
      <c r="BH1000" t="s">
        <v>74</v>
      </c>
      <c r="BI1000">
        <v>1</v>
      </c>
      <c r="BJ1000" t="s">
        <v>554</v>
      </c>
      <c r="BK1000" t="s">
        <v>88</v>
      </c>
      <c r="BL1000" t="s">
        <v>555</v>
      </c>
      <c r="BM1000" t="s">
        <v>10283</v>
      </c>
      <c r="BN1000" t="s">
        <v>74</v>
      </c>
      <c r="BO1000" t="s">
        <v>169</v>
      </c>
      <c r="BP1000" t="s">
        <v>74</v>
      </c>
      <c r="BQ1000" t="s">
        <v>74</v>
      </c>
      <c r="BR1000" t="s">
        <v>91</v>
      </c>
      <c r="BS1000" t="s">
        <v>10284</v>
      </c>
      <c r="BT1000" t="str">
        <f>HYPERLINK("https%3A%2F%2Fwww.webofscience.com%2Fwos%2Fwoscc%2Ffull-record%2FWOS:A1992JL47200001","View Full Record in Web of Science")</f>
        <v>View Full Record in Web of Science</v>
      </c>
    </row>
    <row r="1001" spans="1:72" x14ac:dyDescent="0.15">
      <c r="A1001" t="s">
        <v>72</v>
      </c>
      <c r="B1001" t="s">
        <v>10285</v>
      </c>
      <c r="C1001" t="s">
        <v>74</v>
      </c>
      <c r="D1001" t="s">
        <v>74</v>
      </c>
      <c r="E1001" t="s">
        <v>74</v>
      </c>
      <c r="F1001" t="s">
        <v>10285</v>
      </c>
      <c r="G1001" t="s">
        <v>74</v>
      </c>
      <c r="H1001" t="s">
        <v>74</v>
      </c>
      <c r="I1001" t="s">
        <v>10286</v>
      </c>
      <c r="J1001" t="s">
        <v>548</v>
      </c>
      <c r="K1001" t="s">
        <v>74</v>
      </c>
      <c r="L1001" t="s">
        <v>74</v>
      </c>
      <c r="M1001" t="s">
        <v>77</v>
      </c>
      <c r="N1001" t="s">
        <v>549</v>
      </c>
      <c r="O1001" t="s">
        <v>74</v>
      </c>
      <c r="P1001" t="s">
        <v>74</v>
      </c>
      <c r="Q1001" t="s">
        <v>74</v>
      </c>
      <c r="R1001" t="s">
        <v>74</v>
      </c>
      <c r="S1001" t="s">
        <v>74</v>
      </c>
      <c r="T1001" t="s">
        <v>74</v>
      </c>
      <c r="U1001" t="s">
        <v>74</v>
      </c>
      <c r="V1001" t="s">
        <v>74</v>
      </c>
      <c r="W1001" t="s">
        <v>74</v>
      </c>
      <c r="X1001" t="s">
        <v>74</v>
      </c>
      <c r="Y1001" t="s">
        <v>74</v>
      </c>
      <c r="Z1001" t="s">
        <v>74</v>
      </c>
      <c r="AA1001" t="s">
        <v>74</v>
      </c>
      <c r="AB1001" t="s">
        <v>10287</v>
      </c>
      <c r="AC1001" t="s">
        <v>74</v>
      </c>
      <c r="AD1001" t="s">
        <v>74</v>
      </c>
      <c r="AE1001" t="s">
        <v>74</v>
      </c>
      <c r="AF1001" t="s">
        <v>74</v>
      </c>
      <c r="AG1001">
        <v>0</v>
      </c>
      <c r="AH1001">
        <v>5</v>
      </c>
      <c r="AI1001">
        <v>5</v>
      </c>
      <c r="AJ1001">
        <v>0</v>
      </c>
      <c r="AK1001">
        <v>1</v>
      </c>
      <c r="AL1001" t="s">
        <v>139</v>
      </c>
      <c r="AM1001" t="s">
        <v>140</v>
      </c>
      <c r="AN1001" t="s">
        <v>141</v>
      </c>
      <c r="AO1001" t="s">
        <v>550</v>
      </c>
      <c r="AP1001" t="s">
        <v>74</v>
      </c>
      <c r="AQ1001" t="s">
        <v>74</v>
      </c>
      <c r="AR1001" t="s">
        <v>551</v>
      </c>
      <c r="AS1001" t="s">
        <v>552</v>
      </c>
      <c r="AT1001" t="s">
        <v>525</v>
      </c>
      <c r="AU1001">
        <v>1992</v>
      </c>
      <c r="AV1001">
        <v>4</v>
      </c>
      <c r="AW1001">
        <v>3</v>
      </c>
      <c r="AX1001" t="s">
        <v>74</v>
      </c>
      <c r="AY1001" t="s">
        <v>74</v>
      </c>
      <c r="AZ1001" t="s">
        <v>74</v>
      </c>
      <c r="BA1001" t="s">
        <v>74</v>
      </c>
      <c r="BB1001">
        <v>258</v>
      </c>
      <c r="BC1001">
        <v>258</v>
      </c>
      <c r="BD1001" t="s">
        <v>74</v>
      </c>
      <c r="BE1001" t="s">
        <v>10288</v>
      </c>
      <c r="BF1001" t="str">
        <f>HYPERLINK("http://dx.doi.org/10.1017/S0954102092000415","http://dx.doi.org/10.1017/S0954102092000415")</f>
        <v>http://dx.doi.org/10.1017/S0954102092000415</v>
      </c>
      <c r="BG1001" t="s">
        <v>74</v>
      </c>
      <c r="BH1001" t="s">
        <v>74</v>
      </c>
      <c r="BI1001">
        <v>1</v>
      </c>
      <c r="BJ1001" t="s">
        <v>554</v>
      </c>
      <c r="BK1001" t="s">
        <v>88</v>
      </c>
      <c r="BL1001" t="s">
        <v>555</v>
      </c>
      <c r="BM1001" t="s">
        <v>10283</v>
      </c>
      <c r="BN1001" t="s">
        <v>74</v>
      </c>
      <c r="BO1001" t="s">
        <v>169</v>
      </c>
      <c r="BP1001" t="s">
        <v>74</v>
      </c>
      <c r="BQ1001" t="s">
        <v>74</v>
      </c>
      <c r="BR1001" t="s">
        <v>91</v>
      </c>
      <c r="BS1001" t="s">
        <v>10289</v>
      </c>
      <c r="BT1001" t="str">
        <f>HYPERLINK("https%3A%2F%2Fwww.webofscience.com%2Fwos%2Fwoscc%2Ffull-record%2FWOS:A1992JL47200002","View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2024-07-28T15:26:48Z</dcterms:created>
  <dcterms:modified xsi:type="dcterms:W3CDTF">2024-07-28T15:26:48Z</dcterms:modified>
</cp:coreProperties>
</file>